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3.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08C02098-76C3-4FA6-9C22-8F902BF88742}" xr6:coauthVersionLast="47" xr6:coauthVersionMax="47" xr10:uidLastSave="{00000000-0000-0000-0000-000000000000}"/>
  <workbookProtection workbookAlgorithmName="SHA-512" workbookHashValue="fWOpQvPfHbl84pv5454gnvMOepIzvg8+30YEyvbqu4Yq5pZ8K/A0CrNtfPgD0LTh5c0eszPu3WKAR6CScDj5Ng==" workbookSaltValue="gjiemcCJggnfR8uMcySJDA==" workbookSpinCount="100000" lockStructure="1"/>
  <bookViews>
    <workbookView xWindow="-120" yWindow="-120" windowWidth="38640" windowHeight="21240" tabRatio="791" activeTab="2" xr2:uid="{00000000-000D-0000-FFFF-FFFF00000000}"/>
  </bookViews>
  <sheets>
    <sheet name="STAR-1 New Application" sheetId="31" r:id="rId1"/>
    <sheet name="Manufacturing Information" sheetId="32" r:id="rId2"/>
    <sheet name="Additional Manufacturing Info" sheetId="33" r:id="rId3"/>
    <sheet name=" Hide Selection List" sheetId="26" state="hidden" r:id="rId4"/>
  </sheets>
  <definedNames>
    <definedName name="_xlnm._FilterDatabase" localSheetId="2" hidden="1">#REF!</definedName>
    <definedName name="_xlnm._FilterDatabase" localSheetId="1" hidden="1">#REF!</definedName>
    <definedName name="_xlnm._FilterDatabase" localSheetId="0" hidden="1">#REF!</definedName>
    <definedName name="_xlnm.Print_Area" localSheetId="2">'Additional Manufacturing Info'!$A$1:$C$117</definedName>
    <definedName name="_xlnm.Print_Area" localSheetId="1">'Manufacturing Information'!$A$1:$C$194</definedName>
    <definedName name="_xlnm.Print_Area"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7" i="33" l="1" a="1"/>
  <c r="C77" i="33"/>
  <c r="C76" i="33" a="1"/>
  <c r="C76" i="33"/>
  <c r="C75" i="33" a="1"/>
  <c r="C75" i="33"/>
  <c r="C71" i="33" a="1"/>
  <c r="C71" i="33"/>
  <c r="C62" i="33" a="1"/>
  <c r="C62" i="33"/>
  <c r="C61" i="33" a="1"/>
  <c r="C61" i="33"/>
  <c r="C60" i="33" a="1"/>
  <c r="C60" i="33"/>
  <c r="C56" i="33" a="1"/>
  <c r="C56" i="33"/>
  <c r="C47" i="33" a="1"/>
  <c r="C47" i="33"/>
  <c r="C46" i="33" a="1"/>
  <c r="C46" i="33"/>
  <c r="C45" i="33" a="1"/>
  <c r="C45" i="33"/>
  <c r="C41" i="33" a="1"/>
  <c r="C41" i="33"/>
  <c r="C32" i="33" a="1"/>
  <c r="C32" i="33"/>
  <c r="C31" i="33" a="1"/>
  <c r="C31" i="33"/>
  <c r="C30" i="33" a="1"/>
  <c r="C30" i="33"/>
  <c r="C26" i="33" a="1"/>
  <c r="C26" i="33"/>
  <c r="C17" i="33" a="1"/>
  <c r="C17" i="33"/>
  <c r="C16" i="33" a="1"/>
  <c r="C16" i="33"/>
  <c r="C15" i="33" a="1"/>
  <c r="C15" i="33"/>
  <c r="C11" i="33" a="1"/>
  <c r="C11" i="33"/>
  <c r="C165" i="32" a="1"/>
  <c r="C165" i="32"/>
  <c r="C164" i="32" a="1"/>
  <c r="C164" i="32"/>
  <c r="C160" i="32" a="1"/>
  <c r="C160" i="32"/>
  <c r="C151" i="32" a="1"/>
  <c r="C151" i="32"/>
  <c r="C150" i="32" a="1"/>
  <c r="C150" i="32"/>
  <c r="C149" i="32" a="1"/>
  <c r="C149" i="32"/>
  <c r="C145" i="32" a="1"/>
  <c r="C145" i="32"/>
  <c r="C136" i="32" a="1"/>
  <c r="C136" i="32"/>
  <c r="C135" i="32" a="1"/>
  <c r="C135" i="32"/>
  <c r="C134" i="32" a="1"/>
  <c r="C134" i="32"/>
  <c r="C130" i="32" a="1"/>
  <c r="C130" i="32"/>
  <c r="C121" i="32" a="1"/>
  <c r="C121" i="32"/>
  <c r="C120" i="32" a="1"/>
  <c r="C120" i="32"/>
  <c r="C119" i="32" a="1"/>
  <c r="C119" i="32"/>
  <c r="C115" i="32" a="1"/>
  <c r="C115" i="32"/>
  <c r="C106" i="32" a="1"/>
  <c r="C106" i="32"/>
  <c r="C105" i="32" a="1"/>
  <c r="C105" i="32"/>
  <c r="C104" i="32" a="1"/>
  <c r="C104" i="32"/>
  <c r="C100" i="32" a="1"/>
  <c r="C100" i="32"/>
  <c r="C91" i="32" a="1"/>
  <c r="C91" i="32"/>
  <c r="C90" i="32" a="1"/>
  <c r="C90" i="32"/>
  <c r="C89" i="32" a="1"/>
  <c r="C89" i="32"/>
  <c r="C85" i="32" a="1"/>
  <c r="C85" i="32"/>
  <c r="C80" i="32" a="1"/>
  <c r="C80" i="32"/>
  <c r="C79" i="32" a="1"/>
  <c r="C79" i="32"/>
  <c r="C75" i="32" a="1"/>
  <c r="C75" i="32"/>
  <c r="C74" i="32" a="1"/>
  <c r="C74" i="32"/>
  <c r="C73" i="32" a="1"/>
  <c r="C73" i="32"/>
  <c r="C69" i="32" a="1"/>
  <c r="C69" i="32"/>
  <c r="C68" i="32" a="1"/>
  <c r="C68" i="32"/>
  <c r="C67" i="32" a="1"/>
  <c r="C67" i="32"/>
  <c r="C63" i="32" a="1"/>
  <c r="C63" i="32"/>
  <c r="C59" i="32" a="1"/>
  <c r="C59" i="32"/>
  <c r="C58" i="32" a="1"/>
  <c r="C58" i="32"/>
  <c r="C57" i="32" a="1"/>
  <c r="C57" i="32"/>
  <c r="C56" i="32" a="1"/>
  <c r="C56" i="32"/>
  <c r="C54" i="32" a="1"/>
  <c r="C54" i="32"/>
  <c r="C51" i="32" a="1"/>
  <c r="C51" i="32"/>
  <c r="C50" i="32" a="1"/>
  <c r="C50" i="32"/>
  <c r="C49" i="32" a="1"/>
  <c r="C49" i="32"/>
  <c r="C48" i="32" a="1"/>
  <c r="C48" i="32"/>
  <c r="C47" i="32" a="1"/>
  <c r="C47" i="32"/>
  <c r="C45" i="32" a="1"/>
  <c r="C45" i="32"/>
  <c r="C42" i="32" a="1"/>
  <c r="C42" i="32"/>
  <c r="C41" i="32" a="1"/>
  <c r="C41" i="32"/>
  <c r="C40" i="32" a="1"/>
  <c r="C40" i="32"/>
  <c r="C39" i="32" a="1"/>
  <c r="C39" i="32"/>
  <c r="C38" i="32" a="1"/>
  <c r="C38" i="32"/>
  <c r="C36" i="32" a="1"/>
  <c r="C36" i="32"/>
  <c r="C33" i="32" a="1"/>
  <c r="C33" i="32"/>
  <c r="C181" i="32" a="1"/>
  <c r="C181" i="32"/>
  <c r="C175" i="32" a="1"/>
  <c r="C175" i="32"/>
  <c r="C166" i="32" a="1"/>
  <c r="C166" i="32"/>
  <c r="C107" i="33" a="1"/>
  <c r="C107" i="33"/>
  <c r="C106" i="33" a="1"/>
  <c r="C106" i="33"/>
  <c r="C105" i="33" a="1"/>
  <c r="C105" i="33"/>
  <c r="C101" i="33" a="1"/>
  <c r="C101" i="33"/>
  <c r="C92" i="33" a="1"/>
  <c r="C92" i="33"/>
  <c r="C91" i="33" a="1"/>
  <c r="C91" i="33"/>
  <c r="C90" i="33" a="1"/>
  <c r="C90" i="33"/>
  <c r="C86" i="33" a="1"/>
  <c r="C86" i="33"/>
  <c r="C180" i="32" a="1"/>
  <c r="C180" i="32" s="1"/>
  <c r="C179" i="32" a="1"/>
  <c r="C179" i="32" s="1"/>
  <c r="C87" i="33" a="1"/>
  <c r="C87" i="33"/>
  <c r="C72" i="33" a="1"/>
  <c r="C72" i="33"/>
  <c r="C57" i="33" a="1"/>
  <c r="C57" i="33"/>
  <c r="C42" i="33" a="1"/>
  <c r="C42" i="33"/>
  <c r="C27" i="33" a="1"/>
  <c r="C27" i="33"/>
  <c r="C12" i="33" a="1"/>
  <c r="C12" i="33"/>
  <c r="C29" i="32" l="1"/>
  <c r="C95" i="31" l="1"/>
  <c r="C94" i="31"/>
  <c r="C93" i="31"/>
  <c r="C73" i="31"/>
  <c r="C65" i="31" a="1"/>
  <c r="C65" i="31"/>
  <c r="C53" i="31"/>
  <c r="C51" i="31" a="1"/>
  <c r="C51" i="31"/>
  <c r="C50" i="31" a="1"/>
  <c r="C50" i="31" s="1"/>
  <c r="C49" i="31" a="1"/>
  <c r="C49" i="31" s="1"/>
  <c r="C11" i="31"/>
  <c r="D82" i="31" l="1"/>
  <c r="C82" i="31" s="1" a="1"/>
  <c r="C82" i="31" s="1"/>
  <c r="D81" i="31"/>
  <c r="C81" i="31" s="1" a="1"/>
  <c r="C81" i="31" s="1"/>
  <c r="D101" i="33" l="1"/>
  <c r="D86" i="33"/>
  <c r="D71" i="33"/>
  <c r="D56" i="33"/>
  <c r="D41" i="33"/>
  <c r="D26" i="33"/>
  <c r="D11" i="33"/>
  <c r="E104" i="33"/>
  <c r="D105" i="33" s="1"/>
  <c r="E89" i="33"/>
  <c r="D91" i="33" s="1"/>
  <c r="E74" i="33"/>
  <c r="D75" i="33" s="1"/>
  <c r="E59" i="33"/>
  <c r="D61" i="33" s="1"/>
  <c r="E44" i="33"/>
  <c r="E29" i="33"/>
  <c r="D30" i="33" s="1"/>
  <c r="E100" i="33"/>
  <c r="E85" i="33"/>
  <c r="D89" i="33" s="1"/>
  <c r="C89" i="33" s="1"/>
  <c r="E70" i="33"/>
  <c r="E55" i="33"/>
  <c r="D57" i="33" s="1"/>
  <c r="E40" i="33"/>
  <c r="D44" i="33" s="1"/>
  <c r="C44" i="33" s="1"/>
  <c r="E25" i="33"/>
  <c r="D29" i="33" s="1"/>
  <c r="C29" i="33" s="1"/>
  <c r="D104" i="33"/>
  <c r="C104" i="33" s="1"/>
  <c r="G103" i="33"/>
  <c r="F103" i="33"/>
  <c r="E103" i="33"/>
  <c r="D102" i="33"/>
  <c r="C102" i="33" s="1" a="1"/>
  <c r="C102" i="33" s="1"/>
  <c r="E99" i="33"/>
  <c r="D113" i="33" s="1"/>
  <c r="C112" i="33" s="1" a="1"/>
  <c r="C112" i="33" s="1"/>
  <c r="D99" i="33"/>
  <c r="C99" i="33" s="1"/>
  <c r="D90" i="33"/>
  <c r="G88" i="33"/>
  <c r="F88" i="33"/>
  <c r="E88" i="33"/>
  <c r="E84" i="33"/>
  <c r="D98" i="33" s="1"/>
  <c r="C97" i="33" s="1" a="1"/>
  <c r="C97" i="33" s="1"/>
  <c r="D84" i="33"/>
  <c r="C84" i="33" s="1"/>
  <c r="D76" i="33"/>
  <c r="D74" i="33"/>
  <c r="C74" i="33" s="1"/>
  <c r="G73" i="33"/>
  <c r="F73" i="33"/>
  <c r="E73" i="33"/>
  <c r="D72" i="33"/>
  <c r="E69" i="33"/>
  <c r="D83" i="33" s="1"/>
  <c r="C82" i="33" s="1" a="1"/>
  <c r="C82" i="33" s="1"/>
  <c r="D69" i="33"/>
  <c r="C69" i="33" s="1"/>
  <c r="G58" i="33"/>
  <c r="F58" i="33"/>
  <c r="E58" i="33"/>
  <c r="E54" i="33"/>
  <c r="D68" i="33" s="1"/>
  <c r="C67" i="33" s="1" a="1"/>
  <c r="C67" i="33" s="1"/>
  <c r="D54" i="33"/>
  <c r="C54" i="33" s="1"/>
  <c r="D45" i="33"/>
  <c r="D46" i="33"/>
  <c r="G43" i="33"/>
  <c r="F43" i="33"/>
  <c r="E43" i="33"/>
  <c r="E39" i="33"/>
  <c r="D53" i="33" s="1"/>
  <c r="C52" i="33" s="1" a="1"/>
  <c r="C52" i="33" s="1"/>
  <c r="D39" i="33"/>
  <c r="C39" i="33" s="1"/>
  <c r="D31" i="33"/>
  <c r="G28" i="33"/>
  <c r="F28" i="33"/>
  <c r="E28" i="33"/>
  <c r="E24" i="33"/>
  <c r="D38" i="33" s="1"/>
  <c r="C37" i="33" s="1" a="1"/>
  <c r="C37" i="33" s="1"/>
  <c r="D24" i="33"/>
  <c r="C24" i="33" s="1"/>
  <c r="E14" i="33"/>
  <c r="D15" i="33" s="1"/>
  <c r="E10" i="33"/>
  <c r="D17" i="33"/>
  <c r="G13" i="33"/>
  <c r="F13" i="33"/>
  <c r="E13" i="33"/>
  <c r="D14" i="33"/>
  <c r="C14" i="33" s="1"/>
  <c r="E9" i="33"/>
  <c r="D23" i="33" s="1"/>
  <c r="C22" i="33" s="1" a="1"/>
  <c r="C22" i="33" s="1"/>
  <c r="D9" i="33"/>
  <c r="C9" i="33" s="1"/>
  <c r="E178" i="32"/>
  <c r="D180" i="32" s="1"/>
  <c r="E163" i="32"/>
  <c r="E148" i="32"/>
  <c r="E133" i="32"/>
  <c r="E118" i="32"/>
  <c r="D120" i="32" s="1"/>
  <c r="E103" i="32"/>
  <c r="D105" i="32" s="1"/>
  <c r="E88" i="32"/>
  <c r="D89" i="32" s="1"/>
  <c r="D175" i="32"/>
  <c r="D160" i="32"/>
  <c r="D145" i="32"/>
  <c r="D130" i="32"/>
  <c r="D115" i="32"/>
  <c r="D100" i="32"/>
  <c r="D85" i="32"/>
  <c r="E174" i="32"/>
  <c r="D178" i="32" s="1"/>
  <c r="C178" i="32" s="1"/>
  <c r="E173" i="32"/>
  <c r="D185" i="32" s="1"/>
  <c r="C184" i="32" s="1" a="1"/>
  <c r="C184" i="32" s="1"/>
  <c r="E159" i="32"/>
  <c r="D163" i="32" s="1"/>
  <c r="C163" i="32" s="1"/>
  <c r="E158" i="32"/>
  <c r="D166" i="32" s="1"/>
  <c r="E144" i="32"/>
  <c r="D148" i="32" s="1"/>
  <c r="C148" i="32" s="1"/>
  <c r="E143" i="32"/>
  <c r="D155" i="32" s="1"/>
  <c r="C154" i="32" s="1" a="1"/>
  <c r="C154" i="32" s="1"/>
  <c r="E129" i="32"/>
  <c r="E128" i="32"/>
  <c r="D136" i="32" s="1"/>
  <c r="E114" i="32"/>
  <c r="D118" i="32" s="1"/>
  <c r="C118" i="32" s="1"/>
  <c r="E113" i="32"/>
  <c r="D125" i="32" s="1"/>
  <c r="C124" i="32" s="1" a="1"/>
  <c r="C124" i="32" s="1"/>
  <c r="E99" i="32"/>
  <c r="E98" i="32"/>
  <c r="D106" i="32" s="1"/>
  <c r="E84" i="32"/>
  <c r="E83" i="32"/>
  <c r="D91" i="32" s="1"/>
  <c r="D179" i="32"/>
  <c r="G177" i="32"/>
  <c r="F177" i="32"/>
  <c r="E177" i="32"/>
  <c r="D176" i="32"/>
  <c r="C176" i="32" s="1" a="1"/>
  <c r="C176" i="32" s="1"/>
  <c r="D187" i="32"/>
  <c r="C186" i="32" s="1" a="1"/>
  <c r="C186" i="32" s="1"/>
  <c r="D173" i="32"/>
  <c r="C173" i="32" s="1"/>
  <c r="D170" i="32"/>
  <c r="C169" i="32" s="1" a="1"/>
  <c r="C169" i="32" s="1"/>
  <c r="D165" i="32"/>
  <c r="G162" i="32"/>
  <c r="F162" i="32"/>
  <c r="E162" i="32"/>
  <c r="D158" i="32"/>
  <c r="C158" i="32" s="1"/>
  <c r="D149" i="32"/>
  <c r="D150" i="32"/>
  <c r="G147" i="32"/>
  <c r="F147" i="32"/>
  <c r="E147" i="32"/>
  <c r="D157" i="32"/>
  <c r="C156" i="32" s="1" a="1"/>
  <c r="C156" i="32" s="1"/>
  <c r="D143" i="32"/>
  <c r="C143" i="32" s="1"/>
  <c r="D140" i="32"/>
  <c r="C139" i="32" s="1" a="1"/>
  <c r="C139" i="32" s="1"/>
  <c r="D134" i="32"/>
  <c r="D135" i="32"/>
  <c r="G132" i="32"/>
  <c r="F132" i="32"/>
  <c r="E132" i="32"/>
  <c r="D131" i="32"/>
  <c r="D128" i="32"/>
  <c r="C128" i="32" s="1"/>
  <c r="D119" i="32"/>
  <c r="G117" i="32"/>
  <c r="F117" i="32"/>
  <c r="E117" i="32"/>
  <c r="D127" i="32"/>
  <c r="C126" i="32" s="1" a="1"/>
  <c r="C126" i="32" s="1"/>
  <c r="D113" i="32"/>
  <c r="C113" i="32" s="1"/>
  <c r="D104" i="32"/>
  <c r="D103" i="32"/>
  <c r="C103" i="32" s="1"/>
  <c r="G102" i="32"/>
  <c r="F102" i="32"/>
  <c r="E102" i="32"/>
  <c r="D101" i="32"/>
  <c r="D98" i="32"/>
  <c r="C98" i="32" s="1"/>
  <c r="D95" i="32"/>
  <c r="C94" i="32" s="1" a="1"/>
  <c r="C94" i="32" s="1"/>
  <c r="D90" i="32"/>
  <c r="D88" i="32"/>
  <c r="C88" i="32" s="1"/>
  <c r="G87" i="32"/>
  <c r="F87" i="32"/>
  <c r="E87" i="32"/>
  <c r="D86" i="32"/>
  <c r="D84" i="32"/>
  <c r="C84" i="32" s="1"/>
  <c r="D83" i="32"/>
  <c r="C83" i="32" s="1"/>
  <c r="C15" i="31"/>
  <c r="E78" i="32"/>
  <c r="D79" i="32" s="1"/>
  <c r="E72" i="32"/>
  <c r="D73" i="32" s="1"/>
  <c r="E66" i="32"/>
  <c r="G77" i="32"/>
  <c r="F77" i="32"/>
  <c r="E77" i="32"/>
  <c r="G71" i="32"/>
  <c r="F71" i="32"/>
  <c r="E71" i="32"/>
  <c r="D67" i="32"/>
  <c r="D68" i="32"/>
  <c r="G65" i="32"/>
  <c r="F65" i="32"/>
  <c r="E65" i="32"/>
  <c r="E62" i="32"/>
  <c r="D75" i="32" s="1"/>
  <c r="E55" i="32"/>
  <c r="E46" i="32"/>
  <c r="E37" i="32"/>
  <c r="D41" i="32" s="1"/>
  <c r="D59" i="32"/>
  <c r="G53" i="32"/>
  <c r="F53" i="32"/>
  <c r="E53" i="32"/>
  <c r="D49" i="32"/>
  <c r="G44" i="32"/>
  <c r="F44" i="32"/>
  <c r="E44" i="32"/>
  <c r="G35" i="32"/>
  <c r="F35" i="32"/>
  <c r="E35" i="32"/>
  <c r="E32" i="32"/>
  <c r="D54" i="32" s="1"/>
  <c r="E26" i="32"/>
  <c r="D62" i="32" s="1"/>
  <c r="C62" i="32" s="1"/>
  <c r="D28" i="32"/>
  <c r="C27" i="32" s="1" a="1"/>
  <c r="C27" i="32" s="1"/>
  <c r="D26" i="32"/>
  <c r="B25" i="32"/>
  <c r="E22" i="32"/>
  <c r="D32" i="32" s="1"/>
  <c r="C32" i="32" s="1"/>
  <c r="D24" i="32"/>
  <c r="C23" i="32" s="1" a="1"/>
  <c r="C23" i="32" s="1"/>
  <c r="D22" i="32"/>
  <c r="B21" i="32"/>
  <c r="B20" i="32"/>
  <c r="B17" i="32"/>
  <c r="B16" i="32"/>
  <c r="B15" i="32"/>
  <c r="B14" i="32"/>
  <c r="B13" i="32"/>
  <c r="B12" i="32"/>
  <c r="B11" i="32"/>
  <c r="B10" i="32"/>
  <c r="C92" i="31"/>
  <c r="C91" i="31"/>
  <c r="C90" i="31"/>
  <c r="C89" i="31"/>
  <c r="C88" i="31"/>
  <c r="C87" i="31"/>
  <c r="C86" i="31"/>
  <c r="D80" i="31"/>
  <c r="C80" i="31" s="1" a="1"/>
  <c r="C80" i="31" s="1"/>
  <c r="D83" i="31"/>
  <c r="C83" i="31" s="1" a="1"/>
  <c r="C83" i="31" s="1"/>
  <c r="D79" i="31"/>
  <c r="C79" i="31" s="1"/>
  <c r="B9" i="32"/>
  <c r="B52" i="31"/>
  <c r="C52" i="31" s="1"/>
  <c r="D43" i="31"/>
  <c r="C43" i="31" s="1" a="1"/>
  <c r="C43" i="31" s="1"/>
  <c r="D76" i="31"/>
  <c r="C75" i="31" s="1"/>
  <c r="D74" i="31"/>
  <c r="D72" i="31"/>
  <c r="C71" i="31" s="1"/>
  <c r="D70" i="31"/>
  <c r="C70" i="31" s="1"/>
  <c r="D69" i="31"/>
  <c r="C69" i="31" s="1"/>
  <c r="E68" i="31"/>
  <c r="D68" i="31"/>
  <c r="C68" i="31" s="1" a="1"/>
  <c r="C68" i="31" s="1"/>
  <c r="E67" i="31"/>
  <c r="D67" i="31"/>
  <c r="C67" i="31" s="1" a="1"/>
  <c r="C67" i="31" s="1"/>
  <c r="E65" i="31"/>
  <c r="D65" i="31"/>
  <c r="E64" i="31"/>
  <c r="D64" i="31"/>
  <c r="C64" i="31" s="1" a="1"/>
  <c r="C64" i="31" s="1"/>
  <c r="D62" i="31"/>
  <c r="C62" i="31" s="1"/>
  <c r="D61" i="31"/>
  <c r="C61" i="31" s="1"/>
  <c r="D60" i="31"/>
  <c r="C60" i="31" s="1"/>
  <c r="D59" i="31"/>
  <c r="C59" i="31" s="1"/>
  <c r="D58" i="31"/>
  <c r="C58" i="31" s="1"/>
  <c r="D56" i="31"/>
  <c r="C56" i="31" s="1" a="1"/>
  <c r="C56" i="31" s="1"/>
  <c r="D54" i="31"/>
  <c r="C54" i="31" s="1"/>
  <c r="D53" i="31"/>
  <c r="D51" i="31"/>
  <c r="D50" i="31"/>
  <c r="D49" i="31"/>
  <c r="E47" i="31"/>
  <c r="D47" i="31" s="1"/>
  <c r="C47" i="31" s="1" a="1"/>
  <c r="C47" i="31" s="1"/>
  <c r="D45" i="31"/>
  <c r="C45" i="31" s="1"/>
  <c r="D44" i="31"/>
  <c r="C44" i="31" s="1"/>
  <c r="D42" i="31"/>
  <c r="C42" i="31" s="1"/>
  <c r="D41" i="31"/>
  <c r="C41" i="31" s="1"/>
  <c r="E13" i="31" a="1"/>
  <c r="E13" i="31" s="1"/>
  <c r="E19" i="31" a="1"/>
  <c r="E19" i="31" s="1"/>
  <c r="D19" i="31" s="1"/>
  <c r="C12" i="31"/>
  <c r="G32" i="31"/>
  <c r="F32" i="31"/>
  <c r="E32" i="31"/>
  <c r="D29" i="31"/>
  <c r="C29" i="31" s="1"/>
  <c r="D28" i="31"/>
  <c r="C28" i="31" s="1"/>
  <c r="D27" i="31"/>
  <c r="C27" i="31" s="1"/>
  <c r="D26" i="31"/>
  <c r="C26" i="31" s="1"/>
  <c r="D18" i="31"/>
  <c r="G17" i="31"/>
  <c r="F17" i="31"/>
  <c r="E17" i="31"/>
  <c r="D16" i="31"/>
  <c r="C16" i="31" s="1" a="1"/>
  <c r="C16" i="31" s="1"/>
  <c r="D15" i="31"/>
  <c r="D14" i="31"/>
  <c r="C14" i="31" s="1"/>
  <c r="D13" i="31"/>
  <c r="C13" i="31" s="1"/>
  <c r="D12" i="31"/>
  <c r="D11" i="31"/>
  <c r="D10" i="31"/>
  <c r="C10" i="31" s="1"/>
  <c r="D9" i="31"/>
  <c r="D21" i="33" l="1"/>
  <c r="C20" i="33" s="1" a="1"/>
  <c r="C20" i="33" s="1"/>
  <c r="D40" i="33"/>
  <c r="C40" i="33" s="1"/>
  <c r="D47" i="33"/>
  <c r="D42" i="33"/>
  <c r="D58" i="33"/>
  <c r="C58" i="33" s="1" a="1"/>
  <c r="C58" i="33" s="1"/>
  <c r="D73" i="33"/>
  <c r="C73" i="33" s="1" a="1"/>
  <c r="C73" i="33" s="1"/>
  <c r="D100" i="33"/>
  <c r="C100" i="33" s="1"/>
  <c r="D107" i="33"/>
  <c r="D103" i="33"/>
  <c r="C103" i="33" s="1" a="1"/>
  <c r="C103" i="33" s="1"/>
  <c r="D97" i="32"/>
  <c r="C96" i="32" s="1" a="1"/>
  <c r="C96" i="32" s="1"/>
  <c r="D87" i="32"/>
  <c r="C87" i="32" s="1" a="1"/>
  <c r="C87" i="32" s="1"/>
  <c r="C86" i="32" a="1"/>
  <c r="C86" i="32" s="1"/>
  <c r="D110" i="32"/>
  <c r="C109" i="32" s="1" a="1"/>
  <c r="C109" i="32" s="1"/>
  <c r="D102" i="32"/>
  <c r="C102" i="32" s="1" a="1"/>
  <c r="C102" i="32" s="1"/>
  <c r="C101" i="32" a="1"/>
  <c r="C101" i="32" s="1"/>
  <c r="D116" i="32"/>
  <c r="D117" i="32"/>
  <c r="C117" i="32" s="1" a="1"/>
  <c r="C117" i="32" s="1"/>
  <c r="C116" i="32" a="1"/>
  <c r="C116" i="32" s="1"/>
  <c r="D132" i="32"/>
  <c r="C132" i="32" s="1" a="1"/>
  <c r="C132" i="32" s="1"/>
  <c r="C131" i="32" a="1"/>
  <c r="C131" i="32" s="1"/>
  <c r="D146" i="32"/>
  <c r="D161" i="32"/>
  <c r="E52" i="31"/>
  <c r="D62" i="33"/>
  <c r="D55" i="33"/>
  <c r="C55" i="33" s="1"/>
  <c r="D59" i="33"/>
  <c r="C59" i="33" s="1"/>
  <c r="D66" i="33"/>
  <c r="C65" i="33" s="1" a="1"/>
  <c r="C65" i="33" s="1"/>
  <c r="D51" i="33"/>
  <c r="C50" i="33" s="1" a="1"/>
  <c r="C50" i="33" s="1"/>
  <c r="D81" i="33"/>
  <c r="C80" i="33" s="1" a="1"/>
  <c r="C80" i="33" s="1"/>
  <c r="D70" i="33"/>
  <c r="C70" i="33" s="1"/>
  <c r="D77" i="33"/>
  <c r="D92" i="33"/>
  <c r="D85" i="33"/>
  <c r="C85" i="33" s="1"/>
  <c r="D96" i="33"/>
  <c r="C95" i="33" s="1" a="1"/>
  <c r="C95" i="33" s="1"/>
  <c r="D106" i="33"/>
  <c r="D60" i="33"/>
  <c r="D16" i="33"/>
  <c r="D111" i="33"/>
  <c r="C110" i="33" s="1" a="1"/>
  <c r="C110" i="33" s="1"/>
  <c r="D87" i="33"/>
  <c r="D27" i="33"/>
  <c r="D25" i="33"/>
  <c r="C25" i="33" s="1"/>
  <c r="D36" i="33"/>
  <c r="C35" i="33" s="1" a="1"/>
  <c r="C35" i="33" s="1"/>
  <c r="D32" i="33"/>
  <c r="D33" i="33"/>
  <c r="C33" i="33" s="1" a="1"/>
  <c r="C33" i="33" s="1"/>
  <c r="D48" i="33"/>
  <c r="C48" i="33" s="1" a="1"/>
  <c r="C48" i="33" s="1"/>
  <c r="D63" i="33"/>
  <c r="C63" i="33" s="1" a="1"/>
  <c r="C63" i="33" s="1"/>
  <c r="D78" i="33"/>
  <c r="C78" i="33" s="1" a="1"/>
  <c r="C78" i="33" s="1"/>
  <c r="D93" i="33"/>
  <c r="C93" i="33" s="1" a="1"/>
  <c r="C93" i="33" s="1"/>
  <c r="D108" i="33"/>
  <c r="C108" i="33" s="1" a="1"/>
  <c r="C108" i="33" s="1"/>
  <c r="D12" i="33"/>
  <c r="D10" i="33"/>
  <c r="C10" i="33" s="1"/>
  <c r="D18" i="33"/>
  <c r="C18" i="33" s="1" a="1"/>
  <c r="C18" i="33" s="1"/>
  <c r="D164" i="32"/>
  <c r="D177" i="32"/>
  <c r="C177" i="32" s="1" a="1"/>
  <c r="C177" i="32" s="1"/>
  <c r="D159" i="32"/>
  <c r="C159" i="32" s="1"/>
  <c r="D151" i="32"/>
  <c r="D129" i="32"/>
  <c r="C129" i="32" s="1"/>
  <c r="D133" i="32"/>
  <c r="C133" i="32" s="1"/>
  <c r="D121" i="32"/>
  <c r="D99" i="32"/>
  <c r="C99" i="32" s="1"/>
  <c r="D181" i="32"/>
  <c r="D174" i="32"/>
  <c r="C174" i="32" s="1"/>
  <c r="D172" i="32"/>
  <c r="C171" i="32" s="1" a="1"/>
  <c r="C171" i="32" s="1"/>
  <c r="D144" i="32"/>
  <c r="C144" i="32" s="1"/>
  <c r="D142" i="32"/>
  <c r="C141" i="32" s="1" a="1"/>
  <c r="C141" i="32" s="1"/>
  <c r="D114" i="32"/>
  <c r="C114" i="32" s="1"/>
  <c r="D112" i="32"/>
  <c r="C111" i="32" s="1" a="1"/>
  <c r="C111" i="32" s="1"/>
  <c r="D92" i="32"/>
  <c r="C92" i="32" s="1" a="1"/>
  <c r="C92" i="32" s="1"/>
  <c r="D107" i="32"/>
  <c r="C107" i="32" s="1" a="1"/>
  <c r="C107" i="32" s="1"/>
  <c r="D122" i="32"/>
  <c r="C122" i="32" s="1" a="1"/>
  <c r="C122" i="32" s="1"/>
  <c r="D137" i="32"/>
  <c r="C137" i="32" s="1" a="1"/>
  <c r="C137" i="32" s="1"/>
  <c r="D152" i="32"/>
  <c r="C152" i="32" s="1" a="1"/>
  <c r="C152" i="32" s="1"/>
  <c r="D167" i="32"/>
  <c r="C167" i="32" s="1" a="1"/>
  <c r="C167" i="32" s="1"/>
  <c r="D182" i="32"/>
  <c r="C182" i="32" s="1" a="1"/>
  <c r="C182" i="32" s="1"/>
  <c r="D80" i="32"/>
  <c r="D64" i="32"/>
  <c r="C64" i="32" s="1" a="1"/>
  <c r="C64" i="32" s="1"/>
  <c r="D66" i="32"/>
  <c r="C66" i="32" s="1"/>
  <c r="D69" i="32"/>
  <c r="D74" i="32"/>
  <c r="D76" i="32"/>
  <c r="C76" i="32" s="1" a="1"/>
  <c r="C76" i="32" s="1"/>
  <c r="D78" i="32"/>
  <c r="C78" i="32" s="1"/>
  <c r="D63" i="32"/>
  <c r="D70" i="32"/>
  <c r="C70" i="32" s="1" a="1"/>
  <c r="C70" i="32" s="1"/>
  <c r="D72" i="32"/>
  <c r="C72" i="32" s="1"/>
  <c r="D58" i="32"/>
  <c r="D56" i="32"/>
  <c r="D38" i="32"/>
  <c r="D40" i="32"/>
  <c r="D34" i="32"/>
  <c r="C34" i="32" s="1" a="1"/>
  <c r="C34" i="32" s="1"/>
  <c r="D37" i="32"/>
  <c r="C37" i="32" s="1"/>
  <c r="D42" i="32"/>
  <c r="D45" i="32"/>
  <c r="D48" i="32"/>
  <c r="D50" i="32"/>
  <c r="D52" i="32"/>
  <c r="C52" i="32" s="1" a="1"/>
  <c r="C52" i="32" s="1"/>
  <c r="D55" i="32"/>
  <c r="C55" i="32" s="1"/>
  <c r="D33" i="32"/>
  <c r="D36" i="32"/>
  <c r="D39" i="32"/>
  <c r="D43" i="32"/>
  <c r="C43" i="32" s="1" a="1"/>
  <c r="C43" i="32" s="1"/>
  <c r="D46" i="32"/>
  <c r="C46" i="32" s="1"/>
  <c r="D47" i="32"/>
  <c r="D51" i="32"/>
  <c r="D57" i="32"/>
  <c r="F95" i="31"/>
  <c r="F83" i="31"/>
  <c r="D46" i="31"/>
  <c r="C46" i="31" s="1" a="1"/>
  <c r="C46" i="31" s="1"/>
  <c r="F76" i="31"/>
  <c r="D17" i="31"/>
  <c r="C17" i="31" s="1" a="1"/>
  <c r="C17" i="31" s="1"/>
  <c r="E25" i="31"/>
  <c r="D25" i="31" s="1"/>
  <c r="C25" i="31" s="1" a="1"/>
  <c r="C25" i="31" s="1"/>
  <c r="D37" i="31"/>
  <c r="C37" i="31" s="1"/>
  <c r="D35" i="31"/>
  <c r="C35" i="31" s="1"/>
  <c r="D33" i="31"/>
  <c r="C33" i="31" s="1"/>
  <c r="D30" i="31"/>
  <c r="C30" i="31" s="1"/>
  <c r="D38" i="31"/>
  <c r="C38" i="31" s="1"/>
  <c r="D36" i="31"/>
  <c r="C36" i="31" s="1"/>
  <c r="D34" i="31"/>
  <c r="C34" i="31" s="1"/>
  <c r="D31" i="31"/>
  <c r="C31" i="31" s="1" a="1"/>
  <c r="C31" i="31" s="1"/>
  <c r="E20" i="31"/>
  <c r="D20" i="31" s="1"/>
  <c r="C20" i="31" s="1" a="1"/>
  <c r="C20" i="31" s="1"/>
  <c r="E21" i="31"/>
  <c r="D21" i="31" s="1"/>
  <c r="C21" i="31" s="1" a="1"/>
  <c r="C21" i="31" s="1"/>
  <c r="E22" i="31"/>
  <c r="D22" i="31" s="1"/>
  <c r="C22" i="31" s="1" a="1"/>
  <c r="C22" i="31" s="1"/>
  <c r="E23" i="31"/>
  <c r="D23" i="31" s="1"/>
  <c r="C23" i="31" s="1" a="1"/>
  <c r="C23" i="31" s="1"/>
  <c r="E24" i="31"/>
  <c r="D24" i="31" s="1"/>
  <c r="C24" i="31" s="1" a="1"/>
  <c r="C24" i="31" s="1"/>
  <c r="D43" i="33" l="1"/>
  <c r="C43" i="33" s="1" a="1"/>
  <c r="C43" i="33" s="1"/>
  <c r="D147" i="32"/>
  <c r="C147" i="32" s="1" a="1"/>
  <c r="C147" i="32" s="1"/>
  <c r="C146" i="32" a="1"/>
  <c r="C146" i="32" s="1"/>
  <c r="D162" i="32"/>
  <c r="C162" i="32" s="1" a="1"/>
  <c r="C162" i="32" s="1"/>
  <c r="C161" i="32" a="1"/>
  <c r="C161" i="32" s="1"/>
  <c r="D28" i="33"/>
  <c r="C28" i="33" s="1" a="1"/>
  <c r="C28" i="33" s="1"/>
  <c r="D88" i="33"/>
  <c r="C88" i="33" s="1" a="1"/>
  <c r="C88" i="33" s="1"/>
  <c r="D13" i="33"/>
  <c r="C13" i="33" s="1" a="1"/>
  <c r="C13" i="33" s="1"/>
  <c r="D71" i="32"/>
  <c r="C71" i="32" s="1" a="1"/>
  <c r="C71" i="32" s="1"/>
  <c r="D77" i="32"/>
  <c r="C77" i="32" s="1" a="1"/>
  <c r="C77" i="32" s="1"/>
  <c r="D65" i="32"/>
  <c r="C65" i="32" s="1" a="1"/>
  <c r="C65" i="32" s="1"/>
  <c r="D53" i="32"/>
  <c r="C53" i="32" s="1" a="1"/>
  <c r="C53" i="32" s="1"/>
  <c r="D44" i="32"/>
  <c r="C44" i="32" s="1" a="1"/>
  <c r="C44" i="32" s="1"/>
  <c r="D35" i="32"/>
  <c r="C35" i="32" s="1" a="1"/>
  <c r="C35" i="32" s="1"/>
  <c r="D32" i="31"/>
  <c r="C32" i="31" s="1" a="1"/>
  <c r="C32" i="31" s="1"/>
  <c r="F38" i="31" l="1"/>
  <c r="C123" i="3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<sst xmlns="http://schemas.openxmlformats.org/spreadsheetml/2006/main" count="448" uniqueCount="405">
  <si>
    <t>2. Product Information</t>
  </si>
  <si>
    <t>Check</t>
  </si>
  <si>
    <t>Applicant's name</t>
  </si>
  <si>
    <t>Applicant's phone number</t>
  </si>
  <si>
    <t>Applicant's E-mail</t>
  </si>
  <si>
    <t>In-house manufacturing</t>
  </si>
  <si>
    <t>Other (Please specify in the field below)</t>
  </si>
  <si>
    <t>Office Automation devices (Multifunction devices, etc.)</t>
  </si>
  <si>
    <t>Financial devices (payment terminals, POS terminals, etc.)</t>
  </si>
  <si>
    <t>Medical Devices (Ventilators, Artificial Heart Valves, Infusion Pumps, etc.)</t>
  </si>
  <si>
    <t>Facility Management Devices (Access Control Devices, Power Receiving and Transforming Equipment, Elevators, etc.)</t>
  </si>
  <si>
    <t>Automotive devices (ECU, IVI, TCU, etc.)</t>
  </si>
  <si>
    <t>Electric power industry devices (smart meters, power generation equipment, etc.)</t>
  </si>
  <si>
    <t>Manufacturing and distribution devices (production equipment, automated warehouses, etc.)</t>
  </si>
  <si>
    <t>Railway-related devices (CTC systems, PRC systems, etc.)</t>
  </si>
  <si>
    <t>Aviation-related devices (IMS, iDMU, etc.)</t>
  </si>
  <si>
    <t>Other (Please specify in the field below)</t>
  </si>
  <si>
    <t>Communication devices (routers, Wi-Fi routers, hubs/switches, etc.)</t>
  </si>
  <si>
    <t>Security-related devices (network cameras, alarm systems, electronic lock systems, etc.)</t>
  </si>
  <si>
    <t>Autonomous robots (drones, AGVs, etc.)</t>
  </si>
  <si>
    <t>Home appliances (vacuum cleaners, washing machines, refrigerators, etc.)</t>
  </si>
  <si>
    <t>AV devices (smart TVs, recorders, smart speakers, etc.)</t>
  </si>
  <si>
    <t>Energy-related devices (Ene-Farm, PCS, gas water heaters, etc.)</t>
  </si>
  <si>
    <t>Healthcare devices (wearable devices, electric training machines, etc.)</t>
  </si>
  <si>
    <t>Entertainment devices (game consoles, smart toys, etc.)</t>
  </si>
  <si>
    <t>Controllers (PLCs, DCS controllers, etc.)</t>
  </si>
  <si>
    <t>Sensors (temperature sensors, pressure sensors, displacement sensors, etc.)</t>
  </si>
  <si>
    <t>External conformance evaluation/assessment requests (external qualified personnel) ※List qualifications held below</t>
  </si>
  <si>
    <t>New Application</t>
  </si>
  <si>
    <t>Extension Application</t>
  </si>
  <si>
    <t>External Conformance Evaluation/Assessment Request (JC-STAR assessment body)</t>
  </si>
  <si>
    <t>External Conformance Assessment Request (JC-STAR evaluation body)</t>
  </si>
  <si>
    <t>Application Agency (Application Agency for Third-Party Brand Products (Distributed Products) Sales Companies)</t>
  </si>
  <si>
    <t>Application Agency Service (Application agency service for distributors of proprietary brand products (self-distributed products))</t>
  </si>
  <si>
    <t>Application by Own-Brand Product Distributor</t>
  </si>
  <si>
    <t>Application by Third-Party Brand Product Distributors (Sales Agents, Resellers, etc.)</t>
  </si>
  <si>
    <t>JST-CR-01-01-2024/2024R1</t>
  </si>
  <si>
    <t>The contents of this checklist are true and accurate.</t>
  </si>
  <si>
    <t>Support period for the applied product</t>
  </si>
  <si>
    <t>Classification of the manufacturing method for the applied product</t>
  </si>
  <si>
    <t>Self-Conformance Assessment (Manufacturing Vendor's Manufacturing/Quality Department)</t>
  </si>
  <si>
    <t>Self-conformance assessment (Qualified personnel of the manufacturing vendor) ※List qualifications held below</t>
  </si>
  <si>
    <t>Application agency authorized by the manufacturing vendor (applicant company) of the applied product</t>
  </si>
  <si>
    <t>in-house factory manufacturing</t>
  </si>
  <si>
    <t>Application submitted by the manufacturing vendor (applicant company) itself 【IoT products under own brand】</t>
  </si>
  <si>
    <t>Implemented solely by our in-house development and maintenance departments</t>
  </si>
  <si>
    <t>Implementation utilizing subcontractors commissioned by the company (Please enter the subcontractor's company name in the field below)</t>
  </si>
  <si>
    <t>Implementation using supplies from parts/components manufacturers (Please enter the names of parts/components manufacturers in the field below)</t>
  </si>
  <si>
    <t>Assessment completion date (within 90 days prior to the application date)</t>
  </si>
  <si>
    <t>Application for Extension of Change in Conformance Requirements</t>
  </si>
  <si>
    <t>Application for Change in Conformance Level</t>
  </si>
  <si>
    <t>Change/Report Application</t>
  </si>
  <si>
    <t>Application for Model Number Addition</t>
  </si>
  <si>
    <t>Succession Application</t>
  </si>
  <si>
    <t>I agree to the JC-STAR Confidentiality Regulations.</t>
  </si>
  <si>
    <t>Name of the applicant company (Japanese)</t>
  </si>
  <si>
    <t>Name of the applicant company (English)</t>
  </si>
  <si>
    <t>No company falls under the category of parent company (※1)</t>
  </si>
  <si>
    <t>One company qualifies as a parent company (※1)</t>
  </si>
  <si>
    <t>Two companies qualify as parent companies (※1)</t>
  </si>
  <si>
    <t>It is unclear whether any companies qualify as parent companies (※1)</t>
  </si>
  <si>
    <t>Three or more companies qualify as parent companies (※1)</t>
  </si>
  <si>
    <t>Two or more companies qualify as parent companies (※1)</t>
  </si>
  <si>
    <t>Consumer-Grade</t>
  </si>
  <si>
    <t>Both Consumer-Grade and Business Use</t>
  </si>
  <si>
    <t>OEM/ODM manufacturing or Contract Manufacturing (Please enter the actual manufacturer's name in the field below)</t>
  </si>
  <si>
    <t>OEM/ODM manufacturing or Contract Manufacturing (Please enter the name of the manufacturing vendor in the field below)</t>
  </si>
  <si>
    <t>Combination of in-house factory manufacturing and OEM/ODM manufacturing/Contract Manufacturing (Please enter the name of the manufacturing vendor in the field below)</t>
  </si>
  <si>
    <t>[In-house Product] In-house development and production</t>
  </si>
  <si>
    <t>【In-house Product】OEM/ODM Production (including production outsourced to other companies)</t>
  </si>
  <si>
    <t>【In-house Products】Developed based on another company's product and manufactured in-house</t>
  </si>
  <si>
    <t>【In-house Products】Utilizing third-party products, in-house production</t>
  </si>
  <si>
    <t>[Third-party products] Procurement of third-party products</t>
  </si>
  <si>
    <t>Implemented using supplies from firmware manufacturing vendors (excluding OEM/ODM manufacturing vendors)</t>
  </si>
  <si>
    <t>Implemented using supplies from in-house development/maintenance departments and firmware manufacturing vendors (excluding OEM/ODM manufacturing vendors)</t>
  </si>
  <si>
    <t>Implementation using supplies from OEM/ODM manufacturing vendors</t>
  </si>
  <si>
    <t>Implemented with supply from in-house development/maintenance departments and OEM/ODM manufacturing vendors</t>
  </si>
  <si>
    <t>Implementation based on supply from third-party product manufacturing vendors</t>
  </si>
  <si>
    <t>Implemented with supply from in-house development/maintenance departments and third-party product manufacturing vendors</t>
  </si>
  <si>
    <t>Only in-house manufactured communication modules</t>
  </si>
  <si>
    <t>Communication modules installed in third-party products are used as-is (details of communication modules are unknown)</t>
  </si>
  <si>
    <t>Yes</t>
  </si>
  <si>
    <t>None</t>
  </si>
  <si>
    <t>1 company</t>
  </si>
  <si>
    <t>2 companies</t>
  </si>
  <si>
    <t>3 companies</t>
  </si>
  <si>
    <t>4 or more companies (Please consult separately for 4 or more companies)</t>
  </si>
  <si>
    <t>In-house manufactured communication module</t>
  </si>
  <si>
    <t>Communication modules manufactured by other companies</t>
  </si>
  <si>
    <t>Technical standards conformity certification number(s) for the Bluetooth communication module under the Telecommunications Business Act (Design Certification number for the [T] mark or technical standards conformity certification number for the [A] mark)</t>
  </si>
  <si>
    <t>Presence of other communication modules (e.g., NFC)</t>
  </si>
  <si>
    <t>Manufacturing is outsourced but performed under complete control equivalent to in-house factory manufacturing (Please attach a document explaining details)</t>
  </si>
  <si>
    <t>Manufacturing method classification for Bluetooth communication modules</t>
  </si>
  <si>
    <t>B5. Information on products in which the communication modules used (Ethernet, Wi-Fi, LTE/mobile (5G, 6G), UWB, LPWA, Bluetooth, other (NFC, etc.)) are manufactured and installed</t>
  </si>
  <si>
    <t>Ethernet</t>
  </si>
  <si>
    <t>Wi-Fi</t>
  </si>
  <si>
    <t>LTE/mobile (5G, 6G)</t>
  </si>
  <si>
    <t>UWB</t>
  </si>
  <si>
    <t>LPWA</t>
  </si>
  <si>
    <t>Bluetooth</t>
  </si>
  <si>
    <t>Other (NFC, etc.)</t>
  </si>
  <si>
    <t>Combination of in-house factory manufacturing and OEM/ODM manufacturing/contract manufacturing (Please enter the manufacturing vendor information for the contract manufacturer in B3.)</t>
  </si>
  <si>
    <t>Implemented by vendors accepting OEM/ODM manufacturing or manufacturing outsourcing (same as information in B3.)</t>
  </si>
  <si>
    <t>Implemented using firmware supplied by a firmware manufacturing vendor (other than the OEM/ODM manufacturing vendor) (Please enter the firmware manufacturing vendor information in B4.)</t>
  </si>
  <si>
    <t>Implemented by the company's development/maintenance department using firmware supplied by a firmware manufacturing vendor (other than an OEM/ODM manufacturing vendor) (Please enter the firmware manufacturing vendor information in B4.)</t>
  </si>
  <si>
    <t>Embedding third-party manufactured communication modules into our products (Please enter the information for the third-party communication module manufacturing vendor in B5.)</t>
  </si>
  <si>
    <t>Combined use of in-house manufactured communication modules and third-party manufactured communication modules (Please enter the information of the third-party communication module manufacturer in B5.)</t>
  </si>
  <si>
    <t>Combining "Embedding third-party manufactured communication modules into our own products" and "Using communication modules installed in third-party products" (Please enter the communication module manufacturer's information in B5.)</t>
  </si>
  <si>
    <t>OEM/ODM manufacturing or manufacturing outsourcing (Please enter the manufacturing vendor information for the outsourcing partner in B3.)</t>
  </si>
  <si>
    <t>NG</t>
  </si>
  <si>
    <t>The application form is not complete.</t>
  </si>
  <si>
    <t>FALSE</t>
  </si>
  <si>
    <t>* Information on this sheet (black text) will not be published on the website. It will be used during application content verification with IPA and the Ministry of Economy, Trade and Industry (METI).</t>
    <phoneticPr fontId="1"/>
  </si>
  <si>
    <t>* Please provide the following information or make selections. (If any information is omitted or selections are missed, conformance label application cannot be processed.)</t>
    <phoneticPr fontId="1"/>
  </si>
  <si>
    <t>* Only the highlighted items need to be filled in.</t>
    <phoneticPr fontId="1"/>
  </si>
  <si>
    <t>Firmware name and version name of the applied product (*2)</t>
    <phoneticPr fontId="1"/>
  </si>
  <si>
    <t>Classification of the manufacturing and maintenance method for the firmware (*2) of the applied product</t>
    <phoneticPr fontId="1"/>
  </si>
  <si>
    <t>Number of OEM/ODM manufacturing or contract manufacturing partner companies</t>
    <phoneticPr fontId="1"/>
  </si>
  <si>
    <t>Corporate number of the vendor performing actual firmware (*2) manufacturing and maintenance (1st company)</t>
    <phoneticPr fontId="1"/>
  </si>
  <si>
    <t xml:space="preserve">Corporate number of the vendor performing actual firmware (*2) manufacturing and maintenance (3rd company) </t>
    <phoneticPr fontId="1"/>
  </si>
  <si>
    <t>Information on the parent company (*1) of the company performing actual firmware (*2) manufacturing and maintenance (3rd company)</t>
    <phoneticPr fontId="1"/>
  </si>
  <si>
    <t>Company name of the Ethernet communication module manufacturer</t>
    <phoneticPr fontId="1"/>
  </si>
  <si>
    <t>Corporate number of the actual manufacturing vendor of the Ethernet communication modules</t>
    <phoneticPr fontId="1"/>
  </si>
  <si>
    <t>Information on the parent company (*1) of the actual manufacturing vendor of the Ethernet communication modules</t>
    <phoneticPr fontId="1"/>
  </si>
  <si>
    <t>Model number of the product equipped with the Ethernet communication modules</t>
    <phoneticPr fontId="1"/>
  </si>
  <si>
    <t>Status of comformance label acquisition for Ethernet communication modules</t>
    <phoneticPr fontId="1"/>
  </si>
  <si>
    <t>Presence of Ethernet communication modules</t>
    <phoneticPr fontId="1"/>
  </si>
  <si>
    <t>Presence of the Wi-Fi communication modules</t>
    <phoneticPr fontId="1"/>
  </si>
  <si>
    <t>Corporate number of the actual manufacturing vendor of the Wi-Fi communication modules</t>
    <phoneticPr fontId="1"/>
  </si>
  <si>
    <t>Information on the parent company of the actual manufacturing vendor of the Wi-Fi communication modules (*1)</t>
    <phoneticPr fontId="1"/>
  </si>
  <si>
    <t>Model number of the product equipped with Wi-Fi communication modules</t>
    <phoneticPr fontId="1"/>
  </si>
  <si>
    <t>Presence of LTE/mobile (5G, 6G) communication modules</t>
    <phoneticPr fontId="1"/>
  </si>
  <si>
    <t xml:space="preserve">Name of the company of the manufacturing vender of the Wi-Fi communication modules </t>
    <phoneticPr fontId="1"/>
  </si>
  <si>
    <t>Corporate number of the actual manufacturing vendor of the LTE/mobile (5G, 6G) communication modules</t>
    <phoneticPr fontId="1"/>
  </si>
  <si>
    <t>Model number of the product equipped with the LTE/mobile (5G, 6G) communication modules</t>
    <phoneticPr fontId="1"/>
  </si>
  <si>
    <t>Status of comformance label acquisition for LTE/mobile (5G, 6G) communication modules</t>
    <phoneticPr fontId="1"/>
  </si>
  <si>
    <t>Status of conformance label acquisition for the Wi-Fi communication modules</t>
    <phoneticPr fontId="1"/>
  </si>
  <si>
    <t>Technical standards conformity certification number(s) under the Telecommunications Business Act for the LTE/mobile (5G, 6G) communication modules (Technical Conformity Mark Design Certification Number or [A] Mark Technical Standards Conformity Certification Number)</t>
    <phoneticPr fontId="1"/>
  </si>
  <si>
    <t>Technical standards conformity certification number(s) for the Wi-Fi communication modules under the Telecommunications Business Act (Technical Conformity Mark Design Certification Number or [A] Mark Technical Standards Conformity Certification Number)</t>
    <phoneticPr fontId="1"/>
  </si>
  <si>
    <t>Technical standards conformity certification number(s) for Ethernet communication modules under the Telecommunications Business Act (Technical Conformity Mark Design Certification Number or [A] Mark Technical Standards Conformity Certification Number)</t>
    <phoneticPr fontId="1"/>
  </si>
  <si>
    <t>Presence of UWB communication modules</t>
    <phoneticPr fontId="1"/>
  </si>
  <si>
    <t>Name of the company performing actual firmware (*2) manufacturing and maintenance (2nd company) (*3)</t>
    <phoneticPr fontId="1"/>
  </si>
  <si>
    <t>Corporate number of the vendor performing actual firmware (*2) manufacturing and maintenance (2nd company)</t>
    <phoneticPr fontId="1"/>
  </si>
  <si>
    <t>Information on the parent company (*1) of the company performing actual firmware (*2) manufacturing and maintenance (2nd company)</t>
    <phoneticPr fontId="1"/>
  </si>
  <si>
    <t>Information on the parent company of the actual manufacturing vendor (*1) (1st company)</t>
    <phoneticPr fontId="1"/>
  </si>
  <si>
    <t>Actual manufacturing vendor name (2nd company)</t>
    <phoneticPr fontId="1"/>
  </si>
  <si>
    <t>Actual manufacturing vendor's corporate number
 (2nd company)</t>
    <phoneticPr fontId="1"/>
  </si>
  <si>
    <t>Information on the parent company of the actual manufacturing vendor (*1) (2nd company)</t>
    <phoneticPr fontId="1"/>
  </si>
  <si>
    <t>Actual manufacturing vendor name (3rd company)</t>
    <phoneticPr fontId="1"/>
  </si>
  <si>
    <t>Actual manufacturing vendor's corporate number (3rd company)</t>
    <phoneticPr fontId="1"/>
  </si>
  <si>
    <t>Actual manufacturing vendor's corporate number
 (1st company)</t>
    <phoneticPr fontId="1"/>
  </si>
  <si>
    <t>Actual manufacturing vendor name (1st company)</t>
    <phoneticPr fontId="1"/>
  </si>
  <si>
    <t>Information on the parent company (*1) of the actual manufacturing vendor of the LTE/mobile (5G, 6G) communication modules</t>
    <phoneticPr fontId="1"/>
  </si>
  <si>
    <t>Manufacturing vender name of the LTE/mobile (5G, 6G) communication modules</t>
    <phoneticPr fontId="1"/>
  </si>
  <si>
    <t>Manufacturing vender name of the UWB communication modules</t>
    <phoneticPr fontId="1"/>
  </si>
  <si>
    <t>Corporate number of the actual manufacturing vendor of the UWB communication modules</t>
    <phoneticPr fontId="1"/>
  </si>
  <si>
    <t>Information on the parent company (*1) of the actual manufacturing vendor of the UWB communication modules</t>
    <phoneticPr fontId="1"/>
  </si>
  <si>
    <t>Model number of the product equipped with the UWB communication modules</t>
    <phoneticPr fontId="1"/>
  </si>
  <si>
    <t>Status of conformance label acquisition for the UWB communication modules</t>
    <phoneticPr fontId="1"/>
  </si>
  <si>
    <t>Technical standards conformity certification number(s) for the UWB communication modules under the Telecommunications Business Act (Technical Conformity Mark Design Certification Number or [A] Mark Technical Standards Conformity Certification Number)</t>
    <phoneticPr fontId="1"/>
  </si>
  <si>
    <t>Presence of LPWA (LoRa, etc.) communication modules</t>
    <phoneticPr fontId="1"/>
  </si>
  <si>
    <t>Category of manufacturing method for other communication modules (e.g., NFC)</t>
    <phoneticPr fontId="1"/>
  </si>
  <si>
    <t>Model number of the product equipped with other communication modules (e.g., NFC)</t>
    <phoneticPr fontId="1"/>
  </si>
  <si>
    <t xml:space="preserve">(*2) Refers to the firmware responsible for the security functions of the applied product (specified by firmware name and version name). During the support period, it is subject to security countermeasure support for product defect fixes and vulnerability responses.  </t>
    <phoneticPr fontId="1"/>
  </si>
  <si>
    <t>Application category</t>
    <phoneticPr fontId="1"/>
  </si>
  <si>
    <t>Application date</t>
    <phoneticPr fontId="1"/>
  </si>
  <si>
    <t>Name of the actual manufacturing vendor's parent company (2) (*1) (3rd company)</t>
    <phoneticPr fontId="1"/>
  </si>
  <si>
    <t>B2. Information on the Manufacturing Method of the Applied Product</t>
    <phoneticPr fontId="1"/>
  </si>
  <si>
    <t>B3. Information on OEM/ODM Manufacturing and Contract Manufacturing</t>
    <phoneticPr fontId="1"/>
  </si>
  <si>
    <t>B5. Information on Products in which the Communication Modules used (Ethernet, Wi-Fi, LTE/mobile (5G, 6G), UWB, LPWA, Bluetooth, others (NFC, etc.)) are Manufactured/Installed</t>
    <phoneticPr fontId="1"/>
  </si>
  <si>
    <t>*If there are additions to Manufacturing Information in B5., please provide the following information or make selections. (If any information is omitted or selections are missed, conformance label application cannot be processed.) If there are no additions, leave the field blank.</t>
    <phoneticPr fontId="1"/>
  </si>
  <si>
    <t>*Only the highlighted items need to be filled in.</t>
    <phoneticPr fontId="1"/>
  </si>
  <si>
    <t>*Information on this sheet (black text) will not be published on the website. It will be used during application content verification with IPA and the Ministry of Economy, Trade and Industry (METI).</t>
    <phoneticPr fontId="1"/>
  </si>
  <si>
    <t>B5. Additional Information Regarding Products in Which the Used Communication Module is Manufactured and Equipped</t>
    <phoneticPr fontId="1"/>
  </si>
  <si>
    <t>Support period for the product equipped with the additional communication modules (i)</t>
    <phoneticPr fontId="1"/>
  </si>
  <si>
    <t>Status of conformance label acquisition for the additional communication modules (i)</t>
    <phoneticPr fontId="1"/>
  </si>
  <si>
    <t>Technical standards conformity certification number(s) for the additional communication modules (i)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</si>
  <si>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</si>
  <si>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(iii)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</si>
  <si>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(iv)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</si>
  <si>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</si>
  <si>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</si>
  <si>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(vii) under the Telecommunications Business Act (Technical Conformity Mark Design Certification Number or [A] Mark Technical Standards Conformity Certification Number)</t>
    <phoneticPr fontId="1"/>
  </si>
  <si>
    <t>Information on the parent company (*1) of the actual manufacturing vendor of the additional communication modules (i)</t>
    <phoneticPr fontId="1"/>
  </si>
  <si>
    <t>Model number of the product equipped with the additional communication modules (i)</t>
    <phoneticPr fontId="1"/>
  </si>
  <si>
    <t>Support period for the products equipped with Ethernet communication modules</t>
    <phoneticPr fontId="1"/>
  </si>
  <si>
    <t>Support period for the products equipped with the Wi-Fi communication modules</t>
    <phoneticPr fontId="1"/>
  </si>
  <si>
    <t>Support period for the products equipped with LTE/mobile (5G, 6G) communication modules</t>
    <phoneticPr fontId="1"/>
  </si>
  <si>
    <t>Support period for the products equipped with Bluetooth communication modules</t>
    <phoneticPr fontId="1"/>
  </si>
  <si>
    <t>Information on the parent company (*1) of the actual manufacturing vendor of other communication modules (e.g., NFC)</t>
    <phoneticPr fontId="1"/>
  </si>
  <si>
    <t>Support period for the products equipped with other communication modules (e.g., NFC)</t>
    <phoneticPr fontId="1"/>
  </si>
  <si>
    <t>Number of the companies contracted for firmware manufacturing and maintenance</t>
    <phoneticPr fontId="1"/>
  </si>
  <si>
    <t>Name of the parent company (1) (*1) of the company performing actual firmware (*2) manufacturing and maintenance (1st company)</t>
    <phoneticPr fontId="1"/>
  </si>
  <si>
    <t>Name of the parent company (2) (*1) of the company performing actual firmware (*2) manufacturing and maintenance (1st company)</t>
    <phoneticPr fontId="1"/>
  </si>
  <si>
    <t>Name of the parent company (2) (*1) of the company performing actual firmware (*2) manufacturing and maintenance (2nd company)</t>
    <phoneticPr fontId="1"/>
  </si>
  <si>
    <t>Status of coformance label acquisition for the Bluetooth communication modules</t>
    <phoneticPr fontId="1"/>
  </si>
  <si>
    <t>Manufacturing vender name of LPWA (e.g.,LoRa) communication modules</t>
    <phoneticPr fontId="1"/>
  </si>
  <si>
    <t>Corporate number of the actual manufacturing vendor of the LPWA (e.g.,LoRa) communication modules</t>
    <phoneticPr fontId="1"/>
  </si>
  <si>
    <t>Information on the parent company (*1) of the actual manufacturing vendor of the LPWA (e.g.,LoRa) communication modules</t>
    <phoneticPr fontId="1"/>
  </si>
  <si>
    <t>Support period for the products equipped with LPWA (e.g.,LoRa) communication modules</t>
    <phoneticPr fontId="1"/>
  </si>
  <si>
    <t>Status of conformance label acquisition for the LPWA (e.g.,LoRa) communication modules</t>
    <phoneticPr fontId="1"/>
  </si>
  <si>
    <t>Technical standards conformity certification number(s) under the Telecommunications Business Act for the LPWA (e.g.,LoRa) communication module (Design Certification number for the [T] Technical Conformity Mark or technical standards conformity certification number for the [A] Technical Conformity Mark)</t>
    <phoneticPr fontId="1"/>
  </si>
  <si>
    <t>Status of conformance label acquisition for other communication modules (e.g., NFC)</t>
    <phoneticPr fontId="1"/>
  </si>
  <si>
    <t>Technical standards conformity certification number, etc., based on the Telecommunications Business Act for other communication modules (e.g., NFC) (Technical Conformity Mark Design Certification Number or [A] Mark Technical Standards Conformity Certification Number)</t>
    <phoneticPr fontId="1"/>
  </si>
  <si>
    <t>Support period for the product equipped with the additional communication modules (ii)</t>
    <phoneticPr fontId="1"/>
  </si>
  <si>
    <t>Additional information on the equipped communication modules (ii)</t>
    <phoneticPr fontId="1"/>
  </si>
  <si>
    <t>Additional information on the equipped communication modules (i)</t>
    <phoneticPr fontId="1"/>
  </si>
  <si>
    <t>Additional information on the equipped communication modules (iii)</t>
    <phoneticPr fontId="1"/>
  </si>
  <si>
    <t>Additional information on the equipped communication modules (iv)</t>
    <phoneticPr fontId="1"/>
  </si>
  <si>
    <t>Additional information on the equipped communication modules (v)</t>
    <phoneticPr fontId="1"/>
  </si>
  <si>
    <t>Additional information on the equipped communication modules (vi)</t>
    <phoneticPr fontId="1"/>
  </si>
  <si>
    <t>Additional information on the equipped communication modules (vii)</t>
    <phoneticPr fontId="1"/>
  </si>
  <si>
    <t>Company name of the manufacturing vender of the additional communication modules (ii)</t>
    <phoneticPr fontId="1"/>
  </si>
  <si>
    <t>Status of compliance label acquisition for the additional communication modules (iii)</t>
    <phoneticPr fontId="1"/>
  </si>
  <si>
    <t>Classification of the manufacturing method for the additional communication modules (iv)</t>
    <phoneticPr fontId="1"/>
  </si>
  <si>
    <t>Status of conformance label acquisition for the additional communication modules (iv)</t>
    <phoneticPr fontId="1"/>
  </si>
  <si>
    <t>Classification of the manufacturing method for the additional communication modules (v)</t>
    <phoneticPr fontId="1"/>
  </si>
  <si>
    <t>Company name of the manufacturing vendor of the additional communication modules (v)</t>
    <phoneticPr fontId="1"/>
  </si>
  <si>
    <t>Company name of the manufacturing vendor of the additional communication modules (iv)</t>
    <phoneticPr fontId="1"/>
  </si>
  <si>
    <t>Classification of the manufacturing method for the additional communication modules (iii)</t>
    <phoneticPr fontId="1"/>
  </si>
  <si>
    <t>Model number of the product equipped with the additional communication modules (ii)</t>
    <phoneticPr fontId="1"/>
  </si>
  <si>
    <t>Model number of the product equipped with the additional communication modules (iii)</t>
    <phoneticPr fontId="1"/>
  </si>
  <si>
    <t>Model number of the product equipped with the additional communication modules (iv)</t>
    <phoneticPr fontId="1"/>
  </si>
  <si>
    <t>Model number of the product equipped with the additional communication modules (v)</t>
    <phoneticPr fontId="1"/>
  </si>
  <si>
    <t>Model number of the product equipped with the additional communication modules (vi)</t>
    <phoneticPr fontId="1"/>
  </si>
  <si>
    <t>Model number of the product equipped with the additional communication modules (vii)</t>
    <phoneticPr fontId="1"/>
  </si>
  <si>
    <t>Status of conformance label acquisition for the additional communication modules (ii)</t>
    <phoneticPr fontId="1"/>
  </si>
  <si>
    <t>Information on the parent company (*1) of the actual manufacturing vendor of the additional communication modules (ii)</t>
    <phoneticPr fontId="1"/>
  </si>
  <si>
    <t>Information on the parent company of the actual manufacturing vendor (*1) (3rd company)</t>
    <phoneticPr fontId="1"/>
  </si>
  <si>
    <t>Company name of the manufacturing vender of the additional communication modules (iii)</t>
    <phoneticPr fontId="1"/>
  </si>
  <si>
    <r>
      <t>Information on the parent company (*1) of the actual manufacturing vendor</t>
    </r>
    <r>
      <rPr>
        <sz val="11"/>
        <rFont val="Meiryo UI"/>
        <family val="3"/>
        <charset val="128"/>
      </rPr>
      <t xml:space="preserve"> of </t>
    </r>
    <r>
      <rPr>
        <sz val="11"/>
        <color theme="1"/>
        <rFont val="Meiryo UI"/>
        <family val="3"/>
        <charset val="128"/>
      </rPr>
      <t>the additional communication modules (iii)</t>
    </r>
    <phoneticPr fontId="1"/>
  </si>
  <si>
    <t>Name of the parent company (1) (*1) of the actual manufacturing vendor of the additional communication modules (iii)</t>
    <phoneticPr fontId="1"/>
  </si>
  <si>
    <t>Support period for the products equipped with the additional communication modules (iii)</t>
    <phoneticPr fontId="1"/>
  </si>
  <si>
    <t>Classification of the manufacturing method of the additional communication modules (ii)</t>
    <phoneticPr fontId="1"/>
  </si>
  <si>
    <t>Classification of the manufacturing method for Ethernet communication modules</t>
    <phoneticPr fontId="1"/>
  </si>
  <si>
    <t>Classification of manufacturing method for LTE/mobile (5G, 6G) communication modules</t>
    <phoneticPr fontId="1"/>
  </si>
  <si>
    <t>Classification of manufacturing method for UWB communication modules</t>
    <phoneticPr fontId="1"/>
  </si>
  <si>
    <t>Name of the parent company (2) (*1) of the actual manufacturing vendor (1st company)</t>
    <phoneticPr fontId="1"/>
  </si>
  <si>
    <t>Name of the parent company (1) (*1) of the actual manufacturing vendor (2nd company)</t>
    <phoneticPr fontId="1"/>
  </si>
  <si>
    <t>Name of the parent company (2) (*1) of the actual manufacturing vendor (2nd company)</t>
    <phoneticPr fontId="1"/>
  </si>
  <si>
    <t>Name of the parent company (1) (*1) of the actual manufacturing vendor (3rd company)</t>
    <phoneticPr fontId="1"/>
  </si>
  <si>
    <t>Name of the parent company (1) (*1) of the actual manufacturing vendor of the Ethernet communication modules</t>
    <phoneticPr fontId="1"/>
  </si>
  <si>
    <t>Name of the parent company (2) (*1) of the actual manufacturing vendor of the Ethernet communication modules</t>
    <phoneticPr fontId="1"/>
  </si>
  <si>
    <t>Name of the parent company (1) (*1) of the actual manufacturing vendor of the Wi-Fi communication modules</t>
    <phoneticPr fontId="1"/>
  </si>
  <si>
    <t>Name of the parent company (2) (*1) of the actual manufacturing vendor of the Wi-Fi communication modules</t>
    <phoneticPr fontId="1"/>
  </si>
  <si>
    <t>Name of the parent company (1) (*1) of the actual manufacturing vendor of the LTE/mobile (5G, 6G) communication modules</t>
    <phoneticPr fontId="1"/>
  </si>
  <si>
    <t>Name of the parent company (2) (*1) of the actual manufacturing vendor of the LTE/mobile (5G, 6G) communication modules</t>
    <phoneticPr fontId="1"/>
  </si>
  <si>
    <t>Name of the parent company (1) (*1) of the actual manufacturing vendor of the UWB communication modules</t>
    <phoneticPr fontId="1"/>
  </si>
  <si>
    <t>Name of the parent company (2) (*1) of the actual manufacturing vendor of the UWB communication modules</t>
    <phoneticPr fontId="1"/>
  </si>
  <si>
    <t>Name of the parent company (1) (*1) of the actual manufacturing vendor of the LPWA (e.g.,LoRa) communication modules</t>
    <phoneticPr fontId="1"/>
  </si>
  <si>
    <t>Company name of the manufacturer for other communication modules (e.g., NFC)</t>
    <phoneticPr fontId="1"/>
  </si>
  <si>
    <t>Corporate number of the actual manufacturing vendor of other communication modules (e.g., NFC)</t>
    <phoneticPr fontId="1"/>
  </si>
  <si>
    <t>Name of the parent company (1) (*1) of the actual manufacturing vendor of other communication modules (e.g., NFC)</t>
    <phoneticPr fontId="1"/>
  </si>
  <si>
    <t>Name of the parent company (1) (*1) of the actual manufacturing vendor of the additional communication modules (ii)</t>
    <phoneticPr fontId="1"/>
  </si>
  <si>
    <t>Name of the parent company (2) (*1) of the actual manufacturing vendor of the additional communication modules (ii)</t>
    <phoneticPr fontId="1"/>
  </si>
  <si>
    <t>Name of the parent company (2) (*1) of the actual manufacturing vendor of the additional communication modules (iii)</t>
    <phoneticPr fontId="1"/>
  </si>
  <si>
    <t>Information on the parent company (*1) of the actual manufacturing vendor of the additional communication modules (v)</t>
    <phoneticPr fontId="1"/>
  </si>
  <si>
    <t>Name of the parent company (1) (*1) of the actual manufacturing vendor of the  additional communication modules (v)</t>
    <phoneticPr fontId="1"/>
  </si>
  <si>
    <t>Information on the parent company (*1) of the actual manufacturing vendor of the additional communication modules (vi)</t>
    <phoneticPr fontId="1"/>
  </si>
  <si>
    <t>Name of the parent company (1) (*1) of the actual manufacturing vendor of the additional communication modules (vi)</t>
    <phoneticPr fontId="1"/>
  </si>
  <si>
    <t>Status of conformance label acquisition for the additional communication modules (vi)</t>
    <phoneticPr fontId="1"/>
  </si>
  <si>
    <t>Information on the parent company (*1) of the actual manufacturing vendor of the additional communication modules (vii)</t>
    <phoneticPr fontId="1"/>
  </si>
  <si>
    <t>Status of compliance label acquisition for the additional communication modules (vii)</t>
    <phoneticPr fontId="1"/>
  </si>
  <si>
    <t>Corporate Number of the actual manufacturing vendor of the additional communication modules (vi)</t>
    <phoneticPr fontId="1"/>
  </si>
  <si>
    <t>Corporate Number of the actual manufacturing vendor of the additional communication modules (vii)</t>
    <phoneticPr fontId="1"/>
  </si>
  <si>
    <t>Company name of the manufacturer of the additional communication modules (vi)</t>
    <phoneticPr fontId="1"/>
  </si>
  <si>
    <t>Country or region of the manufacture for the applied product</t>
    <phoneticPr fontId="1"/>
  </si>
  <si>
    <t>Name of the parent company (1) (*1) of the company performing actual firmware (*2) manufacturing and maintenance (2nd company)</t>
    <phoneticPr fontId="1"/>
  </si>
  <si>
    <t>Support period for the products equipped with the UWB communication modules</t>
    <phoneticPr fontId="1"/>
  </si>
  <si>
    <t>Name of the parent company (2) (*1) of the actual manufacturing vendor of the LPWA (e.g.,LoRa) communication modules</t>
    <phoneticPr fontId="1"/>
  </si>
  <si>
    <t>Product model number of the device equipped with the LPWA (e.g.,LoRa) communication modules</t>
    <phoneticPr fontId="1"/>
  </si>
  <si>
    <t>Presence of Bluetooth communication modules</t>
    <phoneticPr fontId="1"/>
  </si>
  <si>
    <t>Manufacturer name of the Bluetooth communication modules</t>
    <phoneticPr fontId="1"/>
  </si>
  <si>
    <t>Information regarding the parent company (*1) of the actual manufacturing vendor of the Bluetooth communication modules</t>
    <phoneticPr fontId="1"/>
  </si>
  <si>
    <t>Name of the parent company (1) (*1) of the actual manufacturing vendor of the Bluetooth communication modules</t>
    <phoneticPr fontId="1"/>
  </si>
  <si>
    <t>Name of the parent company (2) (*1) of the actual manufacturing vendor of the Bluetooth communication modules</t>
    <phoneticPr fontId="1"/>
  </si>
  <si>
    <t>Product model number of the product equipped with the Bluetooth communication modules</t>
    <phoneticPr fontId="1"/>
  </si>
  <si>
    <t>Name of the parent company (2) (*1) of the actual manufacturing vendor of the other communication modules (e.g., NFC)</t>
    <phoneticPr fontId="1"/>
  </si>
  <si>
    <t>(*1) Companies falling under Article 2, Item 4 of the Companies Act, which defines "a company that has a stock company as a subsidiary or other entities specified by Ministry of Justice ordinance as controlling the management of said stock company."
　　　　・Include if applicable even when there is a parent company of the parent company. 
　　　　・For overseas companies not subject to the Companies Act, include if there is a parent company equivalent to this definition.</t>
    <phoneticPr fontId="1"/>
  </si>
  <si>
    <t>Classification of the manufacturing method  for the additional communication modules (i)</t>
    <phoneticPr fontId="1"/>
  </si>
  <si>
    <t>Company name of the manufacturer for the additional communication modules (i)</t>
    <phoneticPr fontId="1"/>
  </si>
  <si>
    <t>Corporate Number of the actual manufacturing vendor for the additional communication modules (i)</t>
    <phoneticPr fontId="1"/>
  </si>
  <si>
    <t>Information on the parent company (*1) of the actual manufacturing vendor of the additional communication modules (iv)</t>
    <phoneticPr fontId="1"/>
  </si>
  <si>
    <t>Name of the parent company (1) (*1) of the actual manufacturing vendor of the additional communication modules (iv)</t>
    <phoneticPr fontId="1"/>
  </si>
  <si>
    <t>Name of the parent company (2) (*1) of the actual manufacturing vendor of the additional communication modules (iv)</t>
    <phoneticPr fontId="1"/>
  </si>
  <si>
    <t>Corporate Number of the actual manufacturing vendor of the additional communication modules (v)</t>
    <phoneticPr fontId="1"/>
  </si>
  <si>
    <t>Name of the parent company (1) (*1) of the actual manufacturing vendor of  the additional communication modules (v)</t>
    <phoneticPr fontId="1"/>
  </si>
  <si>
    <t>Status of conformance label acquisition for the additional communication modules (v)</t>
    <phoneticPr fontId="1"/>
  </si>
  <si>
    <t>Classification of the manufacturing method for the additional communication modules (vi)</t>
    <phoneticPr fontId="1"/>
  </si>
  <si>
    <t>Name of the parent company (2) (*1) of the actual manufacturing vendor of the additional communication modules (vi)</t>
    <phoneticPr fontId="1"/>
  </si>
  <si>
    <t>Classification of the manufacturing method for the additional communication modules (vii)</t>
    <phoneticPr fontId="1"/>
  </si>
  <si>
    <t>Company name of the manufacturer of the additional communication modules (vii)</t>
    <phoneticPr fontId="1"/>
  </si>
  <si>
    <t>Name of the parent company (1) (*1) of the actual manufacturing vendor of the additional communication modules (vii)</t>
    <phoneticPr fontId="1"/>
  </si>
  <si>
    <t>Name of the parent company (2) (*1) of the actual manufacturing vendor of the additional communication modules (vii)</t>
    <phoneticPr fontId="1"/>
  </si>
  <si>
    <t>Product type of the applied product</t>
    <phoneticPr fontId="1"/>
  </si>
  <si>
    <t>B4. Information on the Firmware Manufacturing and Maintenance</t>
    <phoneticPr fontId="1"/>
  </si>
  <si>
    <t>B1. Information on the Applicant Company/Applied Product</t>
    <phoneticPr fontId="1"/>
  </si>
  <si>
    <t>Name of the parent company (1) (*1) of the actual manufacturing vendor (1st company)</t>
    <phoneticPr fontId="1"/>
  </si>
  <si>
    <t>Name of the parent company (1) (*1) of the company performing actual firmware (*2) manufacturing and maintenance (3rd company)</t>
    <phoneticPr fontId="1"/>
  </si>
  <si>
    <t>Name of the parent company (2) (*1) of the company performing actual firmware (*2) manufacturing and maintenance (3rd company)</t>
    <phoneticPr fontId="1"/>
  </si>
  <si>
    <t>Classification of the manufacturing method for Wi-Fi communication modules</t>
    <phoneticPr fontId="1"/>
  </si>
  <si>
    <t>Classification of the manufacturing method for LPWA (e.g. LoRa) communication modules</t>
    <phoneticPr fontId="1"/>
  </si>
  <si>
    <t>Corporate number of the actual manufacturing vendor of the Bluetooth communication modules</t>
    <phoneticPr fontId="1"/>
  </si>
  <si>
    <t>Product information when incorporating Conformance Labled Products as parts/components</t>
    <phoneticPr fontId="1"/>
  </si>
  <si>
    <t>Information about the Applicant Company/Applicant</t>
    <phoneticPr fontId="1"/>
  </si>
  <si>
    <t>Conformance requirements level applied for</t>
    <phoneticPr fontId="1"/>
  </si>
  <si>
    <t>Applied product category</t>
    <phoneticPr fontId="1"/>
  </si>
  <si>
    <t>Applicant company's corporate number</t>
    <phoneticPr fontId="1"/>
  </si>
  <si>
    <t>Information on the parent company of the applicant company (*1)</t>
    <phoneticPr fontId="1"/>
  </si>
  <si>
    <t>Name of the parent company (1) (*1) of the applicant company</t>
    <phoneticPr fontId="1"/>
  </si>
  <si>
    <t>Name of the parent company (2) (*1) of the applicant company</t>
    <phoneticPr fontId="1"/>
  </si>
  <si>
    <t>Applicant's affiliation and position</t>
    <phoneticPr fontId="1"/>
  </si>
  <si>
    <t>Name of the application agent</t>
    <phoneticPr fontId="1"/>
  </si>
  <si>
    <t>Affiliation/position of the application agent</t>
    <phoneticPr fontId="1"/>
  </si>
  <si>
    <t>E-mail of the application agent</t>
    <phoneticPr fontId="1"/>
  </si>
  <si>
    <t>Primary users of the applied product</t>
    <phoneticPr fontId="1"/>
  </si>
  <si>
    <t>Name of the manufacturing vendor for the applied product</t>
    <phoneticPr fontId="1"/>
  </si>
  <si>
    <t>Notice on the firmware version of the applied product</t>
    <phoneticPr fontId="1"/>
  </si>
  <si>
    <t>Product overview of the applied product (notation on Japanese website)</t>
    <phoneticPr fontId="1"/>
  </si>
  <si>
    <t>Product overview of the applied product (notation on English website)</t>
    <phoneticPr fontId="1"/>
  </si>
  <si>
    <t>Website for the applied product (URL) 
(notation on Japanese website)</t>
    <phoneticPr fontId="1"/>
  </si>
  <si>
    <t>Website for the applied product (URL) 
(notation on Enblish website)</t>
    <phoneticPr fontId="1"/>
  </si>
  <si>
    <t>(Notation on Japanese website)</t>
    <phoneticPr fontId="1"/>
  </si>
  <si>
    <t>(Notation on English website)</t>
    <phoneticPr fontId="1"/>
  </si>
  <si>
    <t>Technical standards conformity certification number(s) under the Telecommunications Business Act for the applied product (Design Certification Number for the [T] Mark or Technical Standards Conformity Certification Number for the [A] Mark)</t>
    <phoneticPr fontId="1"/>
  </si>
  <si>
    <t>Acquisition status and certification numbers for cybersecurity certifications other than JC-STAR (e.g., CC certification, CSA certification) acquired for the applied product</t>
    <phoneticPr fontId="1"/>
  </si>
  <si>
    <t>Desired date for posting the conformance labeled products page for the applied product
*The product will not be published until the desired date. 
It will be published at 0:00 on the desired date.</t>
    <phoneticPr fontId="1"/>
  </si>
  <si>
    <t>3. Information on Conformance Assessment</t>
    <phoneticPr fontId="1"/>
  </si>
  <si>
    <t>Assessment Method</t>
    <phoneticPr fontId="1"/>
  </si>
  <si>
    <t>Company Name of the Assesor</t>
    <phoneticPr fontId="1"/>
  </si>
  <si>
    <t>4. Confirmation of Application Details, Agreement to and Confirmation of Scheme Documentation/Terms and Conditions</t>
    <phoneticPr fontId="1"/>
  </si>
  <si>
    <t>I hereby submit this application after confirming the Scheme Documentation of this scheme and agreeing to comply with its contents.</t>
    <phoneticPr fontId="1"/>
  </si>
  <si>
    <t>If, during the application verification or review process, IPA or the Ministry of Economy, Trade and Industry (METI) requests corrections to application documents or the provision of additional information or materials necessary for verification or review, I agree to comply with such requests. Furthermore, I agree that failure to comply within the specified period will result in the application being treated as a withdrawal.</t>
    <phoneticPr fontId="1"/>
  </si>
  <si>
    <t>I agree to retain the evidence used for checklist creation throughout the validity period of the conformance label.</t>
    <phoneticPr fontId="1"/>
  </si>
  <si>
    <t>I agree to the provision of security updates within the support period for addressing product defects and vulnerabilities.</t>
    <phoneticPr fontId="1"/>
  </si>
  <si>
    <t>I agree to comply with the standards of laws and regulations related to cybersecurity in Japan.</t>
    <phoneticPr fontId="1"/>
  </si>
  <si>
    <t>Name of the parent company (3) (*1) of the applicant company</t>
    <phoneticPr fontId="1"/>
  </si>
  <si>
    <t xml:space="preserve">Assessor name
*If there are multiple assessors, list only the representative or responsible person.	</t>
    <phoneticPr fontId="1"/>
  </si>
  <si>
    <t xml:space="preserve">Assessor's affiliation and position
*If there are multiple assessors, list only the representative or responsible person.	</t>
    <phoneticPr fontId="1"/>
  </si>
  <si>
    <t>← Please select</t>
    <phoneticPr fontId="1"/>
  </si>
  <si>
    <t>Conformance requirements version applied for</t>
    <phoneticPr fontId="1"/>
  </si>
  <si>
    <t>Phone number of the application agent</t>
    <phoneticPr fontId="1"/>
  </si>
  <si>
    <t>Name of the parent company (1) (*1) of the actual manufacturing vendor of the additional communication modules (i)</t>
    <phoneticPr fontId="1"/>
  </si>
  <si>
    <t>Name of the parent company (2) (*1) of the actual manufacturing vendor of the additional communication modules (i)</t>
    <phoneticPr fontId="1"/>
  </si>
  <si>
    <t>Corporate number of the actual manufacturing vendor of the additional communication modules (ii)</t>
    <phoneticPr fontId="1"/>
  </si>
  <si>
    <t>Corporate number of the actual manufacturing vendor of the additional communication modules (iv)</t>
    <phoneticPr fontId="1"/>
  </si>
  <si>
    <t>Support period for the products equipped with the additional communication modules (iv)</t>
    <phoneticPr fontId="1"/>
  </si>
  <si>
    <t>Support period for the products equipped with the additional communication modules (v)</t>
    <phoneticPr fontId="1"/>
  </si>
  <si>
    <t>Support period for the products equipped with the additional communication modules (vi)</t>
    <phoneticPr fontId="1"/>
  </si>
  <si>
    <t>Support period for the products equipped with the additional communication modules (vii)</t>
    <phoneticPr fontId="1"/>
  </si>
  <si>
    <t>Corporate number of the actual manufacturing vendor of the  additional communication modules (iii)</t>
    <phoneticPr fontId="1"/>
  </si>
  <si>
    <t>Applied product name (notation on Japanese website)</t>
    <phoneticPr fontId="1"/>
  </si>
  <si>
    <t>Applied product name (notation on English website)</t>
    <phoneticPr fontId="1"/>
  </si>
  <si>
    <t>Model number of the applied product
*If the model number contains Japanese characters, please provide it in a file.</t>
    <phoneticPr fontId="1"/>
  </si>
  <si>
    <t>Relevance to conformance labeled products</t>
    <phoneticPr fontId="1"/>
  </si>
  <si>
    <t>Inquiry desk on the applied product or the applicant company</t>
    <phoneticPr fontId="1"/>
  </si>
  <si>
    <t>Contact point for defects and vulnerabilities (of the applied product or the applicant company)</t>
    <phoneticPr fontId="1"/>
  </si>
  <si>
    <t xml:space="preserve">URL for vulnerability disclosure policy (for the applied product or applicant company)(Notation on Japanese website)
</t>
    <phoneticPr fontId="1"/>
  </si>
  <si>
    <t xml:space="preserve">URL for vulnerability disclosure policy (for the applied product or applicant company)(Notation on English website)
</t>
    <phoneticPr fontId="1"/>
  </si>
  <si>
    <t>Existence of conformance labeled products using exactly the same manufacturing method as B3. to B5.</t>
    <phoneticPr fontId="1"/>
  </si>
  <si>
    <t>Name of the company performing actual firmware (*2) manufacturing and maintenance (1st company) (*3)</t>
    <phoneticPr fontId="1"/>
  </si>
  <si>
    <t>Information on the parent company (*1) of the company performing actual firmware (*2) manufacturing and maintenance (1st company)</t>
    <phoneticPr fontId="1"/>
  </si>
  <si>
    <t>(*3) If the firmware responsible for the security functions of the applied product (specified by firmware name and version name) has vulnerabilities discovered, and the product incorporates parts or components that cannot be modified solely by the development or maintenance department of the manufacturing vendor (including the actual manufacturing vendor in OEM/ODM manufacturing cases), requiring reliance on another company manufacturing those parts or components for modification and supply, list the name of the company actually manufacturing those parts or components.</t>
    <phoneticPr fontId="1"/>
  </si>
  <si>
    <r>
      <t xml:space="preserve">* Information </t>
    </r>
    <r>
      <rPr>
        <b/>
        <sz val="11"/>
        <color rgb="FF0070C0"/>
        <rFont val="Meiryo UI"/>
        <family val="3"/>
        <charset val="128"/>
      </rPr>
      <t xml:space="preserve">in blue </t>
    </r>
    <r>
      <rPr>
        <sz val="11"/>
        <rFont val="Meiryo UI"/>
        <family val="3"/>
        <charset val="128"/>
      </rPr>
      <t>will be published on this scheme's website.</t>
    </r>
    <phoneticPr fontId="1"/>
  </si>
  <si>
    <t>STAR-1 (★1)</t>
  </si>
  <si>
    <t>No required</t>
    <phoneticPr fontId="1"/>
  </si>
  <si>
    <t>OK</t>
    <phoneticPr fontId="1"/>
  </si>
  <si>
    <t>← Please fill in</t>
    <phoneticPr fontId="1"/>
  </si>
  <si>
    <t>Headquarters location of the applicant company (Country or Region)</t>
    <phoneticPr fontId="1"/>
  </si>
  <si>
    <t>Headquarters location of the parent company (1) (*1) of the applicant company (Country or Region)</t>
    <phoneticPr fontId="1"/>
  </si>
  <si>
    <t>Headquarters location of the parent company (2) (*1) of the applicant company (Country or Region)</t>
    <phoneticPr fontId="1"/>
  </si>
  <si>
    <t>Headquarters location of the parent company (3) (*1) of the applicant company (Country or Region)</t>
    <phoneticPr fontId="1"/>
  </si>
  <si>
    <t>JC-STAR Conformance Label Application Form for Mutural Recognition</t>
    <phoneticPr fontId="1"/>
  </si>
  <si>
    <t>Business Use</t>
    <phoneticPr fontId="1"/>
  </si>
  <si>
    <t>a</t>
    <phoneticPr fontId="1"/>
  </si>
  <si>
    <t>STAR-1</t>
    <phoneticPr fontId="1"/>
  </si>
  <si>
    <t>STAR-2</t>
    <phoneticPr fontId="1"/>
  </si>
  <si>
    <t>STAR-3</t>
    <phoneticPr fontId="1"/>
  </si>
  <si>
    <t>STAR-4</t>
    <phoneticPr fontId="1"/>
  </si>
  <si>
    <t>Self-conformance assessment</t>
  </si>
  <si>
    <t>Self-conformance assessment</t>
    <phoneticPr fontId="1"/>
  </si>
  <si>
    <t>External conformance assessment (JC-STAR assessment body)</t>
    <phoneticPr fontId="1"/>
  </si>
  <si>
    <t>External conformance assessment (JC-STAR evaluation body)</t>
    <phoneticPr fontId="1"/>
  </si>
  <si>
    <t>Self-conformance assessment (External Verification Organizations Other Than JC-STAR evaluation body or JC-STAR assessment body)</t>
    <phoneticPr fontId="1"/>
  </si>
  <si>
    <t>JC-STAR Conformance Label Application Form  for Mutural Recognition (Manufacturing Information)</t>
    <phoneticPr fontId="1"/>
  </si>
  <si>
    <t>JC-STAR Conformance Label Application Form  for Mutural Recognition
(Manufacturing Information - Additional Information for Communication Modules)</t>
    <phoneticPr fontId="1"/>
  </si>
  <si>
    <t>In-house factory manufacturing</t>
    <phoneticPr fontId="1"/>
  </si>
  <si>
    <t>Actual manufacturing vendor headquarters location (Country or Region) (1st company)</t>
    <phoneticPr fontId="1"/>
  </si>
  <si>
    <t>Headquarters location of the parent company (1) (*1) of the actual manufacturing vendor (Country or Region) (1st company)</t>
    <phoneticPr fontId="1"/>
  </si>
  <si>
    <t>Headquarters location of the parent company (2) (*1) of the actual manufacturing vendor (Country or Region) (1st company)</t>
    <phoneticPr fontId="1"/>
  </si>
  <si>
    <t>Headquarters location of the parent company (1) (*1) of the actual manufacturing vendor (Country or Region) (2nd company)</t>
    <phoneticPr fontId="1"/>
  </si>
  <si>
    <t>Headquarters location of the parent company (2) (*1) of the actual manufacturing vendor (Country or Region) (2nd company)</t>
    <phoneticPr fontId="1"/>
  </si>
  <si>
    <t>Headquarters location of the parent company (1) (*1) of the actual manufacturing vendor  (Country or Region) (3rd company)</t>
    <phoneticPr fontId="1"/>
  </si>
  <si>
    <t>Headquarters location of the parent company (2) (*1) of the actual manufacturing vendor  (Country or Region) (3rd company)</t>
    <phoneticPr fontId="1"/>
  </si>
  <si>
    <t>Actual manufacturing vendor headquarters location  (Country or Region) (3rd company)</t>
    <phoneticPr fontId="1"/>
  </si>
  <si>
    <t>Actual manufacturing vendor headquarters location (Country or Region) (2nd company)</t>
    <phoneticPr fontId="1"/>
  </si>
  <si>
    <t>Name of the application agency</t>
    <phoneticPr fontId="1"/>
  </si>
  <si>
    <t>Version 2026/3/31</t>
    <phoneticPr fontId="1"/>
  </si>
  <si>
    <t>Corporate number of the application agency</t>
  </si>
  <si>
    <t>Headquarters location of the application agency (Prefecture/Country or Region)</t>
    <phoneticPr fontId="16"/>
  </si>
  <si>
    <t>When using an application agency, an authorization letter for application submission shall be attached.</t>
  </si>
  <si>
    <t>Has either the applicant company or the application agency  (including the parent company described in either 1. or 2. above) had a conformance label revoked within the past five years?</t>
    <phoneticPr fontId="1"/>
  </si>
  <si>
    <t>Has any of the following companies (including parent company listed in 1. or 2. above) – the applicant company, the application agency, the manufacturing vendor, or the firmware development company – violated or been suspected of violating Japanese laws, internationally accepted standards, etc., within the past five years?</t>
    <phoneticPr fontId="1"/>
  </si>
  <si>
    <t>Is there any concern that any of the applicant company, application agency, manufacturing vendor, or firmware development company (including the parent company described in 1. or 2. above) may be affected by foreign legal environments or other factors regarding the cybersecurity of the applied product?</t>
    <phoneticPr fontId="1"/>
  </si>
  <si>
    <t>Name of the application agency</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</si>
</sst>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7">
    <font>
      <sz val="11"/>
      <color theme="1"/>
      <name val="Yu Gothic"/>
      <family val="2"/>
      <scheme val="minor"/>
    </font>
    <font>
      <sz val="6"/>
      <name val="Yu Gothic"/>
      <family val="3"/>
      <charset val="128"/>
      <scheme val="minor"/>
    </font>
    <font>
      <sz val="11"/>
      <name val="Meiryo UI"/>
      <family val="3"/>
      <charset val="128"/>
    </font>
    <font>
      <b/>
      <sz val="11"/>
      <color theme="0"/>
      <name val="Meiryo UI"/>
      <family val="3"/>
      <charset val="128"/>
    </font>
    <font>
      <sz val="11"/>
      <color theme="1"/>
      <name val="Meiryo UI"/>
      <family val="3"/>
      <charset val="128"/>
    </font>
    <font>
      <i/>
      <sz val="11"/>
      <color theme="1"/>
      <name val="Meiryo UI"/>
      <family val="3"/>
      <charset val="128"/>
    </font>
    <font>
      <sz val="11"/>
      <color theme="1" tint="0.34998626667073579"/>
      <name val="Meiryo UI"/>
      <family val="3"/>
      <charset val="128"/>
    </font>
    <font>
      <b/>
      <sz val="11"/>
      <color rgb="FF0070C0"/>
      <name val="Meiryo UI"/>
      <family val="3"/>
      <charset val="128"/>
    </font>
    <font>
      <sz val="14"/>
      <name val="Meiryo UI"/>
      <family val="3"/>
      <charset val="128"/>
    </font>
    <font>
      <sz val="20"/>
      <name val="Meiryo UI"/>
      <family val="3"/>
      <charset val="128"/>
    </font>
    <font>
      <sz val="11"/>
      <color rgb="FF000000"/>
      <name val="Yu Gothic"/>
      <family val="3"/>
      <charset val="128"/>
    </font>
    <font>
      <sz val="22"/>
      <name val="Meiryo UI"/>
      <family val="3"/>
      <charset val="128"/>
    </font>
    <font>
      <sz val="11"/>
      <color rgb="FFFF0000"/>
      <name val="Meiryo UI"/>
      <family val="3"/>
      <charset val="128"/>
    </font>
    <font>
      <b/>
      <sz val="11"/>
      <color rgb="FFFF0000"/>
      <name val="Meiryo UI"/>
      <family val="3"/>
      <charset val="128"/>
    </font>
    <font>
      <sz val="10.5"/>
      <color rgb="FFFF0000"/>
      <name val="Meiryo UI"/>
      <family val="3"/>
      <charset val="128"/>
    </font>
    <font>
      <sz val="10"/>
      <color rgb="FFFF0000"/>
      <name val="Meiryo UI"/>
      <family val="3"/>
      <charset val="128"/>
    </font>
    <font>
      <sz val="6"/>
      <name val="Yu Gothic"/>
      <family val="2"/>
      <charset val="128"/>
      <scheme val="minor"/>
    </font>
  </fonts>
  <fills count="8">
    <fill>
      <patternFill patternType="none"/>
    </fill>
    <fill>
      <patternFill patternType="gray125"/>
    </fill>
    <fill>
      <patternFill patternType="solid">
        <fgColor theme="3"/>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thin">
        <color indexed="64"/>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hair">
        <color indexed="64"/>
      </bottom>
      <diagonal/>
    </border>
  </borders>
  <cellStyleXfs count="1">
    <xf numFmtId="0" fontId="0" fillId="0" borderId="0"/>
  </cellStyleXfs>
  <cellXfs count="230">
    <xf numFmtId="0" fontId="0" fillId="0" borderId="0" xfId="0"/>
    <xf numFmtId="0" fontId="2" fillId="0" borderId="0" xfId="0" applyFont="1" applyFill="1"/>
    <xf numFmtId="0" fontId="2" fillId="0" borderId="1" xfId="0" applyFont="1" applyFill="1" applyBorder="1"/>
    <xf numFmtId="0" fontId="2" fillId="0" borderId="14" xfId="0" applyFont="1" applyFill="1" applyBorder="1"/>
    <xf numFmtId="0" fontId="2" fillId="0" borderId="1" xfId="0" applyFont="1" applyBorder="1"/>
    <xf numFmtId="0" fontId="2" fillId="0" borderId="0" xfId="0" applyFont="1"/>
    <xf numFmtId="0" fontId="2" fillId="5" borderId="0" xfId="0" applyFont="1" applyFill="1" applyProtection="1">
      <protection locked="0" hidden="1"/>
    </xf>
    <xf numFmtId="0" fontId="2" fillId="5" borderId="0" xfId="0" applyFont="1" applyFill="1" applyProtection="1">
      <protection hidden="1"/>
    </xf>
    <xf numFmtId="0" fontId="2" fillId="0" borderId="0" xfId="0" applyFont="1" applyFill="1" applyProtection="1">
      <protection hidden="1"/>
    </xf>
    <xf numFmtId="0" fontId="2" fillId="0" borderId="0" xfId="0" applyFont="1" applyFill="1" applyAlignment="1" applyProtection="1">
      <alignment horizontal="left"/>
      <protection hidden="1"/>
    </xf>
    <xf numFmtId="0" fontId="2" fillId="5" borderId="0" xfId="0" applyFont="1" applyFill="1" applyAlignment="1" applyProtection="1">
      <alignment vertical="center"/>
      <protection locked="0" hidden="1"/>
    </xf>
    <xf numFmtId="0" fontId="2" fillId="5" borderId="0" xfId="0" applyFont="1" applyFill="1" applyAlignment="1" applyProtection="1">
      <alignment vertical="center"/>
      <protection hidden="1"/>
    </xf>
    <xf numFmtId="0" fontId="2" fillId="3" borderId="4" xfId="0" applyFont="1" applyFill="1" applyBorder="1" applyAlignment="1" applyProtection="1">
      <alignment vertical="center"/>
      <protection hidden="1"/>
    </xf>
    <xf numFmtId="0" fontId="2" fillId="0" borderId="4" xfId="0" applyFont="1" applyFill="1" applyBorder="1" applyProtection="1">
      <protection hidden="1"/>
    </xf>
    <xf numFmtId="0" fontId="2" fillId="0" borderId="0" xfId="0" applyFont="1" applyFill="1" applyBorder="1" applyAlignment="1" applyProtection="1">
      <alignment horizontal="left"/>
      <protection hidden="1"/>
    </xf>
    <xf numFmtId="0" fontId="2" fillId="0" borderId="5" xfId="0" applyFont="1" applyFill="1" applyBorder="1" applyAlignment="1" applyProtection="1">
      <alignment horizontal="left"/>
      <protection hidden="1"/>
    </xf>
    <xf numFmtId="0" fontId="2" fillId="0" borderId="0" xfId="0" applyFont="1" applyFill="1" applyProtection="1">
      <protection locked="0" hidden="1"/>
    </xf>
    <xf numFmtId="0" fontId="4" fillId="0" borderId="8" xfId="0" applyFont="1" applyBorder="1" applyAlignment="1" applyProtection="1">
      <alignment vertical="center"/>
      <protection hidden="1"/>
    </xf>
    <xf numFmtId="14" fontId="2" fillId="4" borderId="1" xfId="0" applyNumberFormat="1" applyFont="1" applyFill="1" applyBorder="1" applyAlignment="1" applyProtection="1">
      <alignment horizontal="left" vertical="center"/>
      <protection hidden="1"/>
    </xf>
    <xf numFmtId="0" fontId="7" fillId="0" borderId="8"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10" xfId="0" applyFont="1" applyBorder="1" applyProtection="1">
      <protection hidden="1"/>
    </xf>
    <xf numFmtId="0" fontId="2" fillId="6" borderId="13" xfId="0" applyFont="1" applyFill="1" applyBorder="1" applyAlignment="1" applyProtection="1">
      <alignment horizontal="left" vertical="top"/>
      <protection hidden="1"/>
    </xf>
    <xf numFmtId="0" fontId="2" fillId="0" borderId="8" xfId="0" applyFont="1" applyBorder="1" applyAlignment="1" applyProtection="1">
      <alignment horizontal="left" vertical="center"/>
      <protection hidden="1"/>
    </xf>
    <xf numFmtId="0" fontId="2" fillId="0" borderId="16" xfId="0" applyFont="1" applyFill="1" applyBorder="1" applyAlignment="1" applyProtection="1">
      <alignment vertical="center"/>
      <protection hidden="1"/>
    </xf>
    <xf numFmtId="0" fontId="2" fillId="6" borderId="20" xfId="0" applyFont="1" applyFill="1" applyBorder="1" applyAlignment="1" applyProtection="1">
      <alignment vertical="center"/>
      <protection hidden="1"/>
    </xf>
    <xf numFmtId="0" fontId="2" fillId="6" borderId="21" xfId="0" applyFont="1" applyFill="1" applyBorder="1" applyAlignment="1" applyProtection="1">
      <alignment horizontal="left" vertical="center" wrapText="1"/>
      <protection hidden="1"/>
    </xf>
    <xf numFmtId="0" fontId="2" fillId="0" borderId="10" xfId="0" applyFont="1" applyBorder="1" applyAlignment="1" applyProtection="1">
      <alignment vertical="center" wrapText="1"/>
      <protection hidden="1"/>
    </xf>
    <xf numFmtId="0" fontId="2" fillId="0" borderId="16" xfId="0" applyFont="1" applyBorder="1" applyAlignment="1" applyProtection="1">
      <alignment vertical="center" wrapText="1"/>
      <protection hidden="1"/>
    </xf>
    <xf numFmtId="0" fontId="2" fillId="6" borderId="21" xfId="0" applyFont="1" applyFill="1" applyBorder="1" applyAlignment="1" applyProtection="1">
      <alignment vertical="center"/>
      <protection hidden="1"/>
    </xf>
    <xf numFmtId="0" fontId="4" fillId="0" borderId="8" xfId="0" applyFont="1" applyBorder="1" applyAlignment="1" applyProtection="1">
      <alignment vertical="center" wrapText="1"/>
      <protection hidden="1"/>
    </xf>
    <xf numFmtId="0" fontId="4" fillId="0" borderId="17" xfId="0" applyFont="1" applyBorder="1" applyAlignment="1" applyProtection="1">
      <alignment horizontal="left" vertical="center" wrapText="1"/>
      <protection hidden="1"/>
    </xf>
    <xf numFmtId="0" fontId="2" fillId="6" borderId="9" xfId="0" applyFont="1" applyFill="1" applyBorder="1" applyAlignment="1" applyProtection="1">
      <alignment vertical="center"/>
      <protection hidden="1"/>
    </xf>
    <xf numFmtId="0" fontId="2" fillId="0" borderId="8" xfId="0" applyFont="1" applyFill="1" applyBorder="1" applyAlignment="1" applyProtection="1">
      <alignment vertical="center" wrapText="1"/>
      <protection hidden="1"/>
    </xf>
    <xf numFmtId="0" fontId="2" fillId="0" borderId="8" xfId="0" applyFont="1" applyBorder="1" applyAlignment="1" applyProtection="1">
      <alignment vertical="center" wrapText="1"/>
      <protection hidden="1"/>
    </xf>
    <xf numFmtId="0" fontId="2" fillId="0" borderId="4" xfId="0" applyFont="1" applyBorder="1" applyAlignment="1" applyProtection="1">
      <alignment vertical="top"/>
      <protection hidden="1"/>
    </xf>
    <xf numFmtId="0" fontId="2" fillId="0" borderId="0" xfId="0" applyFont="1" applyBorder="1" applyAlignment="1" applyProtection="1">
      <alignment vertical="top"/>
      <protection hidden="1"/>
    </xf>
    <xf numFmtId="0" fontId="2" fillId="0" borderId="5" xfId="0" applyFont="1" applyFill="1" applyBorder="1" applyAlignment="1" applyProtection="1">
      <alignment horizontal="center"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7" xfId="0" applyFont="1" applyFill="1" applyBorder="1" applyAlignment="1" applyProtection="1">
      <alignment horizontal="center" vertical="top"/>
      <protection hidden="1"/>
    </xf>
    <xf numFmtId="0" fontId="2" fillId="5" borderId="0" xfId="0" applyFont="1" applyFill="1" applyAlignment="1" applyProtection="1">
      <alignment horizontal="left"/>
      <protection hidden="1"/>
    </xf>
    <xf numFmtId="0" fontId="2" fillId="5" borderId="0" xfId="0" applyFont="1" applyFill="1" applyBorder="1" applyAlignment="1" applyProtection="1">
      <alignment horizontal="left"/>
      <protection hidden="1"/>
    </xf>
    <xf numFmtId="0" fontId="5" fillId="5" borderId="1" xfId="0" applyFont="1" applyFill="1" applyBorder="1" applyAlignment="1" applyProtection="1">
      <alignment horizontal="center"/>
      <protection hidden="1"/>
    </xf>
    <xf numFmtId="176" fontId="2" fillId="5" borderId="1" xfId="0" applyNumberFormat="1" applyFont="1" applyFill="1" applyBorder="1" applyAlignment="1" applyProtection="1">
      <alignment horizontal="center"/>
      <protection hidden="1"/>
    </xf>
    <xf numFmtId="0" fontId="6" fillId="5" borderId="0" xfId="0" applyFont="1" applyFill="1" applyProtection="1">
      <protection hidden="1"/>
    </xf>
    <xf numFmtId="0" fontId="2" fillId="5" borderId="0" xfId="0" applyFont="1" applyFill="1" applyAlignment="1" applyProtection="1">
      <alignment horizontal="right"/>
      <protection locked="0" hidden="1"/>
    </xf>
    <xf numFmtId="0" fontId="7" fillId="0" borderId="16" xfId="0" applyFont="1" applyBorder="1" applyAlignment="1" applyProtection="1">
      <alignment vertical="top" wrapText="1"/>
      <protection hidden="1"/>
    </xf>
    <xf numFmtId="0" fontId="2" fillId="4" borderId="0" xfId="0" applyFont="1" applyFill="1" applyProtection="1">
      <protection locked="0" hidden="1"/>
    </xf>
    <xf numFmtId="0" fontId="2" fillId="6" borderId="20" xfId="0" applyFont="1" applyFill="1" applyBorder="1" applyAlignment="1" applyProtection="1">
      <alignment vertical="center" wrapText="1"/>
      <protection hidden="1"/>
    </xf>
    <xf numFmtId="0" fontId="2" fillId="6" borderId="32" xfId="0" applyFont="1" applyFill="1" applyBorder="1" applyAlignment="1" applyProtection="1">
      <alignment vertical="center" wrapText="1"/>
      <protection hidden="1"/>
    </xf>
    <xf numFmtId="0" fontId="7" fillId="0" borderId="10" xfId="0" applyFont="1" applyBorder="1" applyAlignment="1" applyProtection="1">
      <alignment horizontal="left" vertical="center"/>
      <protection hidden="1"/>
    </xf>
    <xf numFmtId="0" fontId="2" fillId="0" borderId="8" xfId="0" applyFont="1" applyBorder="1" applyAlignment="1" applyProtection="1">
      <alignment horizontal="left" vertical="center" wrapText="1"/>
      <protection hidden="1"/>
    </xf>
    <xf numFmtId="0" fontId="2" fillId="0" borderId="8" xfId="0" applyFont="1" applyBorder="1" applyAlignment="1" applyProtection="1">
      <alignment horizontal="left" vertical="top" wrapText="1"/>
      <protection hidden="1"/>
    </xf>
    <xf numFmtId="0" fontId="2" fillId="0" borderId="25" xfId="0" applyFont="1" applyBorder="1" applyAlignment="1" applyProtection="1">
      <alignment horizontal="left" vertical="center" wrapText="1"/>
      <protection hidden="1"/>
    </xf>
    <xf numFmtId="0" fontId="2" fillId="6" borderId="9" xfId="0" applyFont="1" applyFill="1" applyBorder="1" applyAlignment="1" applyProtection="1">
      <alignment horizontal="left" vertical="center" wrapText="1"/>
      <protection hidden="1"/>
    </xf>
    <xf numFmtId="0" fontId="11" fillId="0" borderId="4" xfId="0" applyFont="1" applyBorder="1" applyAlignment="1" applyProtection="1">
      <alignment vertical="center"/>
      <protection hidden="1"/>
    </xf>
    <xf numFmtId="0" fontId="11" fillId="7" borderId="26" xfId="0" applyFont="1" applyFill="1" applyBorder="1" applyAlignment="1" applyProtection="1">
      <alignment horizontal="center" vertical="center"/>
      <protection hidden="1"/>
    </xf>
    <xf numFmtId="0" fontId="11" fillId="5" borderId="0" xfId="0" applyFont="1" applyFill="1" applyAlignment="1" applyProtection="1">
      <alignment vertical="center"/>
      <protection locked="0" hidden="1"/>
    </xf>
    <xf numFmtId="0" fontId="11" fillId="5" borderId="0" xfId="0" applyFont="1" applyFill="1" applyAlignment="1" applyProtection="1">
      <alignment vertical="center"/>
      <protection hidden="1"/>
    </xf>
    <xf numFmtId="0" fontId="4" fillId="0" borderId="17" xfId="0" applyFont="1" applyBorder="1" applyAlignment="1" applyProtection="1">
      <alignment horizontal="left" vertical="center" wrapText="1"/>
      <protection hidden="1"/>
    </xf>
    <xf numFmtId="0" fontId="2" fillId="4" borderId="14" xfId="0" applyFont="1" applyFill="1" applyBorder="1" applyAlignment="1" applyProtection="1">
      <alignment horizontal="left" vertical="top"/>
      <protection locked="0"/>
    </xf>
    <xf numFmtId="14" fontId="2" fillId="4" borderId="1"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top"/>
      <protection locked="0"/>
    </xf>
    <xf numFmtId="49" fontId="2" fillId="4" borderId="14"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top"/>
      <protection locked="0"/>
    </xf>
    <xf numFmtId="0" fontId="2" fillId="0" borderId="18" xfId="0" applyFont="1" applyFill="1" applyBorder="1" applyAlignment="1" applyProtection="1">
      <alignment horizontal="left" vertical="top"/>
      <protection locked="0"/>
    </xf>
    <xf numFmtId="0" fontId="2" fillId="4" borderId="30" xfId="0"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4" borderId="33" xfId="0" applyFont="1" applyFill="1" applyBorder="1" applyAlignment="1" applyProtection="1">
      <alignment horizontal="left" vertical="center"/>
      <protection locked="0"/>
    </xf>
    <xf numFmtId="49" fontId="2" fillId="0" borderId="24" xfId="0" applyNumberFormat="1" applyFont="1" applyFill="1" applyBorder="1" applyAlignment="1" applyProtection="1">
      <alignment horizontal="left" vertical="top"/>
      <protection locked="0"/>
    </xf>
    <xf numFmtId="0" fontId="2" fillId="0" borderId="28" xfId="0" applyFont="1" applyFill="1" applyBorder="1" applyAlignment="1" applyProtection="1">
      <alignment horizontal="left" vertical="top"/>
      <protection locked="0"/>
    </xf>
    <xf numFmtId="0" fontId="2" fillId="4" borderId="24" xfId="0" applyFont="1" applyFill="1" applyBorder="1" applyAlignment="1" applyProtection="1">
      <alignment horizontal="left" vertical="top"/>
      <protection locked="0"/>
    </xf>
    <xf numFmtId="0" fontId="2" fillId="4" borderId="14" xfId="0" applyNumberFormat="1" applyFont="1" applyFill="1" applyBorder="1" applyAlignment="1" applyProtection="1">
      <alignment horizontal="left" vertical="center"/>
      <protection locked="0"/>
    </xf>
    <xf numFmtId="0" fontId="2" fillId="0" borderId="14" xfId="0" applyNumberFormat="1" applyFont="1" applyFill="1" applyBorder="1" applyAlignment="1" applyProtection="1">
      <alignment horizontal="left" vertical="center"/>
      <protection locked="0"/>
    </xf>
    <xf numFmtId="0" fontId="2" fillId="4" borderId="1" xfId="0" applyFont="1" applyFill="1" applyBorder="1" applyAlignment="1" applyProtection="1">
      <alignment vertical="center"/>
      <protection locked="0"/>
    </xf>
    <xf numFmtId="0" fontId="2" fillId="0" borderId="1" xfId="0" applyFont="1" applyFill="1" applyBorder="1" applyAlignment="1" applyProtection="1">
      <alignment vertical="center"/>
      <protection locked="0"/>
    </xf>
    <xf numFmtId="49" fontId="2" fillId="0" borderId="1" xfId="0" applyNumberFormat="1" applyFont="1" applyBorder="1" applyAlignment="1" applyProtection="1">
      <alignment horizontal="left" vertical="center"/>
      <protection locked="0"/>
    </xf>
    <xf numFmtId="0" fontId="2" fillId="0" borderId="18" xfId="0"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wrapText="1"/>
      <protection locked="0"/>
    </xf>
    <xf numFmtId="49" fontId="2" fillId="0" borderId="1" xfId="0" applyNumberFormat="1" applyFont="1" applyFill="1" applyBorder="1" applyAlignment="1" applyProtection="1">
      <alignment horizontal="left" vertical="center"/>
      <protection locked="0"/>
    </xf>
    <xf numFmtId="14" fontId="2" fillId="0" borderId="22" xfId="0" applyNumberFormat="1" applyFont="1" applyFill="1" applyBorder="1" applyAlignment="1" applyProtection="1">
      <alignment horizontal="left" vertical="center"/>
      <protection locked="0"/>
    </xf>
    <xf numFmtId="0" fontId="2" fillId="0" borderId="18" xfId="0" applyFont="1" applyBorder="1" applyAlignment="1" applyProtection="1">
      <alignment vertical="center"/>
      <protection locked="0"/>
    </xf>
    <xf numFmtId="49" fontId="2" fillId="0" borderId="22" xfId="0" applyNumberFormat="1"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49" fontId="2" fillId="0" borderId="1" xfId="0" applyNumberFormat="1"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top"/>
      <protection locked="0"/>
    </xf>
    <xf numFmtId="49" fontId="2" fillId="0" borderId="19" xfId="0" applyNumberFormat="1" applyFont="1" applyFill="1" applyBorder="1" applyAlignment="1" applyProtection="1">
      <alignment horizontal="left" vertical="top" wrapText="1"/>
      <protection locked="0"/>
    </xf>
    <xf numFmtId="49" fontId="2" fillId="0" borderId="22" xfId="0" applyNumberFormat="1" applyFont="1" applyFill="1" applyBorder="1" applyAlignment="1" applyProtection="1">
      <alignment vertical="center"/>
      <protection locked="0"/>
    </xf>
    <xf numFmtId="0" fontId="2" fillId="4" borderId="14" xfId="0" applyFont="1" applyFill="1" applyBorder="1" applyAlignment="1" applyProtection="1">
      <alignment horizontal="left" vertical="center"/>
      <protection hidden="1"/>
    </xf>
    <xf numFmtId="0" fontId="4" fillId="0" borderId="17" xfId="0" applyFont="1" applyBorder="1" applyAlignment="1" applyProtection="1">
      <alignment horizontal="left" vertical="center" wrapText="1"/>
      <protection hidden="1"/>
    </xf>
    <xf numFmtId="0" fontId="2" fillId="0" borderId="16" xfId="0" applyFont="1" applyFill="1" applyBorder="1" applyAlignment="1" applyProtection="1">
      <alignment vertical="center" wrapText="1"/>
      <protection hidden="1"/>
    </xf>
    <xf numFmtId="0" fontId="7" fillId="0" borderId="8" xfId="0" applyFont="1" applyBorder="1" applyAlignment="1" applyProtection="1">
      <alignment horizontal="left" vertical="center" wrapText="1"/>
      <protection hidden="1"/>
    </xf>
    <xf numFmtId="0" fontId="2" fillId="0" borderId="0" xfId="0" applyFont="1" applyFill="1" applyAlignment="1" applyProtection="1">
      <alignment wrapText="1"/>
      <protection hidden="1"/>
    </xf>
    <xf numFmtId="0" fontId="2" fillId="0" borderId="0" xfId="0" applyFont="1" applyFill="1" applyAlignment="1" applyProtection="1">
      <alignment horizontal="left" wrapText="1"/>
      <protection hidden="1"/>
    </xf>
    <xf numFmtId="0" fontId="2" fillId="0" borderId="0" xfId="0" applyFont="1" applyFill="1" applyBorder="1" applyAlignment="1" applyProtection="1">
      <alignment horizontal="right" wrapText="1"/>
      <protection hidden="1"/>
    </xf>
    <xf numFmtId="0" fontId="4" fillId="0" borderId="17" xfId="0" applyFont="1" applyBorder="1" applyAlignment="1" applyProtection="1">
      <alignment horizontal="left" vertical="center" wrapText="1"/>
      <protection hidden="1"/>
    </xf>
    <xf numFmtId="0" fontId="4" fillId="0" borderId="17" xfId="0" applyFont="1" applyFill="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7" fillId="0" borderId="16" xfId="0" applyFont="1" applyFill="1" applyBorder="1" applyAlignment="1" applyProtection="1">
      <alignment horizontal="left" vertical="center" wrapText="1"/>
      <protection hidden="1"/>
    </xf>
    <xf numFmtId="0" fontId="7" fillId="0" borderId="27" xfId="0" applyFont="1" applyFill="1" applyBorder="1" applyAlignment="1" applyProtection="1">
      <alignment vertical="center"/>
      <protection hidden="1"/>
    </xf>
    <xf numFmtId="49" fontId="12" fillId="0" borderId="22" xfId="0" applyNumberFormat="1" applyFont="1" applyFill="1" applyBorder="1" applyAlignment="1" applyProtection="1">
      <alignment horizontal="right" vertical="center"/>
      <protection locked="0"/>
    </xf>
    <xf numFmtId="0" fontId="4" fillId="0" borderId="17" xfId="0" applyFont="1" applyBorder="1" applyAlignment="1" applyProtection="1">
      <alignment horizontal="left" vertical="center" wrapText="1"/>
      <protection hidden="1"/>
    </xf>
    <xf numFmtId="0" fontId="4" fillId="0" borderId="16" xfId="0" applyFont="1" applyBorder="1" applyAlignment="1" applyProtection="1">
      <alignment vertical="center" wrapText="1"/>
      <protection hidden="1"/>
    </xf>
    <xf numFmtId="0" fontId="4" fillId="0" borderId="8" xfId="0" applyFont="1" applyBorder="1" applyAlignment="1" applyProtection="1">
      <alignment horizontal="left" vertical="center" wrapText="1"/>
      <protection hidden="1"/>
    </xf>
    <xf numFmtId="0" fontId="2" fillId="5" borderId="0" xfId="0" applyFont="1" applyFill="1" applyAlignment="1" applyProtection="1">
      <alignment wrapText="1"/>
      <protection locked="0" hidden="1"/>
    </xf>
    <xf numFmtId="0" fontId="2" fillId="5" borderId="0" xfId="0" applyFont="1" applyFill="1" applyAlignment="1" applyProtection="1">
      <alignment wrapText="1"/>
      <protection hidden="1"/>
    </xf>
    <xf numFmtId="0" fontId="7" fillId="0" borderId="8" xfId="0" applyFont="1" applyBorder="1" applyAlignment="1" applyProtection="1">
      <alignment horizontal="left" vertical="top" wrapText="1"/>
      <protection hidden="1"/>
    </xf>
    <xf numFmtId="0" fontId="7" fillId="0" borderId="10" xfId="0" applyFont="1" applyBorder="1" applyAlignment="1" applyProtection="1">
      <alignment horizontal="left" vertical="center" wrapText="1"/>
      <protection hidden="1"/>
    </xf>
    <xf numFmtId="0" fontId="2" fillId="0" borderId="8" xfId="0" applyFont="1" applyFill="1" applyBorder="1" applyAlignment="1" applyProtection="1">
      <alignment horizontal="left" vertical="top" wrapText="1"/>
      <protection hidden="1"/>
    </xf>
    <xf numFmtId="0" fontId="7" fillId="0" borderId="27" xfId="0" applyFont="1" applyBorder="1" applyAlignment="1" applyProtection="1">
      <alignment horizontal="left" vertical="top" wrapText="1"/>
      <protection hidden="1"/>
    </xf>
    <xf numFmtId="0" fontId="2" fillId="3" borderId="0" xfId="0" applyFont="1" applyFill="1" applyBorder="1" applyAlignment="1" applyProtection="1">
      <alignment vertical="center"/>
      <protection hidden="1"/>
    </xf>
    <xf numFmtId="49" fontId="12" fillId="4" borderId="19" xfId="0" applyNumberFormat="1" applyFont="1" applyFill="1" applyBorder="1" applyAlignment="1" applyProtection="1">
      <alignment horizontal="left" vertical="center"/>
      <protection locked="0"/>
    </xf>
    <xf numFmtId="0" fontId="12" fillId="0" borderId="19" xfId="0" applyFont="1" applyFill="1" applyBorder="1" applyAlignment="1" applyProtection="1">
      <alignment horizontal="left" vertical="top" wrapText="1"/>
      <protection locked="0"/>
    </xf>
    <xf numFmtId="49" fontId="12" fillId="0" borderId="24" xfId="0" applyNumberFormat="1" applyFont="1" applyFill="1" applyBorder="1" applyAlignment="1" applyProtection="1">
      <alignment horizontal="left" vertical="top"/>
      <protection locked="0"/>
    </xf>
    <xf numFmtId="0" fontId="12" fillId="0" borderId="19" xfId="0" applyFont="1" applyFill="1" applyBorder="1" applyAlignment="1" applyProtection="1">
      <alignment horizontal="left" vertical="top"/>
      <protection locked="0"/>
    </xf>
    <xf numFmtId="0" fontId="2" fillId="4" borderId="30" xfId="0" applyNumberFormat="1" applyFont="1" applyFill="1" applyBorder="1" applyAlignment="1" applyProtection="1">
      <alignment horizontal="left" vertical="center"/>
      <protection hidden="1"/>
    </xf>
    <xf numFmtId="0" fontId="2" fillId="4" borderId="14" xfId="0" applyNumberFormat="1" applyFont="1" applyFill="1" applyBorder="1" applyAlignment="1" applyProtection="1">
      <alignment horizontal="left" vertical="center"/>
      <protection hidden="1"/>
    </xf>
    <xf numFmtId="49" fontId="15" fillId="0" borderId="22" xfId="0" applyNumberFormat="1" applyFont="1" applyFill="1" applyBorder="1" applyProtection="1">
      <protection locked="0"/>
    </xf>
    <xf numFmtId="49" fontId="2" fillId="0" borderId="14" xfId="0" applyNumberFormat="1" applyFont="1" applyFill="1" applyBorder="1" applyAlignment="1" applyProtection="1">
      <alignment horizontal="left" vertical="center"/>
      <protection locked="0"/>
    </xf>
    <xf numFmtId="49" fontId="2" fillId="0" borderId="18" xfId="0" applyNumberFormat="1" applyFont="1" applyFill="1" applyBorder="1" applyAlignment="1" applyProtection="1">
      <alignment horizontal="left" vertical="top"/>
      <protection locked="0"/>
    </xf>
    <xf numFmtId="49" fontId="12" fillId="0" borderId="22" xfId="0" applyNumberFormat="1" applyFont="1" applyFill="1" applyBorder="1" applyProtection="1">
      <protection locked="0"/>
    </xf>
    <xf numFmtId="49" fontId="12" fillId="0" borderId="13" xfId="0" applyNumberFormat="1" applyFont="1" applyFill="1" applyBorder="1" applyAlignment="1" applyProtection="1">
      <alignment horizontal="left" vertical="top"/>
      <protection hidden="1"/>
    </xf>
    <xf numFmtId="0" fontId="2" fillId="6" borderId="0" xfId="0" applyFont="1" applyFill="1" applyAlignment="1" applyProtection="1">
      <alignment vertical="center"/>
      <protection locked="0" hidden="1"/>
    </xf>
    <xf numFmtId="0" fontId="2" fillId="6" borderId="0" xfId="0" applyFont="1" applyFill="1" applyAlignment="1" applyProtection="1">
      <alignment horizontal="left" vertical="center"/>
      <protection locked="0" hidden="1"/>
    </xf>
    <xf numFmtId="0" fontId="2" fillId="6" borderId="0" xfId="0" applyFont="1" applyFill="1" applyAlignment="1" applyProtection="1">
      <alignment horizontal="right" vertical="center"/>
      <protection locked="0" hidden="1"/>
    </xf>
    <xf numFmtId="0" fontId="2" fillId="6" borderId="0" xfId="0" applyFont="1" applyFill="1" applyAlignment="1" applyProtection="1">
      <alignment vertical="center" wrapText="1"/>
      <protection locked="0" hidden="1"/>
    </xf>
    <xf numFmtId="0" fontId="2" fillId="0" borderId="30" xfId="0" applyFont="1" applyFill="1" applyBorder="1" applyAlignment="1" applyProtection="1">
      <alignment horizontal="left" vertical="center"/>
      <protection hidden="1"/>
    </xf>
    <xf numFmtId="0" fontId="2" fillId="4" borderId="28" xfId="0" applyFont="1" applyFill="1" applyBorder="1" applyAlignment="1" applyProtection="1">
      <alignment horizontal="left" vertical="center"/>
      <protection locked="0"/>
    </xf>
    <xf numFmtId="14" fontId="2" fillId="0" borderId="19"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wrapText="1"/>
      <protection locked="0"/>
    </xf>
    <xf numFmtId="14" fontId="2" fillId="0" borderId="19" xfId="0" applyNumberFormat="1" applyFont="1" applyFill="1" applyBorder="1" applyAlignment="1" applyProtection="1">
      <alignment horizontal="left" vertical="top"/>
      <protection locked="0"/>
    </xf>
    <xf numFmtId="0" fontId="2" fillId="4" borderId="1" xfId="0" applyFont="1" applyFill="1" applyBorder="1" applyAlignment="1" applyProtection="1">
      <alignment horizontal="left" vertical="center"/>
      <protection hidden="1"/>
    </xf>
    <xf numFmtId="0" fontId="2" fillId="4" borderId="1" xfId="0" applyFont="1" applyFill="1" applyBorder="1" applyAlignment="1" applyProtection="1">
      <alignment horizontal="left" vertical="top"/>
      <protection hidden="1"/>
    </xf>
    <xf numFmtId="0" fontId="2" fillId="0" borderId="14" xfId="0" applyNumberFormat="1" applyFont="1" applyBorder="1" applyAlignment="1" applyProtection="1">
      <alignment horizontal="left" vertical="center"/>
      <protection hidden="1"/>
    </xf>
    <xf numFmtId="0" fontId="2" fillId="0" borderId="28" xfId="0" applyNumberFormat="1" applyFont="1" applyBorder="1" applyAlignment="1" applyProtection="1">
      <alignment horizontal="left" vertical="center"/>
      <protection hidden="1"/>
    </xf>
    <xf numFmtId="0" fontId="2" fillId="4" borderId="28" xfId="0" applyNumberFormat="1" applyFont="1" applyFill="1" applyBorder="1" applyAlignment="1" applyProtection="1">
      <alignment horizontal="left" vertical="center"/>
      <protection hidden="1"/>
    </xf>
    <xf numFmtId="0" fontId="2" fillId="4" borderId="14" xfId="0" applyNumberFormat="1" applyFont="1" applyFill="1" applyBorder="1" applyAlignment="1" applyProtection="1">
      <alignment horizontal="left" vertical="top"/>
      <protection hidden="1"/>
    </xf>
    <xf numFmtId="49" fontId="2" fillId="4" borderId="19" xfId="0" applyNumberFormat="1" applyFont="1" applyFill="1" applyBorder="1" applyAlignment="1" applyProtection="1">
      <alignment horizontal="left" vertical="center" wrapText="1"/>
      <protection locked="0"/>
    </xf>
    <xf numFmtId="0" fontId="2" fillId="4" borderId="18" xfId="0" applyFont="1" applyFill="1" applyBorder="1" applyAlignment="1" applyProtection="1">
      <alignment horizontal="left" vertical="top"/>
      <protection hidden="1"/>
    </xf>
    <xf numFmtId="0" fontId="2" fillId="4" borderId="19" xfId="0" applyFont="1" applyFill="1" applyBorder="1" applyAlignment="1" applyProtection="1">
      <alignment horizontal="left" vertical="center" wrapText="1"/>
      <protection locked="0"/>
    </xf>
    <xf numFmtId="49" fontId="14" fillId="0" borderId="37" xfId="0" applyNumberFormat="1" applyFont="1" applyFill="1" applyBorder="1" applyAlignment="1" applyProtection="1">
      <alignment horizontal="left" vertical="top"/>
      <protection locked="0"/>
    </xf>
    <xf numFmtId="0" fontId="2" fillId="0" borderId="19" xfId="0" applyNumberFormat="1" applyFont="1" applyFill="1" applyBorder="1" applyAlignment="1" applyProtection="1">
      <alignment horizontal="left" vertical="center"/>
      <protection locked="0"/>
    </xf>
    <xf numFmtId="0" fontId="2" fillId="0" borderId="18" xfId="0" applyFont="1" applyFill="1" applyBorder="1" applyAlignment="1" applyProtection="1">
      <alignment vertical="center"/>
      <protection hidden="1"/>
    </xf>
    <xf numFmtId="49" fontId="12" fillId="0" borderId="22" xfId="0" applyNumberFormat="1" applyFont="1" applyFill="1" applyBorder="1" applyAlignment="1" applyProtection="1">
      <alignment horizontal="left" vertical="center"/>
      <protection locked="0"/>
    </xf>
    <xf numFmtId="0" fontId="8" fillId="0" borderId="0" xfId="0" applyFont="1" applyFill="1" applyBorder="1" applyAlignment="1" applyProtection="1">
      <alignment wrapText="1"/>
      <protection hidden="1"/>
    </xf>
    <xf numFmtId="0" fontId="8" fillId="0" borderId="0" xfId="0" applyFont="1" applyFill="1" applyBorder="1" applyAlignment="1" applyProtection="1">
      <alignment horizontal="right" wrapText="1"/>
      <protection hidden="1"/>
    </xf>
    <xf numFmtId="0" fontId="2" fillId="3" borderId="5" xfId="0" applyFont="1" applyFill="1" applyBorder="1" applyAlignment="1" applyProtection="1">
      <alignment horizontal="left" vertical="center" wrapText="1"/>
      <protection hidden="1"/>
    </xf>
    <xf numFmtId="0" fontId="2" fillId="3" borderId="3" xfId="0" applyFont="1" applyFill="1" applyBorder="1" applyAlignment="1" applyProtection="1">
      <alignment horizontal="left" vertical="center" wrapText="1"/>
      <protection hidden="1"/>
    </xf>
    <xf numFmtId="0" fontId="2" fillId="3" borderId="5" xfId="0" applyFont="1" applyFill="1" applyBorder="1" applyAlignment="1" applyProtection="1">
      <alignment horizontal="left" vertical="center" wrapText="1"/>
      <protection hidden="1"/>
    </xf>
    <xf numFmtId="0" fontId="4" fillId="0" borderId="1" xfId="0" applyFont="1" applyBorder="1" applyAlignment="1">
      <alignment vertical="center" wrapText="1"/>
    </xf>
    <xf numFmtId="0" fontId="2" fillId="0" borderId="5" xfId="0" applyFont="1" applyFill="1" applyBorder="1" applyAlignment="1" applyProtection="1">
      <alignment horizontal="left" wrapText="1"/>
      <protection hidden="1"/>
    </xf>
    <xf numFmtId="0" fontId="3" fillId="2" borderId="5" xfId="0" applyFont="1" applyFill="1" applyBorder="1" applyAlignment="1" applyProtection="1">
      <alignment horizontal="left" vertical="center" wrapText="1"/>
      <protection hidden="1"/>
    </xf>
    <xf numFmtId="0" fontId="2" fillId="6" borderId="21" xfId="0" applyFont="1" applyFill="1" applyBorder="1" applyAlignment="1" applyProtection="1">
      <alignment vertical="center" wrapText="1"/>
      <protection hidden="1"/>
    </xf>
    <xf numFmtId="0" fontId="2" fillId="6" borderId="5" xfId="0" applyFont="1" applyFill="1" applyBorder="1" applyAlignment="1" applyProtection="1">
      <alignment horizontal="left" vertical="top" wrapText="1"/>
      <protection hidden="1"/>
    </xf>
    <xf numFmtId="0" fontId="2" fillId="6" borderId="31" xfId="0" applyFont="1" applyFill="1" applyBorder="1" applyAlignment="1" applyProtection="1">
      <alignment horizontal="left" vertical="center" wrapText="1"/>
      <protection hidden="1"/>
    </xf>
    <xf numFmtId="0" fontId="2" fillId="6" borderId="20" xfId="0" applyFont="1" applyFill="1" applyBorder="1" applyAlignment="1" applyProtection="1">
      <alignment horizontal="left" vertical="center" wrapText="1"/>
      <protection hidden="1"/>
    </xf>
    <xf numFmtId="0" fontId="2" fillId="6" borderId="29" xfId="0" applyFont="1" applyFill="1" applyBorder="1" applyAlignment="1" applyProtection="1">
      <alignment horizontal="left" vertical="center" wrapText="1"/>
      <protection hidden="1"/>
    </xf>
    <xf numFmtId="0" fontId="2" fillId="6" borderId="32" xfId="0" applyFont="1" applyFill="1" applyBorder="1" applyAlignment="1" applyProtection="1">
      <alignment horizontal="left" vertical="center" wrapText="1"/>
      <protection hidden="1"/>
    </xf>
    <xf numFmtId="0" fontId="2" fillId="6" borderId="2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center" vertical="top" wrapText="1"/>
      <protection hidden="1"/>
    </xf>
    <xf numFmtId="0" fontId="11" fillId="0" borderId="5"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top" wrapText="1"/>
      <protection hidden="1"/>
    </xf>
    <xf numFmtId="0" fontId="2" fillId="5" borderId="0" xfId="0" applyFont="1" applyFill="1" applyBorder="1" applyAlignment="1" applyProtection="1">
      <alignment horizontal="left" wrapText="1"/>
      <protection hidden="1"/>
    </xf>
    <xf numFmtId="0" fontId="5" fillId="5" borderId="1" xfId="0" applyFont="1" applyFill="1" applyBorder="1" applyAlignment="1" applyProtection="1">
      <alignment horizontal="center" wrapText="1"/>
      <protection hidden="1"/>
    </xf>
    <xf numFmtId="176" fontId="2" fillId="5" borderId="1" xfId="0" applyNumberFormat="1" applyFont="1" applyFill="1" applyBorder="1" applyAlignment="1" applyProtection="1">
      <alignment horizontal="center" wrapText="1"/>
      <protection hidden="1"/>
    </xf>
    <xf numFmtId="0" fontId="2" fillId="0" borderId="14" xfId="0" applyFont="1" applyFill="1" applyBorder="1" applyAlignment="1" applyProtection="1">
      <alignment horizontal="left" vertical="center"/>
      <protection locked="0"/>
    </xf>
    <xf numFmtId="0" fontId="2" fillId="0" borderId="28" xfId="0" applyFont="1" applyFill="1" applyBorder="1" applyAlignment="1" applyProtection="1">
      <alignment horizontal="left" vertical="center"/>
      <protection locked="0"/>
    </xf>
    <xf numFmtId="0" fontId="2" fillId="0" borderId="0" xfId="0" quotePrefix="1" applyFont="1" applyFill="1" applyAlignment="1" applyProtection="1">
      <alignment horizontal="left"/>
      <protection locked="0"/>
    </xf>
    <xf numFmtId="0" fontId="2" fillId="6" borderId="36" xfId="0" applyFont="1" applyFill="1" applyBorder="1" applyAlignment="1" applyProtection="1">
      <alignment horizontal="left" vertical="center" wrapText="1"/>
      <protection hidden="1"/>
    </xf>
    <xf numFmtId="0" fontId="2" fillId="6" borderId="9" xfId="0" applyFont="1" applyFill="1" applyBorder="1" applyAlignment="1" applyProtection="1">
      <alignment vertical="center" wrapText="1"/>
      <protection hidden="1"/>
    </xf>
    <xf numFmtId="0" fontId="2" fillId="6" borderId="1" xfId="0" applyFont="1" applyFill="1" applyBorder="1" applyAlignment="1" applyProtection="1">
      <alignment vertical="center" wrapText="1"/>
      <protection hidden="1"/>
    </xf>
    <xf numFmtId="0" fontId="9" fillId="0" borderId="0" xfId="0" applyFont="1" applyFill="1" applyAlignment="1" applyProtection="1">
      <alignment horizontal="center" vertical="center"/>
      <protection hidden="1"/>
    </xf>
    <xf numFmtId="0" fontId="3" fillId="2" borderId="10" xfId="0" applyFont="1" applyFill="1" applyBorder="1" applyAlignment="1" applyProtection="1">
      <alignment horizontal="left" vertical="center"/>
      <protection hidden="1"/>
    </xf>
    <xf numFmtId="0" fontId="3" fillId="2" borderId="13" xfId="0" applyFont="1" applyFill="1" applyBorder="1" applyAlignment="1" applyProtection="1">
      <alignment horizontal="left" vertical="center"/>
      <protection hidden="1"/>
    </xf>
    <xf numFmtId="0" fontId="4" fillId="0" borderId="16" xfId="0" applyFont="1" applyBorder="1" applyAlignment="1" applyProtection="1">
      <alignment horizontal="left" vertical="center"/>
      <protection hidden="1"/>
    </xf>
    <xf numFmtId="0" fontId="4" fillId="0" borderId="17" xfId="0" applyFont="1" applyBorder="1" applyAlignment="1" applyProtection="1">
      <alignment horizontal="left" vertical="center"/>
      <protection hidden="1"/>
    </xf>
    <xf numFmtId="0" fontId="7" fillId="0" borderId="16"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2" fillId="3" borderId="6" xfId="0" applyFont="1" applyFill="1" applyBorder="1" applyAlignment="1" applyProtection="1">
      <alignment horizontal="left" vertical="top" wrapText="1"/>
      <protection hidden="1"/>
    </xf>
    <xf numFmtId="0" fontId="2" fillId="3" borderId="11"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2" fillId="3" borderId="2" xfId="0" applyFont="1" applyFill="1" applyBorder="1" applyAlignment="1" applyProtection="1">
      <alignment horizontal="left" vertical="center" wrapText="1"/>
      <protection hidden="1"/>
    </xf>
    <xf numFmtId="0" fontId="2" fillId="3" borderId="12" xfId="0" applyFont="1" applyFill="1" applyBorder="1" applyAlignment="1" applyProtection="1">
      <alignment horizontal="left" vertical="center" wrapText="1"/>
      <protection hidden="1"/>
    </xf>
    <xf numFmtId="0" fontId="2" fillId="3" borderId="3" xfId="0" applyFont="1" applyFill="1" applyBorder="1" applyAlignment="1" applyProtection="1">
      <alignment horizontal="left" vertical="center" wrapText="1"/>
      <protection hidden="1"/>
    </xf>
    <xf numFmtId="0" fontId="2" fillId="0" borderId="4"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7" fillId="0" borderId="16" xfId="0" applyFont="1" applyBorder="1" applyAlignment="1" applyProtection="1">
      <alignment horizontal="left" vertical="center"/>
      <protection hidden="1"/>
    </xf>
    <xf numFmtId="0" fontId="7" fillId="0" borderId="17" xfId="0" applyFont="1" applyBorder="1" applyAlignment="1" applyProtection="1">
      <alignment horizontal="left" vertical="center"/>
      <protection hidden="1"/>
    </xf>
    <xf numFmtId="0" fontId="2" fillId="6" borderId="20" xfId="0" applyFont="1" applyFill="1" applyBorder="1" applyAlignment="1" applyProtection="1">
      <alignment horizontal="left" vertical="center" wrapText="1"/>
      <protection hidden="1"/>
    </xf>
    <xf numFmtId="0" fontId="2" fillId="6" borderId="21" xfId="0" applyFont="1" applyFill="1" applyBorder="1" applyAlignment="1" applyProtection="1">
      <alignment horizontal="left" vertical="center" wrapText="1"/>
      <protection hidden="1"/>
    </xf>
    <xf numFmtId="0" fontId="2" fillId="0" borderId="18" xfId="0" applyFont="1" applyBorder="1" applyAlignment="1" applyProtection="1">
      <alignment horizontal="left" vertical="top" wrapText="1"/>
      <protection hidden="1"/>
    </xf>
    <xf numFmtId="0" fontId="2" fillId="0" borderId="22" xfId="0" applyFont="1" applyBorder="1" applyAlignment="1" applyProtection="1">
      <alignment horizontal="left" vertical="top" wrapText="1"/>
      <protection hidden="1"/>
    </xf>
    <xf numFmtId="0" fontId="7" fillId="0" borderId="27" xfId="0" applyFont="1" applyBorder="1" applyAlignment="1" applyProtection="1">
      <alignment horizontal="left" vertical="top" wrapText="1"/>
      <protection hidden="1"/>
    </xf>
    <xf numFmtId="0" fontId="3" fillId="2" borderId="15" xfId="0" applyFont="1" applyFill="1" applyBorder="1" applyAlignment="1" applyProtection="1">
      <alignment horizontal="left" vertical="center"/>
      <protection hidden="1"/>
    </xf>
    <xf numFmtId="0" fontId="4" fillId="0" borderId="16" xfId="0" applyFont="1" applyFill="1" applyBorder="1" applyAlignment="1" applyProtection="1">
      <alignment horizontal="left" vertical="center" wrapText="1"/>
      <protection hidden="1"/>
    </xf>
    <xf numFmtId="0" fontId="13" fillId="0" borderId="17" xfId="0" applyFont="1" applyFill="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2" fillId="0" borderId="16" xfId="0" applyFont="1" applyFill="1" applyBorder="1" applyAlignment="1" applyProtection="1">
      <alignment horizontal="left" vertical="center" wrapText="1"/>
      <protection hidden="1"/>
    </xf>
    <xf numFmtId="0" fontId="2" fillId="0" borderId="27" xfId="0" applyFont="1" applyFill="1" applyBorder="1" applyAlignment="1" applyProtection="1">
      <alignment horizontal="left" vertical="center" wrapText="1"/>
      <protection hidden="1"/>
    </xf>
    <xf numFmtId="0" fontId="2" fillId="0" borderId="17" xfId="0" applyFont="1" applyFill="1" applyBorder="1" applyAlignment="1" applyProtection="1">
      <alignment horizontal="left" vertical="center" wrapText="1"/>
      <protection hidden="1"/>
    </xf>
    <xf numFmtId="0" fontId="3" fillId="2" borderId="34" xfId="0" applyFont="1" applyFill="1" applyBorder="1" applyAlignment="1" applyProtection="1">
      <alignment horizontal="left" vertical="center"/>
      <protection hidden="1"/>
    </xf>
    <xf numFmtId="0" fontId="3" fillId="2" borderId="23" xfId="0" applyFont="1" applyFill="1" applyBorder="1" applyAlignment="1" applyProtection="1">
      <alignment horizontal="left" vertical="center"/>
      <protection hidden="1"/>
    </xf>
    <xf numFmtId="0" fontId="3" fillId="2" borderId="35" xfId="0" applyFont="1" applyFill="1" applyBorder="1" applyAlignment="1" applyProtection="1">
      <alignment horizontal="left" vertical="center"/>
      <protection hidden="1"/>
    </xf>
    <xf numFmtId="0" fontId="2" fillId="3" borderId="2" xfId="0" applyFont="1" applyFill="1" applyBorder="1" applyAlignment="1" applyProtection="1">
      <alignment horizontal="left" vertical="center"/>
      <protection hidden="1"/>
    </xf>
    <xf numFmtId="0" fontId="2" fillId="3" borderId="12" xfId="0" applyFont="1" applyFill="1" applyBorder="1" applyAlignment="1" applyProtection="1">
      <alignment horizontal="left" vertical="center"/>
      <protection hidden="1"/>
    </xf>
    <xf numFmtId="0" fontId="2" fillId="3" borderId="6" xfId="0" applyFont="1" applyFill="1" applyBorder="1" applyAlignment="1" applyProtection="1">
      <alignment horizontal="left" vertical="center"/>
      <protection hidden="1"/>
    </xf>
    <xf numFmtId="0" fontId="2" fillId="3" borderId="11" xfId="0" applyFont="1" applyFill="1" applyBorder="1" applyAlignment="1" applyProtection="1">
      <alignment horizontal="left" vertical="center"/>
      <protection hidden="1"/>
    </xf>
    <xf numFmtId="0" fontId="2" fillId="3" borderId="7" xfId="0" applyFont="1" applyFill="1" applyBorder="1" applyAlignment="1" applyProtection="1">
      <alignment horizontal="left" vertical="center"/>
      <protection hidden="1"/>
    </xf>
    <xf numFmtId="0" fontId="2" fillId="3" borderId="4" xfId="0" applyFont="1" applyFill="1" applyBorder="1" applyAlignment="1" applyProtection="1">
      <alignment horizontal="left" vertical="center"/>
      <protection hidden="1"/>
    </xf>
    <xf numFmtId="0" fontId="2" fillId="3" borderId="0" xfId="0" applyFont="1" applyFill="1" applyBorder="1" applyAlignment="1" applyProtection="1">
      <alignment horizontal="left" vertical="center"/>
      <protection hidden="1"/>
    </xf>
    <xf numFmtId="0" fontId="8" fillId="0" borderId="0" xfId="0" applyFont="1" applyFill="1" applyBorder="1" applyAlignment="1" applyProtection="1">
      <alignment horizontal="right" wrapText="1"/>
      <protection hidden="1"/>
    </xf>
    <xf numFmtId="0" fontId="2" fillId="0" borderId="16"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xf numFmtId="0" fontId="2" fillId="3" borderId="6" xfId="0" applyFont="1" applyFill="1" applyBorder="1" applyAlignment="1" applyProtection="1">
      <alignment horizontal="left" vertical="center" wrapText="1"/>
      <protection hidden="1"/>
    </xf>
    <xf numFmtId="0" fontId="2" fillId="3" borderId="11" xfId="0" applyFont="1" applyFill="1" applyBorder="1" applyAlignment="1" applyProtection="1">
      <alignment horizontal="left" vertical="center" wrapText="1"/>
      <protection hidden="1"/>
    </xf>
    <xf numFmtId="0" fontId="2" fillId="3" borderId="7" xfId="0" applyFont="1" applyFill="1" applyBorder="1" applyAlignment="1" applyProtection="1">
      <alignment horizontal="left" vertical="center" wrapText="1"/>
      <protection hidden="1"/>
    </xf>
    <xf numFmtId="0" fontId="9" fillId="0" borderId="0" xfId="0" applyFont="1" applyFill="1" applyAlignment="1" applyProtection="1">
      <alignment horizontal="center" vertical="center" wrapText="1"/>
      <protection hidden="1"/>
    </xf>
    <xf numFmtId="0" fontId="2" fillId="3" borderId="4" xfId="0" applyFont="1" applyFill="1" applyBorder="1" applyAlignment="1" applyProtection="1">
      <alignment horizontal="left" vertical="center" wrapText="1"/>
      <protection hidden="1"/>
    </xf>
    <xf numFmtId="0" fontId="2" fillId="3" borderId="0" xfId="0" applyFont="1" applyFill="1" applyBorder="1" applyAlignment="1" applyProtection="1">
      <alignment horizontal="left" vertical="center" wrapText="1"/>
      <protection hidden="1"/>
    </xf>
    <xf numFmtId="0" fontId="2" fillId="3" borderId="5" xfId="0" applyFont="1" applyFill="1" applyBorder="1" applyAlignment="1" applyProtection="1">
      <alignment horizontal="left" vertical="center" wrapText="1"/>
      <protection hidden="1"/>
    </xf>
    <xf numFmtId="0" fontId="2" fillId="6" borderId="20"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cellXfs>
  <cellStyles count="1">
    <cellStyle name="標準" xfId="0" builtinId="0"/>
  </cellStyles>
  <dxfs count="112">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E$38" lockText="1" noThreeD="1"/>
</file>

<file path=xl/ctrlProps/ctrlProp10.xml><?xml version="1.0" encoding="utf-8"?>
<formControlPr xmlns="http://schemas.microsoft.com/office/spreadsheetml/2009/9/main" objectType="CheckBox" fmlaLink="$E$66" lockText="1" noThreeD="1"/>
</file>

<file path=xl/ctrlProps/ctrlProp100.xml><?xml version="1.0" encoding="utf-8"?>
<formControlPr xmlns="http://schemas.microsoft.com/office/spreadsheetml/2009/9/main" objectType="CheckBox" fmlaLink="$E$161" lockText="1" noThreeD="1"/>
</file>

<file path=xl/ctrlProps/ctrlProp101.xml><?xml version="1.0" encoding="utf-8"?>
<formControlPr xmlns="http://schemas.microsoft.com/office/spreadsheetml/2009/9/main" objectType="CheckBox" fmlaLink="$F$161" lockText="1" noThreeD="1"/>
</file>

<file path=xl/ctrlProps/ctrlProp102.xml><?xml version="1.0" encoding="utf-8"?>
<formControlPr xmlns="http://schemas.microsoft.com/office/spreadsheetml/2009/9/main" objectType="CheckBox" fmlaLink="$G$161" lockText="1" noThreeD="1"/>
</file>

<file path=xl/ctrlProps/ctrlProp103.xml><?xml version="1.0" encoding="utf-8"?>
<formControlPr xmlns="http://schemas.microsoft.com/office/spreadsheetml/2009/9/main" objectType="CheckBox" fmlaLink="$E$27" noThreeD="1"/>
</file>

<file path=xl/ctrlProps/ctrlProp104.xml><?xml version="1.0" encoding="utf-8"?>
<formControlPr xmlns="http://schemas.microsoft.com/office/spreadsheetml/2009/9/main" objectType="CheckBox" fmlaLink="$G$52" lockText="1" noThreeD="1"/>
</file>

<file path=xl/ctrlProps/ctrlProp105.xml><?xml version="1.0" encoding="utf-8"?>
<formControlPr xmlns="http://schemas.microsoft.com/office/spreadsheetml/2009/9/main" objectType="CheckBox" fmlaLink="$E$22" lockText="1" noThreeD="1"/>
</file>

<file path=xl/ctrlProps/ctrlProp106.xml><?xml version="1.0" encoding="utf-8"?>
<formControlPr xmlns="http://schemas.microsoft.com/office/spreadsheetml/2009/9/main" objectType="CheckBox" fmlaLink="$E$18" lockText="1" noThreeD="1"/>
</file>

<file path=xl/ctrlProps/ctrlProp107.xml><?xml version="1.0" encoding="utf-8"?>
<formControlPr xmlns="http://schemas.microsoft.com/office/spreadsheetml/2009/9/main" objectType="CheckBox" fmlaLink="$F$18" lockText="1" noThreeD="1"/>
</file>

<file path=xl/ctrlProps/ctrlProp108.xml><?xml version="1.0" encoding="utf-8"?>
<formControlPr xmlns="http://schemas.microsoft.com/office/spreadsheetml/2009/9/main" objectType="CheckBox" fmlaLink="$E$20" lockText="1" noThreeD="1"/>
</file>

<file path=xl/ctrlProps/ctrlProp109.xml><?xml version="1.0" encoding="utf-8"?>
<formControlPr xmlns="http://schemas.microsoft.com/office/spreadsheetml/2009/9/main" objectType="CheckBox" fmlaLink="$E$37" lockText="1" noThreeD="1"/>
</file>

<file path=xl/ctrlProps/ctrlProp11.xml><?xml version="1.0" encoding="utf-8"?>
<formControlPr xmlns="http://schemas.microsoft.com/office/spreadsheetml/2009/9/main" objectType="CheckBox" fmlaLink="$D$86" lockText="1" noThreeD="1"/>
</file>

<file path=xl/ctrlProps/ctrlProp110.xml><?xml version="1.0" encoding="utf-8"?>
<formControlPr xmlns="http://schemas.microsoft.com/office/spreadsheetml/2009/9/main" objectType="CheckBox" fmlaLink="$E$33" lockText="1" noThreeD="1"/>
</file>

<file path=xl/ctrlProps/ctrlProp111.xml><?xml version="1.0" encoding="utf-8"?>
<formControlPr xmlns="http://schemas.microsoft.com/office/spreadsheetml/2009/9/main" objectType="CheckBox" fmlaLink="$E$33" lockText="1" noThreeD="1"/>
</file>

<file path=xl/ctrlProps/ctrlProp112.xml><?xml version="1.0" encoding="utf-8"?>
<formControlPr xmlns="http://schemas.microsoft.com/office/spreadsheetml/2009/9/main" objectType="CheckBox" fmlaLink="$E$35" lockText="1" noThreeD="1"/>
</file>

<file path=xl/ctrlProps/ctrlProp113.xml><?xml version="1.0" encoding="utf-8"?>
<formControlPr xmlns="http://schemas.microsoft.com/office/spreadsheetml/2009/9/main" objectType="CheckBox" fmlaLink="$E$52" lockText="1" noThreeD="1"/>
</file>

<file path=xl/ctrlProps/ctrlProp114.xml><?xml version="1.0" encoding="utf-8"?>
<formControlPr xmlns="http://schemas.microsoft.com/office/spreadsheetml/2009/9/main" objectType="CheckBox" fmlaLink="$E$48" lockText="1" noThreeD="1"/>
</file>

<file path=xl/ctrlProps/ctrlProp115.xml><?xml version="1.0" encoding="utf-8"?>
<formControlPr xmlns="http://schemas.microsoft.com/office/spreadsheetml/2009/9/main" objectType="CheckBox" fmlaLink="$F$48" lockText="1" noThreeD="1"/>
</file>

<file path=xl/ctrlProps/ctrlProp116.xml><?xml version="1.0" encoding="utf-8"?>
<formControlPr xmlns="http://schemas.microsoft.com/office/spreadsheetml/2009/9/main" objectType="CheckBox" fmlaLink="$E$50" lockText="1" noThreeD="1"/>
</file>

<file path=xl/ctrlProps/ctrlProp117.xml><?xml version="1.0" encoding="utf-8"?>
<formControlPr xmlns="http://schemas.microsoft.com/office/spreadsheetml/2009/9/main" objectType="CheckBox" fmlaLink="$E$112" lockText="1" noThreeD="1"/>
</file>

<file path=xl/ctrlProps/ctrlProp118.xml><?xml version="1.0" encoding="utf-8"?>
<formControlPr xmlns="http://schemas.microsoft.com/office/spreadsheetml/2009/9/main" objectType="CheckBox" fmlaLink="$E$108" lockText="1" noThreeD="1"/>
</file>

<file path=xl/ctrlProps/ctrlProp119.xml><?xml version="1.0" encoding="utf-8"?>
<formControlPr xmlns="http://schemas.microsoft.com/office/spreadsheetml/2009/9/main" objectType="CheckBox" fmlaLink="$F$108" lockText="1" noThreeD="1"/>
</file>

<file path=xl/ctrlProps/ctrlProp12.xml><?xml version="1.0" encoding="utf-8"?>
<formControlPr xmlns="http://schemas.microsoft.com/office/spreadsheetml/2009/9/main" objectType="CheckBox" fmlaLink="$D$90" lockText="1" noThreeD="1"/>
</file>

<file path=xl/ctrlProps/ctrlProp120.xml><?xml version="1.0" encoding="utf-8"?>
<formControlPr xmlns="http://schemas.microsoft.com/office/spreadsheetml/2009/9/main" objectType="CheckBox" fmlaLink="$E$110" lockText="1" noThreeD="1"/>
</file>

<file path=xl/ctrlProps/ctrlProp121.xml><?xml version="1.0" encoding="utf-8"?>
<formControlPr xmlns="http://schemas.microsoft.com/office/spreadsheetml/2009/9/main" objectType="CheckBox" fmlaLink="$E$12" lockText="1" noThreeD="1"/>
</file>

<file path=xl/ctrlProps/ctrlProp122.xml><?xml version="1.0" encoding="utf-8"?>
<formControlPr xmlns="http://schemas.microsoft.com/office/spreadsheetml/2009/9/main" objectType="CheckBox" fmlaLink="$F$12" lockText="1" noThreeD="1"/>
</file>

<file path=xl/ctrlProps/ctrlProp123.xml><?xml version="1.0" encoding="utf-8"?>
<formControlPr xmlns="http://schemas.microsoft.com/office/spreadsheetml/2009/9/main" objectType="CheckBox" fmlaLink="$G$12" lockText="1" noThreeD="1"/>
</file>

<file path=xl/ctrlProps/ctrlProp124.xml><?xml version="1.0" encoding="utf-8"?>
<formControlPr xmlns="http://schemas.microsoft.com/office/spreadsheetml/2009/9/main" objectType="CheckBox" fmlaLink="$E$27" lockText="1" noThreeD="1"/>
</file>

<file path=xl/ctrlProps/ctrlProp125.xml><?xml version="1.0" encoding="utf-8"?>
<formControlPr xmlns="http://schemas.microsoft.com/office/spreadsheetml/2009/9/main" objectType="CheckBox" fmlaLink="$F$27" lockText="1" noThreeD="1"/>
</file>

<file path=xl/ctrlProps/ctrlProp126.xml><?xml version="1.0" encoding="utf-8"?>
<formControlPr xmlns="http://schemas.microsoft.com/office/spreadsheetml/2009/9/main" objectType="CheckBox" fmlaLink="$G$27" lockText="1" noThreeD="1"/>
</file>

<file path=xl/ctrlProps/ctrlProp127.xml><?xml version="1.0" encoding="utf-8"?>
<formControlPr xmlns="http://schemas.microsoft.com/office/spreadsheetml/2009/9/main" objectType="CheckBox" fmlaLink="$E$42" lockText="1" noThreeD="1"/>
</file>

<file path=xl/ctrlProps/ctrlProp128.xml><?xml version="1.0" encoding="utf-8"?>
<formControlPr xmlns="http://schemas.microsoft.com/office/spreadsheetml/2009/9/main" objectType="CheckBox" fmlaLink="$F$42" lockText="1" noThreeD="1"/>
</file>

<file path=xl/ctrlProps/ctrlProp129.xml><?xml version="1.0" encoding="utf-8"?>
<formControlPr xmlns="http://schemas.microsoft.com/office/spreadsheetml/2009/9/main" objectType="CheckBox" fmlaLink="$G$42" lockText="1" noThreeD="1"/>
</file>

<file path=xl/ctrlProps/ctrlProp13.xml><?xml version="1.0" encoding="utf-8"?>
<formControlPr xmlns="http://schemas.microsoft.com/office/spreadsheetml/2009/9/main" objectType="CheckBox" fmlaLink="$D$87" lockText="1" noThreeD="1"/>
</file>

<file path=xl/ctrlProps/ctrlProp130.xml><?xml version="1.0" encoding="utf-8"?>
<formControlPr xmlns="http://schemas.microsoft.com/office/spreadsheetml/2009/9/main" objectType="CheckBox" fmlaLink="$E$102" lockText="1" noThreeD="1"/>
</file>

<file path=xl/ctrlProps/ctrlProp131.xml><?xml version="1.0" encoding="utf-8"?>
<formControlPr xmlns="http://schemas.microsoft.com/office/spreadsheetml/2009/9/main" objectType="CheckBox" fmlaLink="$F$102" lockText="1" noThreeD="1"/>
</file>

<file path=xl/ctrlProps/ctrlProp132.xml><?xml version="1.0" encoding="utf-8"?>
<formControlPr xmlns="http://schemas.microsoft.com/office/spreadsheetml/2009/9/main" objectType="CheckBox" fmlaLink="$G$102" lockText="1" noThreeD="1"/>
</file>

<file path=xl/ctrlProps/ctrlProp133.xml><?xml version="1.0" encoding="utf-8"?>
<formControlPr xmlns="http://schemas.microsoft.com/office/spreadsheetml/2009/9/main" objectType="CheckBox" fmlaLink="$E$67" lockText="1" noThreeD="1"/>
</file>

<file path=xl/ctrlProps/ctrlProp134.xml><?xml version="1.0" encoding="utf-8"?>
<formControlPr xmlns="http://schemas.microsoft.com/office/spreadsheetml/2009/9/main" objectType="CheckBox" fmlaLink="$E$63" lockText="1" noThreeD="1"/>
</file>

<file path=xl/ctrlProps/ctrlProp135.xml><?xml version="1.0" encoding="utf-8"?>
<formControlPr xmlns="http://schemas.microsoft.com/office/spreadsheetml/2009/9/main" objectType="CheckBox" fmlaLink="$F$63" lockText="1" noThreeD="1"/>
</file>

<file path=xl/ctrlProps/ctrlProp136.xml><?xml version="1.0" encoding="utf-8"?>
<formControlPr xmlns="http://schemas.microsoft.com/office/spreadsheetml/2009/9/main" objectType="CheckBox" fmlaLink="$E$65" lockText="1" noThreeD="1"/>
</file>

<file path=xl/ctrlProps/ctrlProp137.xml><?xml version="1.0" encoding="utf-8"?>
<formControlPr xmlns="http://schemas.microsoft.com/office/spreadsheetml/2009/9/main" objectType="CheckBox" fmlaLink="$E$57" lockText="1" noThreeD="1"/>
</file>

<file path=xl/ctrlProps/ctrlProp138.xml><?xml version="1.0" encoding="utf-8"?>
<formControlPr xmlns="http://schemas.microsoft.com/office/spreadsheetml/2009/9/main" objectType="CheckBox" fmlaLink="$F$57" lockText="1" noThreeD="1"/>
</file>

<file path=xl/ctrlProps/ctrlProp139.xml><?xml version="1.0" encoding="utf-8"?>
<formControlPr xmlns="http://schemas.microsoft.com/office/spreadsheetml/2009/9/main" objectType="CheckBox" fmlaLink="$G$57" lockText="1" noThreeD="1"/>
</file>

<file path=xl/ctrlProps/ctrlProp14.xml><?xml version="1.0" encoding="utf-8"?>
<formControlPr xmlns="http://schemas.microsoft.com/office/spreadsheetml/2009/9/main" objectType="CheckBox" fmlaLink="$D$89" lockText="1" noThreeD="1"/>
</file>

<file path=xl/ctrlProps/ctrlProp140.xml><?xml version="1.0" encoding="utf-8"?>
<formControlPr xmlns="http://schemas.microsoft.com/office/spreadsheetml/2009/9/main" objectType="CheckBox" fmlaLink="$E$82" lockText="1" noThreeD="1"/>
</file>

<file path=xl/ctrlProps/ctrlProp141.xml><?xml version="1.0" encoding="utf-8"?>
<formControlPr xmlns="http://schemas.microsoft.com/office/spreadsheetml/2009/9/main" objectType="CheckBox" fmlaLink="$E$78" lockText="1" noThreeD="1"/>
</file>

<file path=xl/ctrlProps/ctrlProp142.xml><?xml version="1.0" encoding="utf-8"?>
<formControlPr xmlns="http://schemas.microsoft.com/office/spreadsheetml/2009/9/main" objectType="CheckBox" fmlaLink="$F$78" lockText="1" noThreeD="1"/>
</file>

<file path=xl/ctrlProps/ctrlProp143.xml><?xml version="1.0" encoding="utf-8"?>
<formControlPr xmlns="http://schemas.microsoft.com/office/spreadsheetml/2009/9/main" objectType="CheckBox" fmlaLink="$E$80" lockText="1" noThreeD="1"/>
</file>

<file path=xl/ctrlProps/ctrlProp144.xml><?xml version="1.0" encoding="utf-8"?>
<formControlPr xmlns="http://schemas.microsoft.com/office/spreadsheetml/2009/9/main" objectType="CheckBox" fmlaLink="$E$72" lockText="1" noThreeD="1"/>
</file>

<file path=xl/ctrlProps/ctrlProp145.xml><?xml version="1.0" encoding="utf-8"?>
<formControlPr xmlns="http://schemas.microsoft.com/office/spreadsheetml/2009/9/main" objectType="CheckBox" fmlaLink="$F$72" lockText="1" noThreeD="1"/>
</file>

<file path=xl/ctrlProps/ctrlProp146.xml><?xml version="1.0" encoding="utf-8"?>
<formControlPr xmlns="http://schemas.microsoft.com/office/spreadsheetml/2009/9/main" objectType="CheckBox" fmlaLink="$G$72" lockText="1" noThreeD="1"/>
</file>

<file path=xl/ctrlProps/ctrlProp147.xml><?xml version="1.0" encoding="utf-8"?>
<formControlPr xmlns="http://schemas.microsoft.com/office/spreadsheetml/2009/9/main" objectType="CheckBox" fmlaLink="$E$97" lockText="1" noThreeD="1"/>
</file>

<file path=xl/ctrlProps/ctrlProp148.xml><?xml version="1.0" encoding="utf-8"?>
<formControlPr xmlns="http://schemas.microsoft.com/office/spreadsheetml/2009/9/main" objectType="CheckBox" fmlaLink="$E$93" lockText="1" noThreeD="1"/>
</file>

<file path=xl/ctrlProps/ctrlProp149.xml><?xml version="1.0" encoding="utf-8"?>
<formControlPr xmlns="http://schemas.microsoft.com/office/spreadsheetml/2009/9/main" objectType="CheckBox" fmlaLink="$F$93" lockText="1" noThreeD="1"/>
</file>

<file path=xl/ctrlProps/ctrlProp15.xml><?xml version="1.0" encoding="utf-8"?>
<formControlPr xmlns="http://schemas.microsoft.com/office/spreadsheetml/2009/9/main" objectType="CheckBox" fmlaLink="$D$92" lockText="1" noThreeD="1"/>
</file>

<file path=xl/ctrlProps/ctrlProp150.xml><?xml version="1.0" encoding="utf-8"?>
<formControlPr xmlns="http://schemas.microsoft.com/office/spreadsheetml/2009/9/main" objectType="CheckBox" fmlaLink="$E$95" lockText="1" noThreeD="1"/>
</file>

<file path=xl/ctrlProps/ctrlProp151.xml><?xml version="1.0" encoding="utf-8"?>
<formControlPr xmlns="http://schemas.microsoft.com/office/spreadsheetml/2009/9/main" objectType="CheckBox" fmlaLink="$E$87" lockText="1" noThreeD="1"/>
</file>

<file path=xl/ctrlProps/ctrlProp152.xml><?xml version="1.0" encoding="utf-8"?>
<formControlPr xmlns="http://schemas.microsoft.com/office/spreadsheetml/2009/9/main" objectType="CheckBox" fmlaLink="$F$87" lockText="1" noThreeD="1"/>
</file>

<file path=xl/ctrlProps/ctrlProp153.xml><?xml version="1.0" encoding="utf-8"?>
<formControlPr xmlns="http://schemas.microsoft.com/office/spreadsheetml/2009/9/main" objectType="CheckBox" fmlaLink="$G$87" lockText="1" noThreeD="1"/>
</file>

<file path=xl/ctrlProps/ctrlProp16.xml><?xml version="1.0" encoding="utf-8"?>
<formControlPr xmlns="http://schemas.microsoft.com/office/spreadsheetml/2009/9/main" objectType="CheckBox" fmlaLink="$D$93" lockText="1" noThreeD="1"/>
</file>

<file path=xl/ctrlProps/ctrlProp17.xml><?xml version="1.0" encoding="utf-8"?>
<formControlPr xmlns="http://schemas.microsoft.com/office/spreadsheetml/2009/9/main" objectType="CheckBox" fmlaLink="$D$94" lockText="1" noThreeD="1"/>
</file>

<file path=xl/ctrlProps/ctrlProp18.xml><?xml version="1.0" encoding="utf-8"?>
<formControlPr xmlns="http://schemas.microsoft.com/office/spreadsheetml/2009/9/main" objectType="CheckBox" fmlaLink="$D$95" lockText="1" noThreeD="1"/>
</file>

<file path=xl/ctrlProps/ctrlProp19.xml><?xml version="1.0" encoding="utf-8"?>
<formControlPr xmlns="http://schemas.microsoft.com/office/spreadsheetml/2009/9/main" objectType="CheckBox" fmlaLink="$D$91" lockText="1" noThreeD="1"/>
</file>

<file path=xl/ctrlProps/ctrlProp2.xml><?xml version="1.0" encoding="utf-8"?>
<formControlPr xmlns="http://schemas.microsoft.com/office/spreadsheetml/2009/9/main" objectType="CheckBox" fmlaLink="$E$46" lockText="1" noThreeD="1"/>
</file>

<file path=xl/ctrlProps/ctrlProp20.xml><?xml version="1.0" encoding="utf-8"?>
<formControlPr xmlns="http://schemas.microsoft.com/office/spreadsheetml/2009/9/main" objectType="CheckBox" fmlaLink="$E$94" lockText="1" noThreeD="1"/>
</file>

<file path=xl/ctrlProps/ctrlProp21.xml><?xml version="1.0" encoding="utf-8"?>
<formControlPr xmlns="http://schemas.microsoft.com/office/spreadsheetml/2009/9/main" objectType="CheckBox" fmlaLink="$E$95" lockText="1" noThreeD="1"/>
</file>

<file path=xl/ctrlProps/ctrlProp22.xml><?xml version="1.0" encoding="utf-8"?>
<formControlPr xmlns="http://schemas.microsoft.com/office/spreadsheetml/2009/9/main" objectType="CheckBox" fmlaLink="$E$93" lockText="1" noThreeD="1"/>
</file>

<file path=xl/ctrlProps/ctrlProp23.xml><?xml version="1.0" encoding="utf-8"?>
<formControlPr xmlns="http://schemas.microsoft.com/office/spreadsheetml/2009/9/main" objectType="CheckBox" fmlaLink="$E$55" lockText="1" noThreeD="1"/>
</file>

<file path=xl/ctrlProps/ctrlProp24.xml><?xml version="1.0" encoding="utf-8"?>
<formControlPr xmlns="http://schemas.microsoft.com/office/spreadsheetml/2009/9/main" objectType="CheckBox" fmlaLink="$D$88" lockText="1" noThreeD="1"/>
</file>

<file path=xl/ctrlProps/ctrlProp25.xml><?xml version="1.0" encoding="utf-8"?>
<formControlPr xmlns="http://schemas.microsoft.com/office/spreadsheetml/2009/9/main" objectType="CheckBox" fmlaLink="$E$16" lockText="1" noThreeD="1"/>
</file>

<file path=xl/ctrlProps/ctrlProp26.xml><?xml version="1.0" encoding="utf-8"?>
<formControlPr xmlns="http://schemas.microsoft.com/office/spreadsheetml/2009/9/main" objectType="CheckBox" fmlaLink="$H$16" lockText="1" noThreeD="1"/>
</file>

<file path=xl/ctrlProps/ctrlProp27.xml><?xml version="1.0" encoding="utf-8"?>
<formControlPr xmlns="http://schemas.microsoft.com/office/spreadsheetml/2009/9/main" objectType="CheckBox" fmlaLink="$F$16" lockText="1" noThreeD="1"/>
</file>

<file path=xl/ctrlProps/ctrlProp28.xml><?xml version="1.0" encoding="utf-8"?>
<formControlPr xmlns="http://schemas.microsoft.com/office/spreadsheetml/2009/9/main" objectType="CheckBox" fmlaLink="$G$16" lockText="1" noThreeD="1"/>
</file>

<file path=xl/ctrlProps/ctrlProp29.xml><?xml version="1.0" encoding="utf-8"?>
<formControlPr xmlns="http://schemas.microsoft.com/office/spreadsheetml/2009/9/main" objectType="CheckBox" fmlaLink="$E$31" lockText="1" noThreeD="1"/>
</file>

<file path=xl/ctrlProps/ctrlProp3.xml><?xml version="1.0" encoding="utf-8"?>
<formControlPr xmlns="http://schemas.microsoft.com/office/spreadsheetml/2009/9/main" objectType="CheckBox" fmlaLink="$E$48" lockText="1" noThreeD="1"/>
</file>

<file path=xl/ctrlProps/ctrlProp30.xml><?xml version="1.0" encoding="utf-8"?>
<formControlPr xmlns="http://schemas.microsoft.com/office/spreadsheetml/2009/9/main" objectType="CheckBox" fmlaLink="$H$31" lockText="1" noThreeD="1"/>
</file>

<file path=xl/ctrlProps/ctrlProp31.xml><?xml version="1.0" encoding="utf-8"?>
<formControlPr xmlns="http://schemas.microsoft.com/office/spreadsheetml/2009/9/main" objectType="CheckBox" fmlaLink="$F$31" lockText="1" noThreeD="1"/>
</file>

<file path=xl/ctrlProps/ctrlProp32.xml><?xml version="1.0" encoding="utf-8"?>
<formControlPr xmlns="http://schemas.microsoft.com/office/spreadsheetml/2009/9/main" objectType="CheckBox" fmlaLink="$G$31" lockText="1" noThreeD="1"/>
</file>

<file path=xl/ctrlProps/ctrlProp33.xml><?xml version="1.0" encoding="utf-8"?>
<formControlPr xmlns="http://schemas.microsoft.com/office/spreadsheetml/2009/9/main" objectType="CheckBox" fmlaLink="$E$23" lockText="1" noThreeD="1"/>
</file>

<file path=xl/ctrlProps/ctrlProp34.xml><?xml version="1.0" encoding="utf-8"?>
<formControlPr xmlns="http://schemas.microsoft.com/office/spreadsheetml/2009/9/main" objectType="CheckBox" fmlaLink="$E$96" lockText="1" noThreeD="1"/>
</file>

<file path=xl/ctrlProps/ctrlProp35.xml><?xml version="1.0" encoding="utf-8"?>
<formControlPr xmlns="http://schemas.microsoft.com/office/spreadsheetml/2009/9/main" objectType="CheckBox" fmlaLink="$E$92" lockText="1" noThreeD="1"/>
</file>

<file path=xl/ctrlProps/ctrlProp36.xml><?xml version="1.0" encoding="utf-8"?>
<formControlPr xmlns="http://schemas.microsoft.com/office/spreadsheetml/2009/9/main" objectType="CheckBox" fmlaLink="$F$92" lockText="1" noThreeD="1"/>
</file>

<file path=xl/ctrlProps/ctrlProp37.xml><?xml version="1.0" encoding="utf-8"?>
<formControlPr xmlns="http://schemas.microsoft.com/office/spreadsheetml/2009/9/main" objectType="CheckBox" fmlaLink="$E$94" lockText="1" noThreeD="1"/>
</file>

<file path=xl/ctrlProps/ctrlProp38.xml><?xml version="1.0" encoding="utf-8"?>
<formControlPr xmlns="http://schemas.microsoft.com/office/spreadsheetml/2009/9/main" objectType="CheckBox" fmlaLink="$E$111" lockText="1" noThreeD="1"/>
</file>

<file path=xl/ctrlProps/ctrlProp39.xml><?xml version="1.0" encoding="utf-8"?>
<formControlPr xmlns="http://schemas.microsoft.com/office/spreadsheetml/2009/9/main" objectType="CheckBox" fmlaLink="$E$107" lockText="1" noThreeD="1"/>
</file>

<file path=xl/ctrlProps/ctrlProp4.xml><?xml version="1.0" encoding="utf-8"?>
<formControlPr xmlns="http://schemas.microsoft.com/office/spreadsheetml/2009/9/main" objectType="CheckBox" fmlaLink="$F$46" lockText="1" noThreeD="1"/>
</file>

<file path=xl/ctrlProps/ctrlProp40.xml><?xml version="1.0" encoding="utf-8"?>
<formControlPr xmlns="http://schemas.microsoft.com/office/spreadsheetml/2009/9/main" objectType="CheckBox" fmlaLink="$E$109" lockText="1" noThreeD="1"/>
</file>

<file path=xl/ctrlProps/ctrlProp41.xml><?xml version="1.0" encoding="utf-8"?>
<formControlPr xmlns="http://schemas.microsoft.com/office/spreadsheetml/2009/9/main" objectType="CheckBox" fmlaLink="$E$126" lockText="1" noThreeD="1"/>
</file>

<file path=xl/ctrlProps/ctrlProp42.xml><?xml version="1.0" encoding="utf-8"?>
<formControlPr xmlns="http://schemas.microsoft.com/office/spreadsheetml/2009/9/main" objectType="CheckBox" fmlaLink="$E$122" lockText="1" noThreeD="1"/>
</file>

<file path=xl/ctrlProps/ctrlProp43.xml><?xml version="1.0" encoding="utf-8"?>
<formControlPr xmlns="http://schemas.microsoft.com/office/spreadsheetml/2009/9/main" objectType="CheckBox" fmlaLink="$F$122" lockText="1" noThreeD="1"/>
</file>

<file path=xl/ctrlProps/ctrlProp44.xml><?xml version="1.0" encoding="utf-8"?>
<formControlPr xmlns="http://schemas.microsoft.com/office/spreadsheetml/2009/9/main" objectType="CheckBox" fmlaLink="$E$124" lockText="1" noThreeD="1"/>
</file>

<file path=xl/ctrlProps/ctrlProp45.xml><?xml version="1.0" encoding="utf-8"?>
<formControlPr xmlns="http://schemas.microsoft.com/office/spreadsheetml/2009/9/main" objectType="CheckBox" fmlaLink="$E$186" lockText="1" noThreeD="1"/>
</file>

<file path=xl/ctrlProps/ctrlProp46.xml><?xml version="1.0" encoding="utf-8"?>
<formControlPr xmlns="http://schemas.microsoft.com/office/spreadsheetml/2009/9/main" objectType="CheckBox" fmlaLink="$E$182" lockText="1" noThreeD="1"/>
</file>

<file path=xl/ctrlProps/ctrlProp47.xml><?xml version="1.0" encoding="utf-8"?>
<formControlPr xmlns="http://schemas.microsoft.com/office/spreadsheetml/2009/9/main" objectType="CheckBox" fmlaLink="$F$182" lockText="1" noThreeD="1"/>
</file>

<file path=xl/ctrlProps/ctrlProp48.xml><?xml version="1.0" encoding="utf-8"?>
<formControlPr xmlns="http://schemas.microsoft.com/office/spreadsheetml/2009/9/main" objectType="CheckBox" fmlaLink="$E$184" lockText="1" noThreeD="1"/>
</file>

<file path=xl/ctrlProps/ctrlProp49.xml><?xml version="1.0" encoding="utf-8"?>
<formControlPr xmlns="http://schemas.microsoft.com/office/spreadsheetml/2009/9/main" objectType="CheckBox" fmlaLink="$E$34" lockText="1" noThreeD="1"/>
</file>

<file path=xl/ctrlProps/ctrlProp5.xml><?xml version="1.0" encoding="utf-8"?>
<formControlPr xmlns="http://schemas.microsoft.com/office/spreadsheetml/2009/9/main" objectType="CheckBox" fmlaLink="$E$57" lockText="1" noThreeD="1"/>
</file>

<file path=xl/ctrlProps/ctrlProp50.xml><?xml version="1.0" encoding="utf-8"?>
<formControlPr xmlns="http://schemas.microsoft.com/office/spreadsheetml/2009/9/main" objectType="CheckBox" fmlaLink="$H$34" lockText="1" noThreeD="1"/>
</file>

<file path=xl/ctrlProps/ctrlProp51.xml><?xml version="1.0" encoding="utf-8"?>
<formControlPr xmlns="http://schemas.microsoft.com/office/spreadsheetml/2009/9/main" objectType="CheckBox" fmlaLink="$F$34" lockText="1" noThreeD="1"/>
</file>

<file path=xl/ctrlProps/ctrlProp52.xml><?xml version="1.0" encoding="utf-8"?>
<formControlPr xmlns="http://schemas.microsoft.com/office/spreadsheetml/2009/9/main" objectType="CheckBox" fmlaLink="$G$34" lockText="1" noThreeD="1"/>
</file>

<file path=xl/ctrlProps/ctrlProp53.xml><?xml version="1.0" encoding="utf-8"?>
<formControlPr xmlns="http://schemas.microsoft.com/office/spreadsheetml/2009/9/main" objectType="CheckBox" fmlaLink="$E$43" lockText="1" noThreeD="1"/>
</file>

<file path=xl/ctrlProps/ctrlProp54.xml><?xml version="1.0" encoding="utf-8"?>
<formControlPr xmlns="http://schemas.microsoft.com/office/spreadsheetml/2009/9/main" objectType="CheckBox" fmlaLink="$H$43" lockText="1" noThreeD="1"/>
</file>

<file path=xl/ctrlProps/ctrlProp55.xml><?xml version="1.0" encoding="utf-8"?>
<formControlPr xmlns="http://schemas.microsoft.com/office/spreadsheetml/2009/9/main" objectType="CheckBox" fmlaLink="$F$43" lockText="1" noThreeD="1"/>
</file>

<file path=xl/ctrlProps/ctrlProp56.xml><?xml version="1.0" encoding="utf-8"?>
<formControlPr xmlns="http://schemas.microsoft.com/office/spreadsheetml/2009/9/main" objectType="CheckBox" fmlaLink="$G$43" lockText="1" noThreeD="1"/>
</file>

<file path=xl/ctrlProps/ctrlProp57.xml><?xml version="1.0" encoding="utf-8"?>
<formControlPr xmlns="http://schemas.microsoft.com/office/spreadsheetml/2009/9/main" objectType="CheckBox" fmlaLink="$E$52" lockText="1" noThreeD="1"/>
</file>

<file path=xl/ctrlProps/ctrlProp58.xml><?xml version="1.0" encoding="utf-8"?>
<formControlPr xmlns="http://schemas.microsoft.com/office/spreadsheetml/2009/9/main" objectType="CheckBox" fmlaLink="$H$52" lockText="1" noThreeD="1"/>
</file>

<file path=xl/ctrlProps/ctrlProp59.xml><?xml version="1.0" encoding="utf-8"?>
<formControlPr xmlns="http://schemas.microsoft.com/office/spreadsheetml/2009/9/main" objectType="CheckBox" fmlaLink="$F$52" lockText="1" noThreeD="1"/>
</file>

<file path=xl/ctrlProps/ctrlProp6.xml><?xml version="1.0" encoding="utf-8"?>
<formControlPr xmlns="http://schemas.microsoft.com/office/spreadsheetml/2009/9/main" objectType="CheckBox" fmlaLink="$E$63" lockText="1" noThreeD="1"/>
</file>

<file path=xl/ctrlProps/ctrlProp60.xml><?xml version="1.0" encoding="utf-8"?>
<formControlPr xmlns="http://schemas.microsoft.com/office/spreadsheetml/2009/9/main" objectType="CheckBox" fmlaLink="$E$64" lockText="1" noThreeD="1"/>
</file>

<file path=xl/ctrlProps/ctrlProp61.xml><?xml version="1.0" encoding="utf-8"?>
<formControlPr xmlns="http://schemas.microsoft.com/office/spreadsheetml/2009/9/main" objectType="CheckBox" fmlaLink="$F$64" lockText="1" noThreeD="1"/>
</file>

<file path=xl/ctrlProps/ctrlProp62.xml><?xml version="1.0" encoding="utf-8"?>
<formControlPr xmlns="http://schemas.microsoft.com/office/spreadsheetml/2009/9/main" objectType="CheckBox" fmlaLink="$G$64" lockText="1" noThreeD="1"/>
</file>

<file path=xl/ctrlProps/ctrlProp63.xml><?xml version="1.0" encoding="utf-8"?>
<formControlPr xmlns="http://schemas.microsoft.com/office/spreadsheetml/2009/9/main" objectType="CheckBox" fmlaLink="$E$70" lockText="1" noThreeD="1"/>
</file>

<file path=xl/ctrlProps/ctrlProp64.xml><?xml version="1.0" encoding="utf-8"?>
<formControlPr xmlns="http://schemas.microsoft.com/office/spreadsheetml/2009/9/main" objectType="CheckBox" fmlaLink="$F$70" lockText="1" noThreeD="1"/>
</file>

<file path=xl/ctrlProps/ctrlProp65.xml><?xml version="1.0" encoding="utf-8"?>
<formControlPr xmlns="http://schemas.microsoft.com/office/spreadsheetml/2009/9/main" objectType="CheckBox" fmlaLink="$G$70" lockText="1" noThreeD="1"/>
</file>

<file path=xl/ctrlProps/ctrlProp66.xml><?xml version="1.0" encoding="utf-8"?>
<formControlPr xmlns="http://schemas.microsoft.com/office/spreadsheetml/2009/9/main" objectType="CheckBox" fmlaLink="$E$76" lockText="1" noThreeD="1"/>
</file>

<file path=xl/ctrlProps/ctrlProp67.xml><?xml version="1.0" encoding="utf-8"?>
<formControlPr xmlns="http://schemas.microsoft.com/office/spreadsheetml/2009/9/main" objectType="CheckBox" fmlaLink="$F$76" lockText="1" noThreeD="1"/>
</file>

<file path=xl/ctrlProps/ctrlProp68.xml><?xml version="1.0" encoding="utf-8"?>
<formControlPr xmlns="http://schemas.microsoft.com/office/spreadsheetml/2009/9/main" objectType="CheckBox" fmlaLink="$G$76" lockText="1" noThreeD="1"/>
</file>

<file path=xl/ctrlProps/ctrlProp69.xml><?xml version="1.0" encoding="utf-8"?>
<formControlPr xmlns="http://schemas.microsoft.com/office/spreadsheetml/2009/9/main" objectType="CheckBox" fmlaLink="$E$86" lockText="1" noThreeD="1"/>
</file>

<file path=xl/ctrlProps/ctrlProp7.xml><?xml version="1.0" encoding="utf-8"?>
<formControlPr xmlns="http://schemas.microsoft.com/office/spreadsheetml/2009/9/main" objectType="CheckBox" fmlaLink="$E$71" lockText="1" noThreeD="1"/>
</file>

<file path=xl/ctrlProps/ctrlProp70.xml><?xml version="1.0" encoding="utf-8"?>
<formControlPr xmlns="http://schemas.microsoft.com/office/spreadsheetml/2009/9/main" objectType="CheckBox" fmlaLink="$F$86" lockText="1" noThreeD="1"/>
</file>

<file path=xl/ctrlProps/ctrlProp71.xml><?xml version="1.0" encoding="utf-8"?>
<formControlPr xmlns="http://schemas.microsoft.com/office/spreadsheetml/2009/9/main" objectType="CheckBox" fmlaLink="$G$86" lockText="1" noThreeD="1"/>
</file>

<file path=xl/ctrlProps/ctrlProp72.xml><?xml version="1.0" encoding="utf-8"?>
<formControlPr xmlns="http://schemas.microsoft.com/office/spreadsheetml/2009/9/main" objectType="CheckBox" fmlaLink="$E$101" lockText="1" noThreeD="1"/>
</file>

<file path=xl/ctrlProps/ctrlProp73.xml><?xml version="1.0" encoding="utf-8"?>
<formControlPr xmlns="http://schemas.microsoft.com/office/spreadsheetml/2009/9/main" objectType="CheckBox" fmlaLink="$F$101" lockText="1" noThreeD="1"/>
</file>

<file path=xl/ctrlProps/ctrlProp74.xml><?xml version="1.0" encoding="utf-8"?>
<formControlPr xmlns="http://schemas.microsoft.com/office/spreadsheetml/2009/9/main" objectType="CheckBox" fmlaLink="$G$101" lockText="1" noThreeD="1"/>
</file>

<file path=xl/ctrlProps/ctrlProp75.xml><?xml version="1.0" encoding="utf-8"?>
<formControlPr xmlns="http://schemas.microsoft.com/office/spreadsheetml/2009/9/main" objectType="CheckBox" fmlaLink="$E$116" lockText="1" noThreeD="1"/>
</file>

<file path=xl/ctrlProps/ctrlProp76.xml><?xml version="1.0" encoding="utf-8"?>
<formControlPr xmlns="http://schemas.microsoft.com/office/spreadsheetml/2009/9/main" objectType="CheckBox" fmlaLink="$F$116" lockText="1" noThreeD="1"/>
</file>

<file path=xl/ctrlProps/ctrlProp77.xml><?xml version="1.0" encoding="utf-8"?>
<formControlPr xmlns="http://schemas.microsoft.com/office/spreadsheetml/2009/9/main" objectType="CheckBox" fmlaLink="$G$116" lockText="1" noThreeD="1"/>
</file>

<file path=xl/ctrlProps/ctrlProp78.xml><?xml version="1.0" encoding="utf-8"?>
<formControlPr xmlns="http://schemas.microsoft.com/office/spreadsheetml/2009/9/main" objectType="CheckBox" fmlaLink="$E$176" lockText="1" noThreeD="1"/>
</file>

<file path=xl/ctrlProps/ctrlProp79.xml><?xml version="1.0" encoding="utf-8"?>
<formControlPr xmlns="http://schemas.microsoft.com/office/spreadsheetml/2009/9/main" objectType="CheckBox" fmlaLink="$F$176" lockText="1" noThreeD="1"/>
</file>

<file path=xl/ctrlProps/ctrlProp8.xml><?xml version="1.0" encoding="utf-8"?>
<formControlPr xmlns="http://schemas.microsoft.com/office/spreadsheetml/2009/9/main" objectType="CheckBox" fmlaLink="$E$73" lockText="1" noThreeD="1"/>
</file>

<file path=xl/ctrlProps/ctrlProp80.xml><?xml version="1.0" encoding="utf-8"?>
<formControlPr xmlns="http://schemas.microsoft.com/office/spreadsheetml/2009/9/main" objectType="CheckBox" fmlaLink="$G$176" lockText="1" noThreeD="1"/>
</file>

<file path=xl/ctrlProps/ctrlProp81.xml><?xml version="1.0" encoding="utf-8"?>
<formControlPr xmlns="http://schemas.microsoft.com/office/spreadsheetml/2009/9/main" objectType="CheckBox" fmlaLink="$F$107" lockText="1" noThreeD="1"/>
</file>

<file path=xl/ctrlProps/ctrlProp82.xml><?xml version="1.0" encoding="utf-8"?>
<formControlPr xmlns="http://schemas.microsoft.com/office/spreadsheetml/2009/9/main" objectType="CheckBox" fmlaLink="$E$141" lockText="1" noThreeD="1"/>
</file>

<file path=xl/ctrlProps/ctrlProp83.xml><?xml version="1.0" encoding="utf-8"?>
<formControlPr xmlns="http://schemas.microsoft.com/office/spreadsheetml/2009/9/main" objectType="CheckBox" fmlaLink="$E$137" lockText="1" noThreeD="1"/>
</file>

<file path=xl/ctrlProps/ctrlProp84.xml><?xml version="1.0" encoding="utf-8"?>
<formControlPr xmlns="http://schemas.microsoft.com/office/spreadsheetml/2009/9/main" objectType="CheckBox" fmlaLink="$F$137" lockText="1" noThreeD="1"/>
</file>

<file path=xl/ctrlProps/ctrlProp85.xml><?xml version="1.0" encoding="utf-8"?>
<formControlPr xmlns="http://schemas.microsoft.com/office/spreadsheetml/2009/9/main" objectType="CheckBox" fmlaLink="$E$139" lockText="1" noThreeD="1"/>
</file>

<file path=xl/ctrlProps/ctrlProp86.xml><?xml version="1.0" encoding="utf-8"?>
<formControlPr xmlns="http://schemas.microsoft.com/office/spreadsheetml/2009/9/main" objectType="CheckBox" fmlaLink="$E$131" lockText="1" noThreeD="1"/>
</file>

<file path=xl/ctrlProps/ctrlProp87.xml><?xml version="1.0" encoding="utf-8"?>
<formControlPr xmlns="http://schemas.microsoft.com/office/spreadsheetml/2009/9/main" objectType="CheckBox" fmlaLink="$F$131" lockText="1" noThreeD="1"/>
</file>

<file path=xl/ctrlProps/ctrlProp88.xml><?xml version="1.0" encoding="utf-8"?>
<formControlPr xmlns="http://schemas.microsoft.com/office/spreadsheetml/2009/9/main" objectType="CheckBox" fmlaLink="$G$131" lockText="1" noThreeD="1"/>
</file>

<file path=xl/ctrlProps/ctrlProp89.xml><?xml version="1.0" encoding="utf-8"?>
<formControlPr xmlns="http://schemas.microsoft.com/office/spreadsheetml/2009/9/main" objectType="CheckBox" fmlaLink="$E$156" lockText="1" noThreeD="1"/>
</file>

<file path=xl/ctrlProps/ctrlProp9.xml><?xml version="1.0" encoding="utf-8"?>
<formControlPr xmlns="http://schemas.microsoft.com/office/spreadsheetml/2009/9/main" objectType="CheckBox" fmlaLink="$E$75" lockText="1" noThreeD="1"/>
</file>

<file path=xl/ctrlProps/ctrlProp90.xml><?xml version="1.0" encoding="utf-8"?>
<formControlPr xmlns="http://schemas.microsoft.com/office/spreadsheetml/2009/9/main" objectType="CheckBox" fmlaLink="$E$152" lockText="1" noThreeD="1"/>
</file>

<file path=xl/ctrlProps/ctrlProp91.xml><?xml version="1.0" encoding="utf-8"?>
<formControlPr xmlns="http://schemas.microsoft.com/office/spreadsheetml/2009/9/main" objectType="CheckBox" fmlaLink="$F$152" lockText="1" noThreeD="1"/>
</file>

<file path=xl/ctrlProps/ctrlProp92.xml><?xml version="1.0" encoding="utf-8"?>
<formControlPr xmlns="http://schemas.microsoft.com/office/spreadsheetml/2009/9/main" objectType="CheckBox" fmlaLink="$E$154" lockText="1" noThreeD="1"/>
</file>

<file path=xl/ctrlProps/ctrlProp93.xml><?xml version="1.0" encoding="utf-8"?>
<formControlPr xmlns="http://schemas.microsoft.com/office/spreadsheetml/2009/9/main" objectType="CheckBox" fmlaLink="$E$146" lockText="1" noThreeD="1"/>
</file>

<file path=xl/ctrlProps/ctrlProp94.xml><?xml version="1.0" encoding="utf-8"?>
<formControlPr xmlns="http://schemas.microsoft.com/office/spreadsheetml/2009/9/main" objectType="CheckBox" fmlaLink="$F$146" lockText="1" noThreeD="1"/>
</file>

<file path=xl/ctrlProps/ctrlProp95.xml><?xml version="1.0" encoding="utf-8"?>
<formControlPr xmlns="http://schemas.microsoft.com/office/spreadsheetml/2009/9/main" objectType="CheckBox" fmlaLink="$G$146" lockText="1" noThreeD="1"/>
</file>

<file path=xl/ctrlProps/ctrlProp96.xml><?xml version="1.0" encoding="utf-8"?>
<formControlPr xmlns="http://schemas.microsoft.com/office/spreadsheetml/2009/9/main" objectType="CheckBox" fmlaLink="$E$171" lockText="1" noThreeD="1"/>
</file>

<file path=xl/ctrlProps/ctrlProp97.xml><?xml version="1.0" encoding="utf-8"?>
<formControlPr xmlns="http://schemas.microsoft.com/office/spreadsheetml/2009/9/main" objectType="CheckBox" fmlaLink="$E$167" lockText="1" noThreeD="1"/>
</file>

<file path=xl/ctrlProps/ctrlProp98.xml><?xml version="1.0" encoding="utf-8"?>
<formControlPr xmlns="http://schemas.microsoft.com/office/spreadsheetml/2009/9/main" objectType="CheckBox" fmlaLink="$F$167" lockText="1" noThreeD="1"/>
</file>

<file path=xl/ctrlProps/ctrlProp99.xml><?xml version="1.0" encoding="utf-8"?>
<formControlPr xmlns="http://schemas.microsoft.com/office/spreadsheetml/2009/9/main" objectType="CheckBox" fmlaLink="$E$16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85</xdr:row>
          <xdr:rowOff>38100</xdr:rowOff>
        </xdr:from>
        <xdr:to>
          <xdr:col>1</xdr:col>
          <xdr:colOff>4343400</xdr:colOff>
          <xdr:row>85</xdr:row>
          <xdr:rowOff>438150</xdr:rowOff>
        </xdr:to>
        <xdr:sp macro="" textlink="">
          <xdr:nvSpPr>
            <xdr:cNvPr id="90113" name="Check Box 1" descr=" 申請内容について誤りがないことを確認した場合にチェック" hidden="1">
              <a:extLst>
                <a:ext uri="{63B3BB69-23CF-44E3-9099-C40C66FF867C}">
                  <a14:compatExt spid="_x0000_s90113"/>
                </a:ext>
                <a:ext uri="{FF2B5EF4-FFF2-40B4-BE49-F238E27FC236}">
                  <a16:creationId xmlns:a16="http://schemas.microsoft.com/office/drawing/2014/main" id="{00000000-0008-0000-00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have confirmed the application details are correct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xdr:row>
          <xdr:rowOff>123825</xdr:rowOff>
        </xdr:from>
        <xdr:to>
          <xdr:col>1</xdr:col>
          <xdr:colOff>2400300</xdr:colOff>
          <xdr:row>37</xdr:row>
          <xdr:rowOff>304800</xdr:rowOff>
        </xdr:to>
        <xdr:sp macro="" textlink="">
          <xdr:nvSpPr>
            <xdr:cNvPr id="90114" name="Check Box 2" descr=" 添付時にチェック" hidden="1">
              <a:extLst>
                <a:ext uri="{63B3BB69-23CF-44E3-9099-C40C66FF867C}">
                  <a14:compatExt spid="_x0000_s90114"/>
                </a:ext>
                <a:ext uri="{FF2B5EF4-FFF2-40B4-BE49-F238E27FC236}">
                  <a16:creationId xmlns:a16="http://schemas.microsoft.com/office/drawing/2014/main" id="{00000000-0008-0000-00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when attaching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104775</xdr:rowOff>
        </xdr:from>
        <xdr:to>
          <xdr:col>1</xdr:col>
          <xdr:colOff>4162425</xdr:colOff>
          <xdr:row>62</xdr:row>
          <xdr:rowOff>333375</xdr:rowOff>
        </xdr:to>
        <xdr:sp macro="" textlink="">
          <xdr:nvSpPr>
            <xdr:cNvPr id="90115" name="Check Box 3" descr=" 上記のホームページ内に記載されている場合はチェック" hidden="1">
              <a:extLst>
                <a:ext uri="{63B3BB69-23CF-44E3-9099-C40C66FF867C}">
                  <a14:compatExt spid="_x0000_s90115"/>
                </a:ext>
                <a:ext uri="{FF2B5EF4-FFF2-40B4-BE49-F238E27FC236}">
                  <a16:creationId xmlns:a16="http://schemas.microsoft.com/office/drawing/2014/main" id="{00000000-0008-0000-00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listed on the above website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xdr:row>
          <xdr:rowOff>19050</xdr:rowOff>
        </xdr:from>
        <xdr:to>
          <xdr:col>1</xdr:col>
          <xdr:colOff>2600325</xdr:colOff>
          <xdr:row>70</xdr:row>
          <xdr:rowOff>238125</xdr:rowOff>
        </xdr:to>
        <xdr:sp macro="" textlink="">
          <xdr:nvSpPr>
            <xdr:cNvPr id="90116" name="Check Box 4" descr=" 認定を受けている場合はチェック" hidden="1">
              <a:extLst>
                <a:ext uri="{63B3BB69-23CF-44E3-9099-C40C66FF867C}">
                  <a14:compatExt spid="_x0000_s90116"/>
                </a:ext>
                <a:ext uri="{FF2B5EF4-FFF2-40B4-BE49-F238E27FC236}">
                  <a16:creationId xmlns:a16="http://schemas.microsoft.com/office/drawing/2014/main" id="{00000000-0008-0000-00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28575</xdr:rowOff>
        </xdr:from>
        <xdr:to>
          <xdr:col>1</xdr:col>
          <xdr:colOff>2600325</xdr:colOff>
          <xdr:row>73</xdr:row>
          <xdr:rowOff>0</xdr:rowOff>
        </xdr:to>
        <xdr:sp macro="" textlink="">
          <xdr:nvSpPr>
            <xdr:cNvPr id="90117" name="Check Box 5" descr=" 認定を受けている場合はチェック" hidden="1">
              <a:extLst>
                <a:ext uri="{63B3BB69-23CF-44E3-9099-C40C66FF867C}">
                  <a14:compatExt spid="_x0000_s90117"/>
                </a:ext>
                <a:ext uri="{FF2B5EF4-FFF2-40B4-BE49-F238E27FC236}">
                  <a16:creationId xmlns:a16="http://schemas.microsoft.com/office/drawing/2014/main" id="{00000000-0008-0000-00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xdr:row>
          <xdr:rowOff>28575</xdr:rowOff>
        </xdr:from>
        <xdr:to>
          <xdr:col>1</xdr:col>
          <xdr:colOff>6629400</xdr:colOff>
          <xdr:row>75</xdr:row>
          <xdr:rowOff>0</xdr:rowOff>
        </xdr:to>
        <xdr:sp macro="" textlink="">
          <xdr:nvSpPr>
            <xdr:cNvPr id="90118" name="Check Box 6" descr=" 製品リストへの掲載日の希望がある場合はチェック" hidden="1">
              <a:extLst>
                <a:ext uri="{63B3BB69-23CF-44E3-9099-C40C66FF867C}">
                  <a14:compatExt spid="_x0000_s90118"/>
                </a:ext>
                <a:ext uri="{FF2B5EF4-FFF2-40B4-BE49-F238E27FC236}">
                  <a16:creationId xmlns:a16="http://schemas.microsoft.com/office/drawing/2014/main" id="{00000000-0008-0000-00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have a desired date for posting on the conformance labeled products page.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142875</xdr:rowOff>
        </xdr:from>
        <xdr:to>
          <xdr:col>1</xdr:col>
          <xdr:colOff>4162425</xdr:colOff>
          <xdr:row>65</xdr:row>
          <xdr:rowOff>371475</xdr:rowOff>
        </xdr:to>
        <xdr:sp macro="" textlink="">
          <xdr:nvSpPr>
            <xdr:cNvPr id="90119" name="Check Box 7" descr=" 上記の製品に関する問合せ先と同じ場合はチェック" hidden="1">
              <a:extLst>
                <a:ext uri="{63B3BB69-23CF-44E3-9099-C40C66FF867C}">
                  <a14:compatExt spid="_x0000_s90119"/>
                </a:ext>
                <a:ext uri="{FF2B5EF4-FFF2-40B4-BE49-F238E27FC236}">
                  <a16:creationId xmlns:a16="http://schemas.microsoft.com/office/drawing/2014/main" id="{00000000-0008-0000-00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the same as the contact for the above product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1</xdr:col>
          <xdr:colOff>2409825</xdr:colOff>
          <xdr:row>90</xdr:row>
          <xdr:rowOff>0</xdr:rowOff>
        </xdr:to>
        <xdr:sp macro="" textlink="">
          <xdr:nvSpPr>
            <xdr:cNvPr id="90121" name="Check Box 9" descr=" 同意する場合にチェック" hidden="1">
              <a:extLst>
                <a:ext uri="{63B3BB69-23CF-44E3-9099-C40C66FF867C}">
                  <a14:compatExt spid="_x0000_s90121"/>
                </a:ext>
                <a:ext uri="{FF2B5EF4-FFF2-40B4-BE49-F238E27FC236}">
                  <a16:creationId xmlns:a16="http://schemas.microsoft.com/office/drawing/2014/main" id="{00000000-0008-0000-00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xdr:row>
          <xdr:rowOff>161925</xdr:rowOff>
        </xdr:from>
        <xdr:to>
          <xdr:col>1</xdr:col>
          <xdr:colOff>2409825</xdr:colOff>
          <xdr:row>86</xdr:row>
          <xdr:rowOff>561975</xdr:rowOff>
        </xdr:to>
        <xdr:sp macro="" textlink="">
          <xdr:nvSpPr>
            <xdr:cNvPr id="90122" name="Check Box 10" descr=" 同意する場合にチェック" hidden="1">
              <a:extLst>
                <a:ext uri="{63B3BB69-23CF-44E3-9099-C40C66FF867C}">
                  <a14:compatExt spid="_x0000_s90122"/>
                </a:ext>
                <a:ext uri="{FF2B5EF4-FFF2-40B4-BE49-F238E27FC236}">
                  <a16:creationId xmlns:a16="http://schemas.microsoft.com/office/drawing/2014/main" id="{00000000-0008-0000-00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95250</xdr:rowOff>
        </xdr:from>
        <xdr:to>
          <xdr:col>1</xdr:col>
          <xdr:colOff>2409825</xdr:colOff>
          <xdr:row>88</xdr:row>
          <xdr:rowOff>533400</xdr:rowOff>
        </xdr:to>
        <xdr:sp macro="" textlink="">
          <xdr:nvSpPr>
            <xdr:cNvPr id="90123" name="Check Box 11" descr=" 同意する場合にチェック" hidden="1">
              <a:extLst>
                <a:ext uri="{63B3BB69-23CF-44E3-9099-C40C66FF867C}">
                  <a14:compatExt spid="_x0000_s90123"/>
                </a:ext>
                <a:ext uri="{FF2B5EF4-FFF2-40B4-BE49-F238E27FC236}">
                  <a16:creationId xmlns:a16="http://schemas.microsoft.com/office/drawing/2014/main" id="{00000000-0008-0000-00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xdr:row>
          <xdr:rowOff>0</xdr:rowOff>
        </xdr:from>
        <xdr:to>
          <xdr:col>1</xdr:col>
          <xdr:colOff>2409825</xdr:colOff>
          <xdr:row>92</xdr:row>
          <xdr:rowOff>0</xdr:rowOff>
        </xdr:to>
        <xdr:sp macro="" textlink="">
          <xdr:nvSpPr>
            <xdr:cNvPr id="90130" name="Check Box 18" descr=" 同意する場合にチェック" hidden="1">
              <a:extLst>
                <a:ext uri="{63B3BB69-23CF-44E3-9099-C40C66FF867C}">
                  <a14:compatExt spid="_x0000_s90130"/>
                </a:ext>
                <a:ext uri="{FF2B5EF4-FFF2-40B4-BE49-F238E27FC236}">
                  <a16:creationId xmlns:a16="http://schemas.microsoft.com/office/drawing/2014/main" id="{00000000-0008-0000-00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19050</xdr:rowOff>
        </xdr:from>
        <xdr:to>
          <xdr:col>1</xdr:col>
          <xdr:colOff>6057900</xdr:colOff>
          <xdr:row>92</xdr:row>
          <xdr:rowOff>342900</xdr:rowOff>
        </xdr:to>
        <xdr:sp macro="" textlink="">
          <xdr:nvSpPr>
            <xdr:cNvPr id="90131" name="Check Box 19" descr=" 過去5年以内にJC-STAR適合ラベルの取消しを受けたことがない場合にチェック" hidden="1">
              <a:extLst>
                <a:ext uri="{63B3BB69-23CF-44E3-9099-C40C66FF867C}">
                  <a14:compatExt spid="_x0000_s90131"/>
                </a:ext>
                <a:ext uri="{FF2B5EF4-FFF2-40B4-BE49-F238E27FC236}">
                  <a16:creationId xmlns:a16="http://schemas.microsoft.com/office/drawing/2014/main" id="{00000000-0008-0000-00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the conformance label has not been revoked within the past five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28575</xdr:rowOff>
        </xdr:from>
        <xdr:to>
          <xdr:col>1</xdr:col>
          <xdr:colOff>7200900</xdr:colOff>
          <xdr:row>57</xdr:row>
          <xdr:rowOff>0</xdr:rowOff>
        </xdr:to>
        <xdr:sp macro="" textlink="">
          <xdr:nvSpPr>
            <xdr:cNvPr id="90132" name="Check Box 20" descr=" 未定だが、適合ラベル交付日より2年間以上を保証" hidden="1">
              <a:extLst>
                <a:ext uri="{63B3BB69-23CF-44E3-9099-C40C66FF867C}">
                  <a14:compatExt spid="_x0000_s90132"/>
                </a:ext>
                <a:ext uri="{FF2B5EF4-FFF2-40B4-BE49-F238E27FC236}">
                  <a16:creationId xmlns:a16="http://schemas.microsoft.com/office/drawing/2014/main" id="{00000000-0008-0000-00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44</xdr:row>
          <xdr:rowOff>333375</xdr:rowOff>
        </xdr:from>
        <xdr:to>
          <xdr:col>1</xdr:col>
          <xdr:colOff>6943725</xdr:colOff>
          <xdr:row>45</xdr:row>
          <xdr:rowOff>361950</xdr:rowOff>
        </xdr:to>
        <xdr:sp macro="" textlink="">
          <xdr:nvSpPr>
            <xdr:cNvPr id="90136" name="Check Box 24" descr=" 製品型番リストを別ファイルで提供する場合にチェック（下段に製品型番を記載しない） → " hidden="1">
              <a:extLst>
                <a:ext uri="{63B3BB69-23CF-44E3-9099-C40C66FF867C}">
                  <a14:compatExt spid="_x0000_s90136"/>
                </a:ext>
                <a:ext uri="{FF2B5EF4-FFF2-40B4-BE49-F238E27FC236}">
                  <a16:creationId xmlns:a16="http://schemas.microsoft.com/office/drawing/2014/main" id="{00000000-0008-0000-00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providing the product model list in a separate file (Do not list product models below.) →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46</xdr:row>
          <xdr:rowOff>2019300</xdr:rowOff>
        </xdr:from>
        <xdr:to>
          <xdr:col>1</xdr:col>
          <xdr:colOff>7620000</xdr:colOff>
          <xdr:row>48</xdr:row>
          <xdr:rowOff>57150</xdr:rowOff>
        </xdr:to>
        <xdr:sp macro="" textlink="">
          <xdr:nvSpPr>
            <xdr:cNvPr id="90142" name="Check Box 30" descr=" 適合ラベル取得済製品の後継製品の場合にチェック（以下に該当する適合ラベル登録番号を記載）" hidden="1">
              <a:extLst>
                <a:ext uri="{63B3BB69-23CF-44E3-9099-C40C66FF867C}">
                  <a14:compatExt spid="_x0000_s90142"/>
                </a:ext>
                <a:ext uri="{FF2B5EF4-FFF2-40B4-BE49-F238E27FC236}">
                  <a16:creationId xmlns:a16="http://schemas.microsoft.com/office/drawing/2014/main" id="{00000000-0008-0000-00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this is a successor product to conformance labeled product (List the applicable Conformance Label Registered ID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19050</xdr:rowOff>
        </xdr:from>
        <xdr:to>
          <xdr:col>1</xdr:col>
          <xdr:colOff>7924800</xdr:colOff>
          <xdr:row>93</xdr:row>
          <xdr:rowOff>590550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00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those companies have not violated Japanese laws or internationally accepted standards, or been suspected of such violations within the past five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238125</xdr:rowOff>
        </xdr:from>
        <xdr:to>
          <xdr:col>1</xdr:col>
          <xdr:colOff>7743825</xdr:colOff>
          <xdr:row>94</xdr:row>
          <xdr:rowOff>561975</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00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such legal environments does not exist.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xdr:row>
          <xdr:rowOff>19050</xdr:rowOff>
        </xdr:from>
        <xdr:to>
          <xdr:col>1</xdr:col>
          <xdr:colOff>2409825</xdr:colOff>
          <xdr:row>91</xdr:row>
          <xdr:rowOff>0</xdr:rowOff>
        </xdr:to>
        <xdr:sp macro="" textlink="">
          <xdr:nvSpPr>
            <xdr:cNvPr id="90170" name="Check Box 58" descr=" 同意する場合にチェック" hidden="1">
              <a:extLst>
                <a:ext uri="{63B3BB69-23CF-44E3-9099-C40C66FF867C}">
                  <a14:compatExt spid="_x0000_s90170"/>
                </a:ext>
                <a:ext uri="{FF2B5EF4-FFF2-40B4-BE49-F238E27FC236}">
                  <a16:creationId xmlns:a16="http://schemas.microsoft.com/office/drawing/2014/main" id="{00000000-0008-0000-00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695325</xdr:rowOff>
        </xdr:from>
        <xdr:to>
          <xdr:col>1</xdr:col>
          <xdr:colOff>7810500</xdr:colOff>
          <xdr:row>93</xdr:row>
          <xdr:rowOff>1266825</xdr:rowOff>
        </xdr:to>
        <xdr:sp macro="" textlink="">
          <xdr:nvSpPr>
            <xdr:cNvPr id="90173" name="Check Box 61" descr=" 添付時にチェック" hidden="1">
              <a:extLst>
                <a:ext uri="{63B3BB69-23CF-44E3-9099-C40C66FF867C}">
                  <a14:compatExt spid="_x0000_s90173"/>
                </a:ext>
                <a:ext uri="{FF2B5EF4-FFF2-40B4-BE49-F238E27FC236}">
                  <a16:creationId xmlns:a16="http://schemas.microsoft.com/office/drawing/2014/main" id="{00000000-0008-0000-00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those companies have violated or been suspected within the past five years, attach explanatory materials detailing the facts and the reasons why you believe there are no supply chain risk concerns,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619125</xdr:rowOff>
        </xdr:from>
        <xdr:to>
          <xdr:col>1</xdr:col>
          <xdr:colOff>7705725</xdr:colOff>
          <xdr:row>94</xdr:row>
          <xdr:rowOff>1190625</xdr:rowOff>
        </xdr:to>
        <xdr:sp macro="" textlink="">
          <xdr:nvSpPr>
            <xdr:cNvPr id="90174" name="Check Box 62" descr=" 添付時にチェック" hidden="1">
              <a:extLst>
                <a:ext uri="{63B3BB69-23CF-44E3-9099-C40C66FF867C}">
                  <a14:compatExt spid="_x0000_s90174"/>
                </a:ext>
                <a:ext uri="{FF2B5EF4-FFF2-40B4-BE49-F238E27FC236}">
                  <a16:creationId xmlns:a16="http://schemas.microsoft.com/office/drawing/2014/main" id="{00000000-0008-0000-00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there are any such environments of concern, attach explanatory materials detailing the reasons why you consider the subject and supply chain risks to be unproblematic,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5676900</xdr:colOff>
          <xdr:row>45</xdr:row>
          <xdr:rowOff>276225</xdr:rowOff>
        </xdr:from>
        <xdr:to>
          <xdr:col>1</xdr:col>
          <xdr:colOff>7829550</xdr:colOff>
          <xdr:row>46</xdr:row>
          <xdr:rowOff>0</xdr:rowOff>
        </xdr:to>
        <xdr:sp macro="" textlink="">
          <xdr:nvSpPr>
            <xdr:cNvPr id="90175" name="Check Box 63" descr=" 添付時にチェック" hidden="1">
              <a:extLst>
                <a:ext uri="{63B3BB69-23CF-44E3-9099-C40C66FF867C}">
                  <a14:compatExt spid="_x0000_s90175"/>
                </a:ext>
                <a:ext uri="{FF2B5EF4-FFF2-40B4-BE49-F238E27FC236}">
                  <a16:creationId xmlns:a16="http://schemas.microsoft.com/office/drawing/2014/main" id="{00000000-0008-0000-00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when attaching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342900</xdr:rowOff>
        </xdr:from>
        <xdr:to>
          <xdr:col>1</xdr:col>
          <xdr:colOff>7810500</xdr:colOff>
          <xdr:row>92</xdr:row>
          <xdr:rowOff>923925</xdr:rowOff>
        </xdr:to>
        <xdr:sp macro="" textlink="">
          <xdr:nvSpPr>
            <xdr:cNvPr id="90178" name="Check Box 66" descr=" 過去5年以内にJC-STAR適合ラベルの取消しを受けたことがある場合には、改善策等の説明資料を添付のうえ、チェック" hidden="1">
              <a:extLst>
                <a:ext uri="{63B3BB69-23CF-44E3-9099-C40C66FF867C}">
                  <a14:compatExt spid="_x0000_s90178"/>
                </a:ext>
                <a:ext uri="{FF2B5EF4-FFF2-40B4-BE49-F238E27FC236}">
                  <a16:creationId xmlns:a16="http://schemas.microsoft.com/office/drawing/2014/main" id="{00000000-0008-0000-00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the conformance label has  been revoked within the past five years, attach explanatory materials on improvement measures,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47625</xdr:rowOff>
        </xdr:from>
        <xdr:to>
          <xdr:col>1</xdr:col>
          <xdr:colOff>4962525</xdr:colOff>
          <xdr:row>54</xdr:row>
          <xdr:rowOff>228600</xdr:rowOff>
        </xdr:to>
        <xdr:sp macro="" textlink="">
          <xdr:nvSpPr>
            <xdr:cNvPr id="90180" name="Check Box 68" descr=" 周知事項は特になし" hidden="1">
              <a:extLst>
                <a:ext uri="{63B3BB69-23CF-44E3-9099-C40C66FF867C}">
                  <a14:compatExt spid="_x0000_s90180"/>
                </a:ext>
                <a:ext uri="{FF2B5EF4-FFF2-40B4-BE49-F238E27FC236}">
                  <a16:creationId xmlns:a16="http://schemas.microsoft.com/office/drawing/2014/main" id="{00000000-0008-0000-00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No specific disclosure required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xdr:row>
          <xdr:rowOff>600075</xdr:rowOff>
        </xdr:from>
        <xdr:to>
          <xdr:col>1</xdr:col>
          <xdr:colOff>2409825</xdr:colOff>
          <xdr:row>87</xdr:row>
          <xdr:rowOff>1000125</xdr:rowOff>
        </xdr:to>
        <xdr:sp macro="" textlink="">
          <xdr:nvSpPr>
            <xdr:cNvPr id="90181" name="Check Box 69" descr=" 同意する場合にチェック" hidden="1">
              <a:extLst>
                <a:ext uri="{63B3BB69-23CF-44E3-9099-C40C66FF867C}">
                  <a14:compatExt spid="_x0000_s90181"/>
                </a:ext>
                <a:ext uri="{FF2B5EF4-FFF2-40B4-BE49-F238E27FC236}">
                  <a16:creationId xmlns:a16="http://schemas.microsoft.com/office/drawing/2014/main" id="{00000000-0008-0000-00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15</xdr:row>
          <xdr:rowOff>47625</xdr:rowOff>
        </xdr:from>
        <xdr:to>
          <xdr:col>1</xdr:col>
          <xdr:colOff>1447800</xdr:colOff>
          <xdr:row>15</xdr:row>
          <xdr:rowOff>409575</xdr:rowOff>
        </xdr:to>
        <xdr:sp macro="" textlink="">
          <xdr:nvSpPr>
            <xdr:cNvPr id="90124" name="Check Box 12" descr=" 法人番号(13桁)" hidden="1">
              <a:extLst>
                <a:ext uri="{63B3BB69-23CF-44E3-9099-C40C66FF867C}">
                  <a14:compatExt spid="_x0000_s90124"/>
                </a:ext>
                <a:ext uri="{FF2B5EF4-FFF2-40B4-BE49-F238E27FC236}">
                  <a16:creationId xmlns:a16="http://schemas.microsoft.com/office/drawing/2014/main" id="{00000000-0008-0000-00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4210050</xdr:colOff>
          <xdr:row>15</xdr:row>
          <xdr:rowOff>209550</xdr:rowOff>
        </xdr:from>
        <xdr:to>
          <xdr:col>2</xdr:col>
          <xdr:colOff>28575</xdr:colOff>
          <xdr:row>16</xdr:row>
          <xdr:rowOff>19050</xdr:rowOff>
        </xdr:to>
        <xdr:sp macro="" textlink="">
          <xdr:nvSpPr>
            <xdr:cNvPr id="90153" name="Check Box 41" descr=" 法人登記簿謄本等を添付" hidden="1">
              <a:extLst>
                <a:ext uri="{63B3BB69-23CF-44E3-9099-C40C66FF867C}">
                  <a14:compatExt spid="_x0000_s90153"/>
                </a:ext>
                <a:ext uri="{FF2B5EF4-FFF2-40B4-BE49-F238E27FC236}">
                  <a16:creationId xmlns:a16="http://schemas.microsoft.com/office/drawing/2014/main" id="{00000000-0008-0000-00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1562100</xdr:colOff>
          <xdr:row>15</xdr:row>
          <xdr:rowOff>47625</xdr:rowOff>
        </xdr:from>
        <xdr:to>
          <xdr:col>1</xdr:col>
          <xdr:colOff>3438525</xdr:colOff>
          <xdr:row>15</xdr:row>
          <xdr:rowOff>409575</xdr:rowOff>
        </xdr:to>
        <xdr:sp macro="" textlink="">
          <xdr:nvSpPr>
            <xdr:cNvPr id="90186" name="Check Box 74" descr=" LEI番号(20文字)" hidden="1">
              <a:extLst>
                <a:ext uri="{63B3BB69-23CF-44E3-9099-C40C66FF867C}">
                  <a14:compatExt spid="_x0000_s90186"/>
                </a:ext>
                <a:ext uri="{FF2B5EF4-FFF2-40B4-BE49-F238E27FC236}">
                  <a16:creationId xmlns:a16="http://schemas.microsoft.com/office/drawing/2014/main" id="{00000000-0008-0000-00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3629025</xdr:colOff>
          <xdr:row>15</xdr:row>
          <xdr:rowOff>9525</xdr:rowOff>
        </xdr:from>
        <xdr:to>
          <xdr:col>1</xdr:col>
          <xdr:colOff>6162675</xdr:colOff>
          <xdr:row>15</xdr:row>
          <xdr:rowOff>266700</xdr:rowOff>
        </xdr:to>
        <xdr:sp macro="" textlink="">
          <xdr:nvSpPr>
            <xdr:cNvPr id="90188" name="Check Box 76" descr=" 法人番号がない/わからない →　" hidden="1">
              <a:extLst>
                <a:ext uri="{63B3BB69-23CF-44E3-9099-C40C66FF867C}">
                  <a14:compatExt spid="_x0000_s90188"/>
                </a:ext>
                <a:ext uri="{FF2B5EF4-FFF2-40B4-BE49-F238E27FC236}">
                  <a16:creationId xmlns:a16="http://schemas.microsoft.com/office/drawing/2014/main" id="{00000000-0008-0000-00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30</xdr:row>
          <xdr:rowOff>66675</xdr:rowOff>
        </xdr:from>
        <xdr:to>
          <xdr:col>1</xdr:col>
          <xdr:colOff>1447800</xdr:colOff>
          <xdr:row>30</xdr:row>
          <xdr:rowOff>428625</xdr:rowOff>
        </xdr:to>
        <xdr:sp macro="" textlink="">
          <xdr:nvSpPr>
            <xdr:cNvPr id="90220" name="Check Box 108" descr=" 法人番号(13桁)" hidden="1">
              <a:extLst>
                <a:ext uri="{63B3BB69-23CF-44E3-9099-C40C66FF867C}">
                  <a14:compatExt spid="_x0000_s90220"/>
                </a:ext>
                <a:ext uri="{FF2B5EF4-FFF2-40B4-BE49-F238E27FC236}">
                  <a16:creationId xmlns:a16="http://schemas.microsoft.com/office/drawing/2014/main" id="{00000000-0008-0000-0000-00006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4210050</xdr:colOff>
          <xdr:row>30</xdr:row>
          <xdr:rowOff>209550</xdr:rowOff>
        </xdr:from>
        <xdr:to>
          <xdr:col>1</xdr:col>
          <xdr:colOff>7886700</xdr:colOff>
          <xdr:row>31</xdr:row>
          <xdr:rowOff>19050</xdr:rowOff>
        </xdr:to>
        <xdr:sp macro="" textlink="">
          <xdr:nvSpPr>
            <xdr:cNvPr id="90221" name="Check Box 109" descr=" 法人登記簿謄本等を添付" hidden="1">
              <a:extLst>
                <a:ext uri="{63B3BB69-23CF-44E3-9099-C40C66FF867C}">
                  <a14:compatExt spid="_x0000_s90221"/>
                </a:ext>
                <a:ext uri="{FF2B5EF4-FFF2-40B4-BE49-F238E27FC236}">
                  <a16:creationId xmlns:a16="http://schemas.microsoft.com/office/drawing/2014/main" id="{00000000-0008-0000-0000-00006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1647825</xdr:colOff>
          <xdr:row>30</xdr:row>
          <xdr:rowOff>66675</xdr:rowOff>
        </xdr:from>
        <xdr:to>
          <xdr:col>1</xdr:col>
          <xdr:colOff>3524250</xdr:colOff>
          <xdr:row>30</xdr:row>
          <xdr:rowOff>428625</xdr:rowOff>
        </xdr:to>
        <xdr:sp macro="" textlink="">
          <xdr:nvSpPr>
            <xdr:cNvPr id="90222" name="Check Box 110" descr=" LEI番号(20文字)" hidden="1">
              <a:extLst>
                <a:ext uri="{63B3BB69-23CF-44E3-9099-C40C66FF867C}">
                  <a14:compatExt spid="_x0000_s90222"/>
                </a:ext>
                <a:ext uri="{FF2B5EF4-FFF2-40B4-BE49-F238E27FC236}">
                  <a16:creationId xmlns:a16="http://schemas.microsoft.com/office/drawing/2014/main" id="{00000000-0008-0000-0000-00006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3629025</xdr:colOff>
          <xdr:row>30</xdr:row>
          <xdr:rowOff>28575</xdr:rowOff>
        </xdr:from>
        <xdr:to>
          <xdr:col>1</xdr:col>
          <xdr:colOff>6162675</xdr:colOff>
          <xdr:row>30</xdr:row>
          <xdr:rowOff>285750</xdr:rowOff>
        </xdr:to>
        <xdr:sp macro="" textlink="">
          <xdr:nvSpPr>
            <xdr:cNvPr id="90223" name="Check Box 111" descr=" 法人番号がない/わからない →　" hidden="1">
              <a:extLst>
                <a:ext uri="{63B3BB69-23CF-44E3-9099-C40C66FF867C}">
                  <a14:compatExt spid="_x0000_s90223"/>
                </a:ext>
                <a:ext uri="{FF2B5EF4-FFF2-40B4-BE49-F238E27FC236}">
                  <a16:creationId xmlns:a16="http://schemas.microsoft.com/office/drawing/2014/main" id="{00000000-0008-0000-0000-00006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26</xdr:row>
          <xdr:rowOff>19050</xdr:rowOff>
        </xdr:from>
        <xdr:to>
          <xdr:col>1</xdr:col>
          <xdr:colOff>4438650</xdr:colOff>
          <xdr:row>27</xdr:row>
          <xdr:rowOff>9525</xdr:rowOff>
        </xdr:to>
        <xdr:sp macro="" textlink="">
          <xdr:nvSpPr>
            <xdr:cNvPr id="92173" name="Check Box 13" descr=" 適合ラベル取得済み製品の組込みあり" hidden="1">
              <a:extLst>
                <a:ext uri="{63B3BB69-23CF-44E3-9099-C40C66FF867C}">
                  <a14:compatExt spid="_x0000_s92173"/>
                </a:ext>
                <a:ext uri="{FF2B5EF4-FFF2-40B4-BE49-F238E27FC236}">
                  <a16:creationId xmlns:a16="http://schemas.microsoft.com/office/drawing/2014/main" id="{00000000-0008-0000-01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labled products are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47625</xdr:rowOff>
        </xdr:from>
        <xdr:to>
          <xdr:col>1</xdr:col>
          <xdr:colOff>6543675</xdr:colOff>
          <xdr:row>22</xdr:row>
          <xdr:rowOff>219075</xdr:rowOff>
        </xdr:to>
        <xdr:sp macro="" textlink="">
          <xdr:nvSpPr>
            <xdr:cNvPr id="92199" name="Check Box 39" descr=" 同一の製造方法による適合ラベル取得製品がある" hidden="1">
              <a:extLst>
                <a:ext uri="{63B3BB69-23CF-44E3-9099-C40C66FF867C}">
                  <a14:compatExt spid="_x0000_s92199"/>
                </a:ext>
                <a:ext uri="{FF2B5EF4-FFF2-40B4-BE49-F238E27FC236}">
                  <a16:creationId xmlns:a16="http://schemas.microsoft.com/office/drawing/2014/main" id="{00000000-0008-0000-01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There are other conformance labled products acquired through the same manufacturing method.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xdr:row>
          <xdr:rowOff>19050</xdr:rowOff>
        </xdr:from>
        <xdr:to>
          <xdr:col>1</xdr:col>
          <xdr:colOff>2600325</xdr:colOff>
          <xdr:row>95</xdr:row>
          <xdr:rowOff>238125</xdr:rowOff>
        </xdr:to>
        <xdr:sp macro="" textlink="">
          <xdr:nvSpPr>
            <xdr:cNvPr id="92215" name="Check Box 55" descr=" 認定を受けている場合はチェック" hidden="1">
              <a:extLst>
                <a:ext uri="{63B3BB69-23CF-44E3-9099-C40C66FF867C}">
                  <a14:compatExt spid="_x0000_s92215"/>
                </a:ext>
                <a:ext uri="{FF2B5EF4-FFF2-40B4-BE49-F238E27FC236}">
                  <a16:creationId xmlns:a16="http://schemas.microsoft.com/office/drawing/2014/main" id="{00000000-0008-0000-01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91</xdr:row>
          <xdr:rowOff>19050</xdr:rowOff>
        </xdr:from>
        <xdr:to>
          <xdr:col>1</xdr:col>
          <xdr:colOff>6477000</xdr:colOff>
          <xdr:row>91</xdr:row>
          <xdr:rowOff>238125</xdr:rowOff>
        </xdr:to>
        <xdr:sp macro="" textlink="">
          <xdr:nvSpPr>
            <xdr:cNvPr id="92216" name="Check Box 56" descr=" 未定だが、適合ラベル交付日より2年間以上を保証" hidden="1">
              <a:extLst>
                <a:ext uri="{63B3BB69-23CF-44E3-9099-C40C66FF867C}">
                  <a14:compatExt spid="_x0000_s92216"/>
                </a:ext>
                <a:ext uri="{FF2B5EF4-FFF2-40B4-BE49-F238E27FC236}">
                  <a16:creationId xmlns:a16="http://schemas.microsoft.com/office/drawing/2014/main" id="{00000000-0008-0000-0100-00003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91</xdr:row>
          <xdr:rowOff>19050</xdr:rowOff>
        </xdr:from>
        <xdr:to>
          <xdr:col>1</xdr:col>
          <xdr:colOff>7305675</xdr:colOff>
          <xdr:row>91</xdr:row>
          <xdr:rowOff>238125</xdr:rowOff>
        </xdr:to>
        <xdr:sp macro="" textlink="">
          <xdr:nvSpPr>
            <xdr:cNvPr id="92217" name="Check Box 57" descr=" 不明" hidden="1">
              <a:extLst>
                <a:ext uri="{63B3BB69-23CF-44E3-9099-C40C66FF867C}">
                  <a14:compatExt spid="_x0000_s92217"/>
                </a:ext>
                <a:ext uri="{FF2B5EF4-FFF2-40B4-BE49-F238E27FC236}">
                  <a16:creationId xmlns:a16="http://schemas.microsoft.com/office/drawing/2014/main" id="{00000000-0008-0000-0100-00003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9525</xdr:rowOff>
        </xdr:from>
        <xdr:to>
          <xdr:col>1</xdr:col>
          <xdr:colOff>2733675</xdr:colOff>
          <xdr:row>93</xdr:row>
          <xdr:rowOff>228600</xdr:rowOff>
        </xdr:to>
        <xdr:sp macro="" textlink="">
          <xdr:nvSpPr>
            <xdr:cNvPr id="92218" name="Check Box 58" descr=" 適合ラベルを取得済み" hidden="1">
              <a:extLst>
                <a:ext uri="{63B3BB69-23CF-44E3-9099-C40C66FF867C}">
                  <a14:compatExt spid="_x0000_s92218"/>
                </a:ext>
                <a:ext uri="{FF2B5EF4-FFF2-40B4-BE49-F238E27FC236}">
                  <a16:creationId xmlns:a16="http://schemas.microsoft.com/office/drawing/2014/main" id="{00000000-0008-0000-01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xdr:row>
          <xdr:rowOff>19050</xdr:rowOff>
        </xdr:from>
        <xdr:to>
          <xdr:col>1</xdr:col>
          <xdr:colOff>2600325</xdr:colOff>
          <xdr:row>110</xdr:row>
          <xdr:rowOff>238125</xdr:rowOff>
        </xdr:to>
        <xdr:sp macro="" textlink="">
          <xdr:nvSpPr>
            <xdr:cNvPr id="92230" name="Check Box 70" descr=" 認定を受けている場合はチェック" hidden="1">
              <a:extLst>
                <a:ext uri="{63B3BB69-23CF-44E3-9099-C40C66FF867C}">
                  <a14:compatExt spid="_x0000_s92230"/>
                </a:ext>
                <a:ext uri="{FF2B5EF4-FFF2-40B4-BE49-F238E27FC236}">
                  <a16:creationId xmlns:a16="http://schemas.microsoft.com/office/drawing/2014/main" id="{00000000-0008-0000-0100-00004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106</xdr:row>
          <xdr:rowOff>28575</xdr:rowOff>
        </xdr:from>
        <xdr:to>
          <xdr:col>1</xdr:col>
          <xdr:colOff>6124575</xdr:colOff>
          <xdr:row>107</xdr:row>
          <xdr:rowOff>0</xdr:rowOff>
        </xdr:to>
        <xdr:sp macro="" textlink="">
          <xdr:nvSpPr>
            <xdr:cNvPr id="92231" name="Check Box 71" descr=" 未定だが、適合ラベル交付日より2年間以上を保証" hidden="1">
              <a:extLst>
                <a:ext uri="{63B3BB69-23CF-44E3-9099-C40C66FF867C}">
                  <a14:compatExt spid="_x0000_s92231"/>
                </a:ext>
                <a:ext uri="{FF2B5EF4-FFF2-40B4-BE49-F238E27FC236}">
                  <a16:creationId xmlns:a16="http://schemas.microsoft.com/office/drawing/2014/main" id="{00000000-0008-0000-0100-00004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xdr:row>
          <xdr:rowOff>9525</xdr:rowOff>
        </xdr:from>
        <xdr:to>
          <xdr:col>1</xdr:col>
          <xdr:colOff>2733675</xdr:colOff>
          <xdr:row>108</xdr:row>
          <xdr:rowOff>228600</xdr:rowOff>
        </xdr:to>
        <xdr:sp macro="" textlink="">
          <xdr:nvSpPr>
            <xdr:cNvPr id="92233" name="Check Box 73" descr=" 適合ラベルを取得済み" hidden="1">
              <a:extLst>
                <a:ext uri="{63B3BB69-23CF-44E3-9099-C40C66FF867C}">
                  <a14:compatExt spid="_x0000_s92233"/>
                </a:ext>
                <a:ext uri="{FF2B5EF4-FFF2-40B4-BE49-F238E27FC236}">
                  <a16:creationId xmlns:a16="http://schemas.microsoft.com/office/drawing/2014/main" id="{00000000-0008-0000-0100-00004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xdr:row>
          <xdr:rowOff>19050</xdr:rowOff>
        </xdr:from>
        <xdr:to>
          <xdr:col>1</xdr:col>
          <xdr:colOff>2600325</xdr:colOff>
          <xdr:row>125</xdr:row>
          <xdr:rowOff>238125</xdr:rowOff>
        </xdr:to>
        <xdr:sp macro="" textlink="">
          <xdr:nvSpPr>
            <xdr:cNvPr id="92236" name="Check Box 76" descr=" 認定を受けている場合はチェック" hidden="1">
              <a:extLst>
                <a:ext uri="{63B3BB69-23CF-44E3-9099-C40C66FF867C}">
                  <a14:compatExt spid="_x0000_s92236"/>
                </a:ext>
                <a:ext uri="{FF2B5EF4-FFF2-40B4-BE49-F238E27FC236}">
                  <a16:creationId xmlns:a16="http://schemas.microsoft.com/office/drawing/2014/main" id="{00000000-0008-0000-0100-00004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121</xdr:row>
          <xdr:rowOff>28575</xdr:rowOff>
        </xdr:from>
        <xdr:to>
          <xdr:col>1</xdr:col>
          <xdr:colOff>6524625</xdr:colOff>
          <xdr:row>122</xdr:row>
          <xdr:rowOff>0</xdr:rowOff>
        </xdr:to>
        <xdr:sp macro="" textlink="">
          <xdr:nvSpPr>
            <xdr:cNvPr id="92237" name="Check Box 77" descr=" 未定だが、適合ラベル交付日より2年間以上を保証" hidden="1">
              <a:extLst>
                <a:ext uri="{63B3BB69-23CF-44E3-9099-C40C66FF867C}">
                  <a14:compatExt spid="_x0000_s92237"/>
                </a:ext>
                <a:ext uri="{FF2B5EF4-FFF2-40B4-BE49-F238E27FC236}">
                  <a16:creationId xmlns:a16="http://schemas.microsoft.com/office/drawing/2014/main" id="{00000000-0008-0000-0100-00004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121</xdr:row>
          <xdr:rowOff>28575</xdr:rowOff>
        </xdr:from>
        <xdr:to>
          <xdr:col>1</xdr:col>
          <xdr:colOff>7543800</xdr:colOff>
          <xdr:row>122</xdr:row>
          <xdr:rowOff>0</xdr:rowOff>
        </xdr:to>
        <xdr:sp macro="" textlink="">
          <xdr:nvSpPr>
            <xdr:cNvPr id="92238" name="Check Box 78" descr=" 不明" hidden="1">
              <a:extLst>
                <a:ext uri="{63B3BB69-23CF-44E3-9099-C40C66FF867C}">
                  <a14:compatExt spid="_x0000_s92238"/>
                </a:ext>
                <a:ext uri="{FF2B5EF4-FFF2-40B4-BE49-F238E27FC236}">
                  <a16:creationId xmlns:a16="http://schemas.microsoft.com/office/drawing/2014/main" id="{00000000-0008-0000-0100-00004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xdr:row>
          <xdr:rowOff>9525</xdr:rowOff>
        </xdr:from>
        <xdr:to>
          <xdr:col>1</xdr:col>
          <xdr:colOff>2733675</xdr:colOff>
          <xdr:row>123</xdr:row>
          <xdr:rowOff>228600</xdr:rowOff>
        </xdr:to>
        <xdr:sp macro="" textlink="">
          <xdr:nvSpPr>
            <xdr:cNvPr id="92239" name="Check Box 79" descr=" 適合ラベルを取得済み" hidden="1">
              <a:extLst>
                <a:ext uri="{63B3BB69-23CF-44E3-9099-C40C66FF867C}">
                  <a14:compatExt spid="_x0000_s92239"/>
                </a:ext>
                <a:ext uri="{FF2B5EF4-FFF2-40B4-BE49-F238E27FC236}">
                  <a16:creationId xmlns:a16="http://schemas.microsoft.com/office/drawing/2014/main" id="{00000000-0008-0000-0100-00004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xdr:row>
          <xdr:rowOff>19050</xdr:rowOff>
        </xdr:from>
        <xdr:to>
          <xdr:col>1</xdr:col>
          <xdr:colOff>2600325</xdr:colOff>
          <xdr:row>185</xdr:row>
          <xdr:rowOff>238125</xdr:rowOff>
        </xdr:to>
        <xdr:sp macro="" textlink="">
          <xdr:nvSpPr>
            <xdr:cNvPr id="92242" name="Check Box 82" descr=" 認定を受けている場合はチェック" hidden="1">
              <a:extLst>
                <a:ext uri="{63B3BB69-23CF-44E3-9099-C40C66FF867C}">
                  <a14:compatExt spid="_x0000_s92242"/>
                </a:ext>
                <a:ext uri="{FF2B5EF4-FFF2-40B4-BE49-F238E27FC236}">
                  <a16:creationId xmlns:a16="http://schemas.microsoft.com/office/drawing/2014/main" id="{00000000-0008-0000-0100-00005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181</xdr:row>
          <xdr:rowOff>19050</xdr:rowOff>
        </xdr:from>
        <xdr:to>
          <xdr:col>1</xdr:col>
          <xdr:colOff>6153150</xdr:colOff>
          <xdr:row>181</xdr:row>
          <xdr:rowOff>238125</xdr:rowOff>
        </xdr:to>
        <xdr:sp macro="" textlink="">
          <xdr:nvSpPr>
            <xdr:cNvPr id="92243" name="Check Box 83" descr=" 未定だが、適合ラベル交付日より2年間以上を保証" hidden="1">
              <a:extLst>
                <a:ext uri="{63B3BB69-23CF-44E3-9099-C40C66FF867C}">
                  <a14:compatExt spid="_x0000_s92243"/>
                </a:ext>
                <a:ext uri="{FF2B5EF4-FFF2-40B4-BE49-F238E27FC236}">
                  <a16:creationId xmlns:a16="http://schemas.microsoft.com/office/drawing/2014/main" id="{00000000-0008-0000-0100-00005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181</xdr:row>
          <xdr:rowOff>19050</xdr:rowOff>
        </xdr:from>
        <xdr:to>
          <xdr:col>1</xdr:col>
          <xdr:colOff>7600950</xdr:colOff>
          <xdr:row>181</xdr:row>
          <xdr:rowOff>238125</xdr:rowOff>
        </xdr:to>
        <xdr:sp macro="" textlink="">
          <xdr:nvSpPr>
            <xdr:cNvPr id="92244" name="Check Box 84" descr=" 不明" hidden="1">
              <a:extLst>
                <a:ext uri="{63B3BB69-23CF-44E3-9099-C40C66FF867C}">
                  <a14:compatExt spid="_x0000_s92244"/>
                </a:ext>
                <a:ext uri="{FF2B5EF4-FFF2-40B4-BE49-F238E27FC236}">
                  <a16:creationId xmlns:a16="http://schemas.microsoft.com/office/drawing/2014/main" id="{00000000-0008-0000-0100-00005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xdr:row>
          <xdr:rowOff>9525</xdr:rowOff>
        </xdr:from>
        <xdr:to>
          <xdr:col>1</xdr:col>
          <xdr:colOff>2733675</xdr:colOff>
          <xdr:row>183</xdr:row>
          <xdr:rowOff>228600</xdr:rowOff>
        </xdr:to>
        <xdr:sp macro="" textlink="">
          <xdr:nvSpPr>
            <xdr:cNvPr id="92245" name="Check Box 85" descr=" 適合ラベルを取得済み" hidden="1">
              <a:extLst>
                <a:ext uri="{63B3BB69-23CF-44E3-9099-C40C66FF867C}">
                  <a14:compatExt spid="_x0000_s92245"/>
                </a:ext>
                <a:ext uri="{FF2B5EF4-FFF2-40B4-BE49-F238E27FC236}">
                  <a16:creationId xmlns:a16="http://schemas.microsoft.com/office/drawing/2014/main" id="{00000000-0008-0000-0100-00005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32</xdr:row>
          <xdr:rowOff>361950</xdr:rowOff>
        </xdr:from>
        <xdr:to>
          <xdr:col>1</xdr:col>
          <xdr:colOff>1466850</xdr:colOff>
          <xdr:row>34</xdr:row>
          <xdr:rowOff>66675</xdr:rowOff>
        </xdr:to>
        <xdr:sp macro="" textlink="">
          <xdr:nvSpPr>
            <xdr:cNvPr id="92277" name="Check Box 117" descr=" 法人番号(13桁)" hidden="1">
              <a:extLst>
                <a:ext uri="{63B3BB69-23CF-44E3-9099-C40C66FF867C}">
                  <a14:compatExt spid="_x0000_s92277"/>
                </a:ext>
                <a:ext uri="{FF2B5EF4-FFF2-40B4-BE49-F238E27FC236}">
                  <a16:creationId xmlns:a16="http://schemas.microsoft.com/office/drawing/2014/main" id="{00000000-0008-0000-0100-00007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32</xdr:row>
          <xdr:rowOff>361950</xdr:rowOff>
        </xdr:from>
        <xdr:to>
          <xdr:col>1</xdr:col>
          <xdr:colOff>7829550</xdr:colOff>
          <xdr:row>34</xdr:row>
          <xdr:rowOff>66675</xdr:rowOff>
        </xdr:to>
        <xdr:sp macro="" textlink="">
          <xdr:nvSpPr>
            <xdr:cNvPr id="92278" name="Check Box 118" descr=" 法人登記簿謄本等を添付" hidden="1">
              <a:extLst>
                <a:ext uri="{63B3BB69-23CF-44E3-9099-C40C66FF867C}">
                  <a14:compatExt spid="_x0000_s92278"/>
                </a:ext>
                <a:ext uri="{FF2B5EF4-FFF2-40B4-BE49-F238E27FC236}">
                  <a16:creationId xmlns:a16="http://schemas.microsoft.com/office/drawing/2014/main" id="{00000000-0008-0000-0100-00007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33</xdr:row>
          <xdr:rowOff>0</xdr:rowOff>
        </xdr:from>
        <xdr:to>
          <xdr:col>1</xdr:col>
          <xdr:colOff>2933700</xdr:colOff>
          <xdr:row>34</xdr:row>
          <xdr:rowOff>66675</xdr:rowOff>
        </xdr:to>
        <xdr:sp macro="" textlink="">
          <xdr:nvSpPr>
            <xdr:cNvPr id="92279" name="Check Box 119" descr=" LEI番号(20文字)" hidden="1">
              <a:extLst>
                <a:ext uri="{63B3BB69-23CF-44E3-9099-C40C66FF867C}">
                  <a14:compatExt spid="_x0000_s92279"/>
                </a:ext>
                <a:ext uri="{FF2B5EF4-FFF2-40B4-BE49-F238E27FC236}">
                  <a16:creationId xmlns:a16="http://schemas.microsoft.com/office/drawing/2014/main" id="{00000000-0008-0000-0100-00007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33</xdr:row>
          <xdr:rowOff>38100</xdr:rowOff>
        </xdr:from>
        <xdr:to>
          <xdr:col>1</xdr:col>
          <xdr:colOff>5857875</xdr:colOff>
          <xdr:row>33</xdr:row>
          <xdr:rowOff>466725</xdr:rowOff>
        </xdr:to>
        <xdr:sp macro="" textlink="">
          <xdr:nvSpPr>
            <xdr:cNvPr id="92280" name="Check Box 120" descr=" 法人番号がない/わからない →　" hidden="1">
              <a:extLst>
                <a:ext uri="{63B3BB69-23CF-44E3-9099-C40C66FF867C}">
                  <a14:compatExt spid="_x0000_s92280"/>
                </a:ext>
                <a:ext uri="{FF2B5EF4-FFF2-40B4-BE49-F238E27FC236}">
                  <a16:creationId xmlns:a16="http://schemas.microsoft.com/office/drawing/2014/main" id="{00000000-0008-0000-0100-00007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41</xdr:row>
          <xdr:rowOff>485775</xdr:rowOff>
        </xdr:from>
        <xdr:to>
          <xdr:col>1</xdr:col>
          <xdr:colOff>1466850</xdr:colOff>
          <xdr:row>43</xdr:row>
          <xdr:rowOff>57150</xdr:rowOff>
        </xdr:to>
        <xdr:sp macro="" textlink="">
          <xdr:nvSpPr>
            <xdr:cNvPr id="92287" name="Check Box 127" descr=" 法人番号(13桁)" hidden="1">
              <a:extLst>
                <a:ext uri="{63B3BB69-23CF-44E3-9099-C40C66FF867C}">
                  <a14:compatExt spid="_x0000_s92287"/>
                </a:ext>
                <a:ext uri="{FF2B5EF4-FFF2-40B4-BE49-F238E27FC236}">
                  <a16:creationId xmlns:a16="http://schemas.microsoft.com/office/drawing/2014/main" id="{00000000-0008-0000-0100-00007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41</xdr:row>
          <xdr:rowOff>485775</xdr:rowOff>
        </xdr:from>
        <xdr:to>
          <xdr:col>1</xdr:col>
          <xdr:colOff>7829550</xdr:colOff>
          <xdr:row>43</xdr:row>
          <xdr:rowOff>57150</xdr:rowOff>
        </xdr:to>
        <xdr:sp macro="" textlink="">
          <xdr:nvSpPr>
            <xdr:cNvPr id="92288" name="Check Box 128" descr=" 法人登記簿謄本等を添付" hidden="1">
              <a:extLst>
                <a:ext uri="{63B3BB69-23CF-44E3-9099-C40C66FF867C}">
                  <a14:compatExt spid="_x0000_s92288"/>
                </a:ext>
                <a:ext uri="{FF2B5EF4-FFF2-40B4-BE49-F238E27FC236}">
                  <a16:creationId xmlns:a16="http://schemas.microsoft.com/office/drawing/2014/main" id="{00000000-0008-0000-0100-00008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41</xdr:row>
          <xdr:rowOff>485775</xdr:rowOff>
        </xdr:from>
        <xdr:to>
          <xdr:col>1</xdr:col>
          <xdr:colOff>2933700</xdr:colOff>
          <xdr:row>43</xdr:row>
          <xdr:rowOff>57150</xdr:rowOff>
        </xdr:to>
        <xdr:sp macro="" textlink="">
          <xdr:nvSpPr>
            <xdr:cNvPr id="92289" name="Check Box 129" descr=" LEI番号(20文字)" hidden="1">
              <a:extLst>
                <a:ext uri="{63B3BB69-23CF-44E3-9099-C40C66FF867C}">
                  <a14:compatExt spid="_x0000_s92289"/>
                </a:ext>
                <a:ext uri="{FF2B5EF4-FFF2-40B4-BE49-F238E27FC236}">
                  <a16:creationId xmlns:a16="http://schemas.microsoft.com/office/drawing/2014/main" id="{00000000-0008-0000-0100-00008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42</xdr:row>
          <xdr:rowOff>66675</xdr:rowOff>
        </xdr:from>
        <xdr:to>
          <xdr:col>1</xdr:col>
          <xdr:colOff>5886450</xdr:colOff>
          <xdr:row>42</xdr:row>
          <xdr:rowOff>428625</xdr:rowOff>
        </xdr:to>
        <xdr:sp macro="" textlink="">
          <xdr:nvSpPr>
            <xdr:cNvPr id="92290" name="Check Box 130" descr=" 法人番号がない/わからない →　" hidden="1">
              <a:extLst>
                <a:ext uri="{63B3BB69-23CF-44E3-9099-C40C66FF867C}">
                  <a14:compatExt spid="_x0000_s92290"/>
                </a:ext>
                <a:ext uri="{FF2B5EF4-FFF2-40B4-BE49-F238E27FC236}">
                  <a16:creationId xmlns:a16="http://schemas.microsoft.com/office/drawing/2014/main" id="{00000000-0008-0000-0100-00008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485775</xdr:rowOff>
        </xdr:from>
        <xdr:to>
          <xdr:col>1</xdr:col>
          <xdr:colOff>1466850</xdr:colOff>
          <xdr:row>52</xdr:row>
          <xdr:rowOff>66675</xdr:rowOff>
        </xdr:to>
        <xdr:sp macro="" textlink="">
          <xdr:nvSpPr>
            <xdr:cNvPr id="92292" name="Check Box 132" descr=" 法人番号(13桁)" hidden="1">
              <a:extLst>
                <a:ext uri="{63B3BB69-23CF-44E3-9099-C40C66FF867C}">
                  <a14:compatExt spid="_x0000_s92292"/>
                </a:ext>
                <a:ext uri="{FF2B5EF4-FFF2-40B4-BE49-F238E27FC236}">
                  <a16:creationId xmlns:a16="http://schemas.microsoft.com/office/drawing/2014/main" id="{00000000-0008-0000-0100-00008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50</xdr:row>
          <xdr:rowOff>485775</xdr:rowOff>
        </xdr:from>
        <xdr:to>
          <xdr:col>1</xdr:col>
          <xdr:colOff>7829550</xdr:colOff>
          <xdr:row>52</xdr:row>
          <xdr:rowOff>66675</xdr:rowOff>
        </xdr:to>
        <xdr:sp macro="" textlink="">
          <xdr:nvSpPr>
            <xdr:cNvPr id="92293" name="Check Box 133" descr=" 法人登記簿謄本等を添付" hidden="1">
              <a:extLst>
                <a:ext uri="{63B3BB69-23CF-44E3-9099-C40C66FF867C}">
                  <a14:compatExt spid="_x0000_s92293"/>
                </a:ext>
                <a:ext uri="{FF2B5EF4-FFF2-40B4-BE49-F238E27FC236}">
                  <a16:creationId xmlns:a16="http://schemas.microsoft.com/office/drawing/2014/main" id="{00000000-0008-0000-0100-00008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50</xdr:row>
          <xdr:rowOff>485775</xdr:rowOff>
        </xdr:from>
        <xdr:to>
          <xdr:col>1</xdr:col>
          <xdr:colOff>2933700</xdr:colOff>
          <xdr:row>52</xdr:row>
          <xdr:rowOff>66675</xdr:rowOff>
        </xdr:to>
        <xdr:sp macro="" textlink="">
          <xdr:nvSpPr>
            <xdr:cNvPr id="92294" name="Check Box 134" descr=" LEI番号(20文字)" hidden="1">
              <a:extLst>
                <a:ext uri="{63B3BB69-23CF-44E3-9099-C40C66FF867C}">
                  <a14:compatExt spid="_x0000_s92294"/>
                </a:ext>
                <a:ext uri="{FF2B5EF4-FFF2-40B4-BE49-F238E27FC236}">
                  <a16:creationId xmlns:a16="http://schemas.microsoft.com/office/drawing/2014/main" id="{00000000-0008-0000-0100-00008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63</xdr:row>
          <xdr:rowOff>47625</xdr:rowOff>
        </xdr:from>
        <xdr:to>
          <xdr:col>1</xdr:col>
          <xdr:colOff>2381250</xdr:colOff>
          <xdr:row>64</xdr:row>
          <xdr:rowOff>9525</xdr:rowOff>
        </xdr:to>
        <xdr:sp macro="" textlink="">
          <xdr:nvSpPr>
            <xdr:cNvPr id="92309" name="Check Box 149" descr=" 法人番号(13桁)" hidden="1">
              <a:extLst>
                <a:ext uri="{63B3BB69-23CF-44E3-9099-C40C66FF867C}">
                  <a14:compatExt spid="_x0000_s92309"/>
                </a:ext>
                <a:ext uri="{FF2B5EF4-FFF2-40B4-BE49-F238E27FC236}">
                  <a16:creationId xmlns:a16="http://schemas.microsoft.com/office/drawing/2014/main" id="{00000000-0008-0000-0100-00009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63</xdr:row>
          <xdr:rowOff>47625</xdr:rowOff>
        </xdr:from>
        <xdr:to>
          <xdr:col>1</xdr:col>
          <xdr:colOff>4429125</xdr:colOff>
          <xdr:row>64</xdr:row>
          <xdr:rowOff>9525</xdr:rowOff>
        </xdr:to>
        <xdr:sp macro="" textlink="">
          <xdr:nvSpPr>
            <xdr:cNvPr id="92311" name="Check Box 151" descr=" LEI番号(20文字)" hidden="1">
              <a:extLst>
                <a:ext uri="{63B3BB69-23CF-44E3-9099-C40C66FF867C}">
                  <a14:compatExt spid="_x0000_s92311"/>
                </a:ext>
                <a:ext uri="{FF2B5EF4-FFF2-40B4-BE49-F238E27FC236}">
                  <a16:creationId xmlns:a16="http://schemas.microsoft.com/office/drawing/2014/main" id="{00000000-0008-0000-0100-00009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63</xdr:row>
          <xdr:rowOff>47625</xdr:rowOff>
        </xdr:from>
        <xdr:to>
          <xdr:col>1</xdr:col>
          <xdr:colOff>7829550</xdr:colOff>
          <xdr:row>64</xdr:row>
          <xdr:rowOff>9525</xdr:rowOff>
        </xdr:to>
        <xdr:sp macro="" textlink="">
          <xdr:nvSpPr>
            <xdr:cNvPr id="92312" name="Check Box 152" descr=" 法人番号がない/わからない" hidden="1">
              <a:extLst>
                <a:ext uri="{63B3BB69-23CF-44E3-9099-C40C66FF867C}">
                  <a14:compatExt spid="_x0000_s92312"/>
                </a:ext>
                <a:ext uri="{FF2B5EF4-FFF2-40B4-BE49-F238E27FC236}">
                  <a16:creationId xmlns:a16="http://schemas.microsoft.com/office/drawing/2014/main" id="{00000000-0008-0000-0100-00009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2238375</xdr:colOff>
          <xdr:row>70</xdr:row>
          <xdr:rowOff>0</xdr:rowOff>
        </xdr:to>
        <xdr:sp macro="" textlink="">
          <xdr:nvSpPr>
            <xdr:cNvPr id="92345" name="Check Box 185" descr=" 法人番号(13桁)" hidden="1">
              <a:extLst>
                <a:ext uri="{63B3BB69-23CF-44E3-9099-C40C66FF867C}">
                  <a14:compatExt spid="_x0000_s92345"/>
                </a:ext>
                <a:ext uri="{FF2B5EF4-FFF2-40B4-BE49-F238E27FC236}">
                  <a16:creationId xmlns:a16="http://schemas.microsoft.com/office/drawing/2014/main" id="{00000000-0008-0000-0100-0000B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69</xdr:row>
          <xdr:rowOff>38100</xdr:rowOff>
        </xdr:from>
        <xdr:to>
          <xdr:col>1</xdr:col>
          <xdr:colOff>4543425</xdr:colOff>
          <xdr:row>70</xdr:row>
          <xdr:rowOff>0</xdr:rowOff>
        </xdr:to>
        <xdr:sp macro="" textlink="">
          <xdr:nvSpPr>
            <xdr:cNvPr id="92346" name="Check Box 186" descr=" LEI番号(20文字)" hidden="1">
              <a:extLst>
                <a:ext uri="{63B3BB69-23CF-44E3-9099-C40C66FF867C}">
                  <a14:compatExt spid="_x0000_s92346"/>
                </a:ext>
                <a:ext uri="{FF2B5EF4-FFF2-40B4-BE49-F238E27FC236}">
                  <a16:creationId xmlns:a16="http://schemas.microsoft.com/office/drawing/2014/main" id="{00000000-0008-0000-0100-0000B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69</xdr:row>
          <xdr:rowOff>38100</xdr:rowOff>
        </xdr:from>
        <xdr:to>
          <xdr:col>1</xdr:col>
          <xdr:colOff>7829550</xdr:colOff>
          <xdr:row>70</xdr:row>
          <xdr:rowOff>0</xdr:rowOff>
        </xdr:to>
        <xdr:sp macro="" textlink="">
          <xdr:nvSpPr>
            <xdr:cNvPr id="92347" name="Check Box 187" descr=" 法人番号がない/わからない" hidden="1">
              <a:extLst>
                <a:ext uri="{63B3BB69-23CF-44E3-9099-C40C66FF867C}">
                  <a14:compatExt spid="_x0000_s92347"/>
                </a:ext>
                <a:ext uri="{FF2B5EF4-FFF2-40B4-BE49-F238E27FC236}">
                  <a16:creationId xmlns:a16="http://schemas.microsoft.com/office/drawing/2014/main" id="{00000000-0008-0000-0100-0000B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75</xdr:row>
          <xdr:rowOff>38100</xdr:rowOff>
        </xdr:from>
        <xdr:to>
          <xdr:col>1</xdr:col>
          <xdr:colOff>2276475</xdr:colOff>
          <xdr:row>76</xdr:row>
          <xdr:rowOff>0</xdr:rowOff>
        </xdr:to>
        <xdr:sp macro="" textlink="">
          <xdr:nvSpPr>
            <xdr:cNvPr id="92348" name="Check Box 188" descr=" 法人番号(13桁)" hidden="1">
              <a:extLst>
                <a:ext uri="{63B3BB69-23CF-44E3-9099-C40C66FF867C}">
                  <a14:compatExt spid="_x0000_s92348"/>
                </a:ext>
                <a:ext uri="{FF2B5EF4-FFF2-40B4-BE49-F238E27FC236}">
                  <a16:creationId xmlns:a16="http://schemas.microsoft.com/office/drawing/2014/main" id="{00000000-0008-0000-0100-0000B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75</xdr:row>
          <xdr:rowOff>38100</xdr:rowOff>
        </xdr:from>
        <xdr:to>
          <xdr:col>1</xdr:col>
          <xdr:colOff>4591050</xdr:colOff>
          <xdr:row>76</xdr:row>
          <xdr:rowOff>0</xdr:rowOff>
        </xdr:to>
        <xdr:sp macro="" textlink="">
          <xdr:nvSpPr>
            <xdr:cNvPr id="92349" name="Check Box 189" descr=" LEI番号(20文字)" hidden="1">
              <a:extLst>
                <a:ext uri="{63B3BB69-23CF-44E3-9099-C40C66FF867C}">
                  <a14:compatExt spid="_x0000_s92349"/>
                </a:ext>
                <a:ext uri="{FF2B5EF4-FFF2-40B4-BE49-F238E27FC236}">
                  <a16:creationId xmlns:a16="http://schemas.microsoft.com/office/drawing/2014/main" id="{00000000-0008-0000-0100-0000B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75</xdr:row>
          <xdr:rowOff>38100</xdr:rowOff>
        </xdr:from>
        <xdr:to>
          <xdr:col>1</xdr:col>
          <xdr:colOff>7800975</xdr:colOff>
          <xdr:row>76</xdr:row>
          <xdr:rowOff>0</xdr:rowOff>
        </xdr:to>
        <xdr:sp macro="" textlink="">
          <xdr:nvSpPr>
            <xdr:cNvPr id="92350" name="Check Box 190" descr=" 法人番号がない/わからない" hidden="1">
              <a:extLst>
                <a:ext uri="{63B3BB69-23CF-44E3-9099-C40C66FF867C}">
                  <a14:compatExt spid="_x0000_s92350"/>
                </a:ext>
                <a:ext uri="{FF2B5EF4-FFF2-40B4-BE49-F238E27FC236}">
                  <a16:creationId xmlns:a16="http://schemas.microsoft.com/office/drawing/2014/main" id="{00000000-0008-0000-0100-0000B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85</xdr:row>
          <xdr:rowOff>38100</xdr:rowOff>
        </xdr:from>
        <xdr:to>
          <xdr:col>1</xdr:col>
          <xdr:colOff>2200275</xdr:colOff>
          <xdr:row>86</xdr:row>
          <xdr:rowOff>0</xdr:rowOff>
        </xdr:to>
        <xdr:sp macro="" textlink="">
          <xdr:nvSpPr>
            <xdr:cNvPr id="92351" name="Check Box 191" descr=" 法人番号(13桁)" hidden="1">
              <a:extLst>
                <a:ext uri="{63B3BB69-23CF-44E3-9099-C40C66FF867C}">
                  <a14:compatExt spid="_x0000_s92351"/>
                </a:ext>
                <a:ext uri="{FF2B5EF4-FFF2-40B4-BE49-F238E27FC236}">
                  <a16:creationId xmlns:a16="http://schemas.microsoft.com/office/drawing/2014/main" id="{00000000-0008-0000-0100-0000B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85</xdr:row>
          <xdr:rowOff>38100</xdr:rowOff>
        </xdr:from>
        <xdr:to>
          <xdr:col>1</xdr:col>
          <xdr:colOff>4572000</xdr:colOff>
          <xdr:row>86</xdr:row>
          <xdr:rowOff>0</xdr:rowOff>
        </xdr:to>
        <xdr:sp macro="" textlink="">
          <xdr:nvSpPr>
            <xdr:cNvPr id="92352" name="Check Box 192" descr=" LEI番号(20文字)" hidden="1">
              <a:extLst>
                <a:ext uri="{63B3BB69-23CF-44E3-9099-C40C66FF867C}">
                  <a14:compatExt spid="_x0000_s92352"/>
                </a:ext>
                <a:ext uri="{FF2B5EF4-FFF2-40B4-BE49-F238E27FC236}">
                  <a16:creationId xmlns:a16="http://schemas.microsoft.com/office/drawing/2014/main" id="{00000000-0008-0000-0100-0000C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85</xdr:row>
          <xdr:rowOff>38100</xdr:rowOff>
        </xdr:from>
        <xdr:to>
          <xdr:col>1</xdr:col>
          <xdr:colOff>7943850</xdr:colOff>
          <xdr:row>86</xdr:row>
          <xdr:rowOff>0</xdr:rowOff>
        </xdr:to>
        <xdr:sp macro="" textlink="">
          <xdr:nvSpPr>
            <xdr:cNvPr id="92353" name="Check Box 193" descr=" 法人番号がない/わからない" hidden="1">
              <a:extLst>
                <a:ext uri="{63B3BB69-23CF-44E3-9099-C40C66FF867C}">
                  <a14:compatExt spid="_x0000_s92353"/>
                </a:ext>
                <a:ext uri="{FF2B5EF4-FFF2-40B4-BE49-F238E27FC236}">
                  <a16:creationId xmlns:a16="http://schemas.microsoft.com/office/drawing/2014/main" id="{00000000-0008-0000-0100-0000C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100</xdr:row>
          <xdr:rowOff>38100</xdr:rowOff>
        </xdr:from>
        <xdr:to>
          <xdr:col>1</xdr:col>
          <xdr:colOff>2381250</xdr:colOff>
          <xdr:row>101</xdr:row>
          <xdr:rowOff>0</xdr:rowOff>
        </xdr:to>
        <xdr:sp macro="" textlink="">
          <xdr:nvSpPr>
            <xdr:cNvPr id="92354" name="Check Box 194" descr=" 法人番号(13桁)" hidden="1">
              <a:extLst>
                <a:ext uri="{63B3BB69-23CF-44E3-9099-C40C66FF867C}">
                  <a14:compatExt spid="_x0000_s92354"/>
                </a:ext>
                <a:ext uri="{FF2B5EF4-FFF2-40B4-BE49-F238E27FC236}">
                  <a16:creationId xmlns:a16="http://schemas.microsoft.com/office/drawing/2014/main" id="{00000000-0008-0000-0100-0000C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100</xdr:row>
          <xdr:rowOff>38100</xdr:rowOff>
        </xdr:from>
        <xdr:to>
          <xdr:col>1</xdr:col>
          <xdr:colOff>4591050</xdr:colOff>
          <xdr:row>101</xdr:row>
          <xdr:rowOff>0</xdr:rowOff>
        </xdr:to>
        <xdr:sp macro="" textlink="">
          <xdr:nvSpPr>
            <xdr:cNvPr id="92355" name="Check Box 195" descr=" LEI番号(20文字)" hidden="1">
              <a:extLst>
                <a:ext uri="{63B3BB69-23CF-44E3-9099-C40C66FF867C}">
                  <a14:compatExt spid="_x0000_s92355"/>
                </a:ext>
                <a:ext uri="{FF2B5EF4-FFF2-40B4-BE49-F238E27FC236}">
                  <a16:creationId xmlns:a16="http://schemas.microsoft.com/office/drawing/2014/main" id="{00000000-0008-0000-0100-0000C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100</xdr:row>
          <xdr:rowOff>38100</xdr:rowOff>
        </xdr:from>
        <xdr:to>
          <xdr:col>1</xdr:col>
          <xdr:colOff>7219950</xdr:colOff>
          <xdr:row>101</xdr:row>
          <xdr:rowOff>0</xdr:rowOff>
        </xdr:to>
        <xdr:sp macro="" textlink="">
          <xdr:nvSpPr>
            <xdr:cNvPr id="92356" name="Check Box 196" descr=" 法人番号がない/わからない" hidden="1">
              <a:extLst>
                <a:ext uri="{63B3BB69-23CF-44E3-9099-C40C66FF867C}">
                  <a14:compatExt spid="_x0000_s92356"/>
                </a:ext>
                <a:ext uri="{FF2B5EF4-FFF2-40B4-BE49-F238E27FC236}">
                  <a16:creationId xmlns:a16="http://schemas.microsoft.com/office/drawing/2014/main" id="{00000000-0008-0000-0100-0000C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115</xdr:row>
          <xdr:rowOff>38100</xdr:rowOff>
        </xdr:from>
        <xdr:to>
          <xdr:col>1</xdr:col>
          <xdr:colOff>2247900</xdr:colOff>
          <xdr:row>116</xdr:row>
          <xdr:rowOff>0</xdr:rowOff>
        </xdr:to>
        <xdr:sp macro="" textlink="">
          <xdr:nvSpPr>
            <xdr:cNvPr id="92357" name="Check Box 197" descr=" 法人番号(13桁)" hidden="1">
              <a:extLst>
                <a:ext uri="{63B3BB69-23CF-44E3-9099-C40C66FF867C}">
                  <a14:compatExt spid="_x0000_s92357"/>
                </a:ext>
                <a:ext uri="{FF2B5EF4-FFF2-40B4-BE49-F238E27FC236}">
                  <a16:creationId xmlns:a16="http://schemas.microsoft.com/office/drawing/2014/main" id="{00000000-0008-0000-0100-0000C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115</xdr:row>
          <xdr:rowOff>38100</xdr:rowOff>
        </xdr:from>
        <xdr:to>
          <xdr:col>1</xdr:col>
          <xdr:colOff>4667250</xdr:colOff>
          <xdr:row>116</xdr:row>
          <xdr:rowOff>0</xdr:rowOff>
        </xdr:to>
        <xdr:sp macro="" textlink="">
          <xdr:nvSpPr>
            <xdr:cNvPr id="92358" name="Check Box 198" descr=" LEI番号(20文字)" hidden="1">
              <a:extLst>
                <a:ext uri="{63B3BB69-23CF-44E3-9099-C40C66FF867C}">
                  <a14:compatExt spid="_x0000_s92358"/>
                </a:ext>
                <a:ext uri="{FF2B5EF4-FFF2-40B4-BE49-F238E27FC236}">
                  <a16:creationId xmlns:a16="http://schemas.microsoft.com/office/drawing/2014/main" id="{00000000-0008-0000-0100-0000C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115</xdr:row>
          <xdr:rowOff>38100</xdr:rowOff>
        </xdr:from>
        <xdr:to>
          <xdr:col>1</xdr:col>
          <xdr:colOff>7219950</xdr:colOff>
          <xdr:row>116</xdr:row>
          <xdr:rowOff>0</xdr:rowOff>
        </xdr:to>
        <xdr:sp macro="" textlink="">
          <xdr:nvSpPr>
            <xdr:cNvPr id="92359" name="Check Box 199" descr=" 法人番号がない/わからない" hidden="1">
              <a:extLst>
                <a:ext uri="{63B3BB69-23CF-44E3-9099-C40C66FF867C}">
                  <a14:compatExt spid="_x0000_s92359"/>
                </a:ext>
                <a:ext uri="{FF2B5EF4-FFF2-40B4-BE49-F238E27FC236}">
                  <a16:creationId xmlns:a16="http://schemas.microsoft.com/office/drawing/2014/main" id="{00000000-0008-0000-0100-0000C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175</xdr:row>
          <xdr:rowOff>38100</xdr:rowOff>
        </xdr:from>
        <xdr:to>
          <xdr:col>1</xdr:col>
          <xdr:colOff>2228850</xdr:colOff>
          <xdr:row>176</xdr:row>
          <xdr:rowOff>0</xdr:rowOff>
        </xdr:to>
        <xdr:sp macro="" textlink="">
          <xdr:nvSpPr>
            <xdr:cNvPr id="92360" name="Check Box 200" descr=" 法人番号(13桁)" hidden="1">
              <a:extLst>
                <a:ext uri="{63B3BB69-23CF-44E3-9099-C40C66FF867C}">
                  <a14:compatExt spid="_x0000_s92360"/>
                </a:ext>
                <a:ext uri="{FF2B5EF4-FFF2-40B4-BE49-F238E27FC236}">
                  <a16:creationId xmlns:a16="http://schemas.microsoft.com/office/drawing/2014/main" id="{00000000-0008-0000-0100-0000C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175</xdr:row>
          <xdr:rowOff>38100</xdr:rowOff>
        </xdr:from>
        <xdr:to>
          <xdr:col>1</xdr:col>
          <xdr:colOff>4533900</xdr:colOff>
          <xdr:row>176</xdr:row>
          <xdr:rowOff>0</xdr:rowOff>
        </xdr:to>
        <xdr:sp macro="" textlink="">
          <xdr:nvSpPr>
            <xdr:cNvPr id="92361" name="Check Box 201" descr=" LEI番号(20文字)" hidden="1">
              <a:extLst>
                <a:ext uri="{63B3BB69-23CF-44E3-9099-C40C66FF867C}">
                  <a14:compatExt spid="_x0000_s92361"/>
                </a:ext>
                <a:ext uri="{FF2B5EF4-FFF2-40B4-BE49-F238E27FC236}">
                  <a16:creationId xmlns:a16="http://schemas.microsoft.com/office/drawing/2014/main" id="{00000000-0008-0000-0100-0000C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175</xdr:row>
          <xdr:rowOff>38100</xdr:rowOff>
        </xdr:from>
        <xdr:to>
          <xdr:col>1</xdr:col>
          <xdr:colOff>7829550</xdr:colOff>
          <xdr:row>176</xdr:row>
          <xdr:rowOff>0</xdr:rowOff>
        </xdr:to>
        <xdr:sp macro="" textlink="">
          <xdr:nvSpPr>
            <xdr:cNvPr id="92362" name="Check Box 202" descr=" 法人番号がない/わからない" hidden="1">
              <a:extLst>
                <a:ext uri="{63B3BB69-23CF-44E3-9099-C40C66FF867C}">
                  <a14:compatExt spid="_x0000_s92362"/>
                </a:ext>
                <a:ext uri="{FF2B5EF4-FFF2-40B4-BE49-F238E27FC236}">
                  <a16:creationId xmlns:a16="http://schemas.microsoft.com/office/drawing/2014/main" id="{00000000-0008-0000-0100-0000C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106</xdr:row>
          <xdr:rowOff>28575</xdr:rowOff>
        </xdr:from>
        <xdr:to>
          <xdr:col>2</xdr:col>
          <xdr:colOff>0</xdr:colOff>
          <xdr:row>107</xdr:row>
          <xdr:rowOff>0</xdr:rowOff>
        </xdr:to>
        <xdr:sp macro="" textlink="">
          <xdr:nvSpPr>
            <xdr:cNvPr id="92428" name="Check Box 268" descr=" 不明" hidden="1">
              <a:extLst>
                <a:ext uri="{63B3BB69-23CF-44E3-9099-C40C66FF867C}">
                  <a14:compatExt spid="_x0000_s92428"/>
                </a:ext>
                <a:ext uri="{FF2B5EF4-FFF2-40B4-BE49-F238E27FC236}">
                  <a16:creationId xmlns:a16="http://schemas.microsoft.com/office/drawing/2014/main" id="{00000000-0008-0000-0100-00000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xdr:row>
          <xdr:rowOff>19050</xdr:rowOff>
        </xdr:from>
        <xdr:to>
          <xdr:col>1</xdr:col>
          <xdr:colOff>2600325</xdr:colOff>
          <xdr:row>140</xdr:row>
          <xdr:rowOff>238125</xdr:rowOff>
        </xdr:to>
        <xdr:sp macro="" textlink="">
          <xdr:nvSpPr>
            <xdr:cNvPr id="92430" name="Check Box 270" descr=" 認定を受けている場合はチェック" hidden="1">
              <a:extLst>
                <a:ext uri="{63B3BB69-23CF-44E3-9099-C40C66FF867C}">
                  <a14:compatExt spid="_x0000_s92430"/>
                </a:ext>
                <a:ext uri="{FF2B5EF4-FFF2-40B4-BE49-F238E27FC236}">
                  <a16:creationId xmlns:a16="http://schemas.microsoft.com/office/drawing/2014/main" id="{00000000-0008-0000-0100-00000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136</xdr:row>
          <xdr:rowOff>19050</xdr:rowOff>
        </xdr:from>
        <xdr:to>
          <xdr:col>1</xdr:col>
          <xdr:colOff>6219825</xdr:colOff>
          <xdr:row>136</xdr:row>
          <xdr:rowOff>238125</xdr:rowOff>
        </xdr:to>
        <xdr:sp macro="" textlink="">
          <xdr:nvSpPr>
            <xdr:cNvPr id="92431" name="Check Box 271" descr=" 未定だが、適合ラベル交付日より2年間以上を保証" hidden="1">
              <a:extLst>
                <a:ext uri="{63B3BB69-23CF-44E3-9099-C40C66FF867C}">
                  <a14:compatExt spid="_x0000_s92431"/>
                </a:ext>
                <a:ext uri="{FF2B5EF4-FFF2-40B4-BE49-F238E27FC236}">
                  <a16:creationId xmlns:a16="http://schemas.microsoft.com/office/drawing/2014/main" id="{00000000-0008-0000-0100-00000F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136</xdr:row>
          <xdr:rowOff>19050</xdr:rowOff>
        </xdr:from>
        <xdr:to>
          <xdr:col>1</xdr:col>
          <xdr:colOff>7505700</xdr:colOff>
          <xdr:row>136</xdr:row>
          <xdr:rowOff>238125</xdr:rowOff>
        </xdr:to>
        <xdr:sp macro="" textlink="">
          <xdr:nvSpPr>
            <xdr:cNvPr id="92432" name="Check Box 272" descr=" 不明" hidden="1">
              <a:extLst>
                <a:ext uri="{63B3BB69-23CF-44E3-9099-C40C66FF867C}">
                  <a14:compatExt spid="_x0000_s92432"/>
                </a:ext>
                <a:ext uri="{FF2B5EF4-FFF2-40B4-BE49-F238E27FC236}">
                  <a16:creationId xmlns:a16="http://schemas.microsoft.com/office/drawing/2014/main" id="{00000000-0008-0000-0100-000010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xdr:row>
          <xdr:rowOff>9525</xdr:rowOff>
        </xdr:from>
        <xdr:to>
          <xdr:col>1</xdr:col>
          <xdr:colOff>2733675</xdr:colOff>
          <xdr:row>139</xdr:row>
          <xdr:rowOff>0</xdr:rowOff>
        </xdr:to>
        <xdr:sp macro="" textlink="">
          <xdr:nvSpPr>
            <xdr:cNvPr id="92433" name="Check Box 273" descr=" 適合ラベルを取得済み" hidden="1">
              <a:extLst>
                <a:ext uri="{63B3BB69-23CF-44E3-9099-C40C66FF867C}">
                  <a14:compatExt spid="_x0000_s92433"/>
                </a:ext>
                <a:ext uri="{FF2B5EF4-FFF2-40B4-BE49-F238E27FC236}">
                  <a16:creationId xmlns:a16="http://schemas.microsoft.com/office/drawing/2014/main" id="{00000000-0008-0000-0100-000011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130</xdr:row>
          <xdr:rowOff>38100</xdr:rowOff>
        </xdr:from>
        <xdr:to>
          <xdr:col>1</xdr:col>
          <xdr:colOff>2238375</xdr:colOff>
          <xdr:row>131</xdr:row>
          <xdr:rowOff>0</xdr:rowOff>
        </xdr:to>
        <xdr:sp macro="" textlink="">
          <xdr:nvSpPr>
            <xdr:cNvPr id="92434" name="Check Box 274" descr=" 法人番号(13桁)" hidden="1">
              <a:extLst>
                <a:ext uri="{63B3BB69-23CF-44E3-9099-C40C66FF867C}">
                  <a14:compatExt spid="_x0000_s92434"/>
                </a:ext>
                <a:ext uri="{FF2B5EF4-FFF2-40B4-BE49-F238E27FC236}">
                  <a16:creationId xmlns:a16="http://schemas.microsoft.com/office/drawing/2014/main" id="{00000000-0008-0000-0100-000012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130</xdr:row>
          <xdr:rowOff>38100</xdr:rowOff>
        </xdr:from>
        <xdr:to>
          <xdr:col>1</xdr:col>
          <xdr:colOff>4591050</xdr:colOff>
          <xdr:row>131</xdr:row>
          <xdr:rowOff>0</xdr:rowOff>
        </xdr:to>
        <xdr:sp macro="" textlink="">
          <xdr:nvSpPr>
            <xdr:cNvPr id="92435" name="Check Box 275" descr=" LEI番号(20文字)" hidden="1">
              <a:extLst>
                <a:ext uri="{63B3BB69-23CF-44E3-9099-C40C66FF867C}">
                  <a14:compatExt spid="_x0000_s92435"/>
                </a:ext>
                <a:ext uri="{FF2B5EF4-FFF2-40B4-BE49-F238E27FC236}">
                  <a16:creationId xmlns:a16="http://schemas.microsoft.com/office/drawing/2014/main" id="{00000000-0008-0000-0100-000013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130</xdr:row>
          <xdr:rowOff>38100</xdr:rowOff>
        </xdr:from>
        <xdr:to>
          <xdr:col>1</xdr:col>
          <xdr:colOff>7934325</xdr:colOff>
          <xdr:row>131</xdr:row>
          <xdr:rowOff>0</xdr:rowOff>
        </xdr:to>
        <xdr:sp macro="" textlink="">
          <xdr:nvSpPr>
            <xdr:cNvPr id="92436" name="Check Box 276" descr=" 法人番号がない/わからない" hidden="1">
              <a:extLst>
                <a:ext uri="{63B3BB69-23CF-44E3-9099-C40C66FF867C}">
                  <a14:compatExt spid="_x0000_s92436"/>
                </a:ext>
                <a:ext uri="{FF2B5EF4-FFF2-40B4-BE49-F238E27FC236}">
                  <a16:creationId xmlns:a16="http://schemas.microsoft.com/office/drawing/2014/main" id="{00000000-0008-0000-0100-000014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19050</xdr:rowOff>
        </xdr:from>
        <xdr:to>
          <xdr:col>1</xdr:col>
          <xdr:colOff>2600325</xdr:colOff>
          <xdr:row>155</xdr:row>
          <xdr:rowOff>238125</xdr:rowOff>
        </xdr:to>
        <xdr:sp macro="" textlink="">
          <xdr:nvSpPr>
            <xdr:cNvPr id="92437" name="Check Box 277" descr=" 認定を受けている場合はチェック" hidden="1">
              <a:extLst>
                <a:ext uri="{63B3BB69-23CF-44E3-9099-C40C66FF867C}">
                  <a14:compatExt spid="_x0000_s92437"/>
                </a:ext>
                <a:ext uri="{FF2B5EF4-FFF2-40B4-BE49-F238E27FC236}">
                  <a16:creationId xmlns:a16="http://schemas.microsoft.com/office/drawing/2014/main" id="{00000000-0008-0000-0100-000015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151</xdr:row>
          <xdr:rowOff>19050</xdr:rowOff>
        </xdr:from>
        <xdr:to>
          <xdr:col>1</xdr:col>
          <xdr:colOff>6134100</xdr:colOff>
          <xdr:row>151</xdr:row>
          <xdr:rowOff>238125</xdr:rowOff>
        </xdr:to>
        <xdr:sp macro="" textlink="">
          <xdr:nvSpPr>
            <xdr:cNvPr id="92438" name="Check Box 278" descr=" 未定だが、適合ラベル交付日より2年間以上を保証" hidden="1">
              <a:extLst>
                <a:ext uri="{63B3BB69-23CF-44E3-9099-C40C66FF867C}">
                  <a14:compatExt spid="_x0000_s92438"/>
                </a:ext>
                <a:ext uri="{FF2B5EF4-FFF2-40B4-BE49-F238E27FC236}">
                  <a16:creationId xmlns:a16="http://schemas.microsoft.com/office/drawing/2014/main" id="{00000000-0008-0000-0100-000016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151</xdr:row>
          <xdr:rowOff>19050</xdr:rowOff>
        </xdr:from>
        <xdr:to>
          <xdr:col>1</xdr:col>
          <xdr:colOff>7496175</xdr:colOff>
          <xdr:row>151</xdr:row>
          <xdr:rowOff>238125</xdr:rowOff>
        </xdr:to>
        <xdr:sp macro="" textlink="">
          <xdr:nvSpPr>
            <xdr:cNvPr id="92439" name="Check Box 279" descr=" 不明" hidden="1">
              <a:extLst>
                <a:ext uri="{63B3BB69-23CF-44E3-9099-C40C66FF867C}">
                  <a14:compatExt spid="_x0000_s92439"/>
                </a:ext>
                <a:ext uri="{FF2B5EF4-FFF2-40B4-BE49-F238E27FC236}">
                  <a16:creationId xmlns:a16="http://schemas.microsoft.com/office/drawing/2014/main" id="{00000000-0008-0000-0100-000017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xdr:row>
          <xdr:rowOff>9525</xdr:rowOff>
        </xdr:from>
        <xdr:to>
          <xdr:col>1</xdr:col>
          <xdr:colOff>2733675</xdr:colOff>
          <xdr:row>153</xdr:row>
          <xdr:rowOff>228600</xdr:rowOff>
        </xdr:to>
        <xdr:sp macro="" textlink="">
          <xdr:nvSpPr>
            <xdr:cNvPr id="92440" name="Check Box 280" descr=" 適合ラベルを取得済み" hidden="1">
              <a:extLst>
                <a:ext uri="{63B3BB69-23CF-44E3-9099-C40C66FF867C}">
                  <a14:compatExt spid="_x0000_s92440"/>
                </a:ext>
                <a:ext uri="{FF2B5EF4-FFF2-40B4-BE49-F238E27FC236}">
                  <a16:creationId xmlns:a16="http://schemas.microsoft.com/office/drawing/2014/main" id="{00000000-0008-0000-0100-00001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145</xdr:row>
          <xdr:rowOff>38100</xdr:rowOff>
        </xdr:from>
        <xdr:to>
          <xdr:col>1</xdr:col>
          <xdr:colOff>2238375</xdr:colOff>
          <xdr:row>146</xdr:row>
          <xdr:rowOff>0</xdr:rowOff>
        </xdr:to>
        <xdr:sp macro="" textlink="">
          <xdr:nvSpPr>
            <xdr:cNvPr id="92441" name="Check Box 281" descr=" 法人番号(13桁)" hidden="1">
              <a:extLst>
                <a:ext uri="{63B3BB69-23CF-44E3-9099-C40C66FF867C}">
                  <a14:compatExt spid="_x0000_s92441"/>
                </a:ext>
                <a:ext uri="{FF2B5EF4-FFF2-40B4-BE49-F238E27FC236}">
                  <a16:creationId xmlns:a16="http://schemas.microsoft.com/office/drawing/2014/main" id="{00000000-0008-0000-0100-00001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145</xdr:row>
          <xdr:rowOff>38100</xdr:rowOff>
        </xdr:from>
        <xdr:to>
          <xdr:col>1</xdr:col>
          <xdr:colOff>4629150</xdr:colOff>
          <xdr:row>146</xdr:row>
          <xdr:rowOff>0</xdr:rowOff>
        </xdr:to>
        <xdr:sp macro="" textlink="">
          <xdr:nvSpPr>
            <xdr:cNvPr id="92442" name="Check Box 282" descr=" LEI番号(20文字)" hidden="1">
              <a:extLst>
                <a:ext uri="{63B3BB69-23CF-44E3-9099-C40C66FF867C}">
                  <a14:compatExt spid="_x0000_s92442"/>
                </a:ext>
                <a:ext uri="{FF2B5EF4-FFF2-40B4-BE49-F238E27FC236}">
                  <a16:creationId xmlns:a16="http://schemas.microsoft.com/office/drawing/2014/main" id="{00000000-0008-0000-0100-00001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145</xdr:row>
          <xdr:rowOff>38100</xdr:rowOff>
        </xdr:from>
        <xdr:to>
          <xdr:col>2</xdr:col>
          <xdr:colOff>171450</xdr:colOff>
          <xdr:row>146</xdr:row>
          <xdr:rowOff>0</xdr:rowOff>
        </xdr:to>
        <xdr:sp macro="" textlink="">
          <xdr:nvSpPr>
            <xdr:cNvPr id="92443" name="Check Box 283" descr=" 法人番号がない/わからない" hidden="1">
              <a:extLst>
                <a:ext uri="{63B3BB69-23CF-44E3-9099-C40C66FF867C}">
                  <a14:compatExt spid="_x0000_s92443"/>
                </a:ext>
                <a:ext uri="{FF2B5EF4-FFF2-40B4-BE49-F238E27FC236}">
                  <a16:creationId xmlns:a16="http://schemas.microsoft.com/office/drawing/2014/main" id="{00000000-0008-0000-0100-00001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xdr:row>
          <xdr:rowOff>19050</xdr:rowOff>
        </xdr:from>
        <xdr:to>
          <xdr:col>1</xdr:col>
          <xdr:colOff>2600325</xdr:colOff>
          <xdr:row>170</xdr:row>
          <xdr:rowOff>238125</xdr:rowOff>
        </xdr:to>
        <xdr:sp macro="" textlink="">
          <xdr:nvSpPr>
            <xdr:cNvPr id="92456" name="Check Box 296" descr=" 認定を受けている場合はチェック" hidden="1">
              <a:extLst>
                <a:ext uri="{63B3BB69-23CF-44E3-9099-C40C66FF867C}">
                  <a14:compatExt spid="_x0000_s92456"/>
                </a:ext>
                <a:ext uri="{FF2B5EF4-FFF2-40B4-BE49-F238E27FC236}">
                  <a16:creationId xmlns:a16="http://schemas.microsoft.com/office/drawing/2014/main" id="{00000000-0008-0000-0100-00002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166</xdr:row>
          <xdr:rowOff>28575</xdr:rowOff>
        </xdr:from>
        <xdr:to>
          <xdr:col>1</xdr:col>
          <xdr:colOff>6524625</xdr:colOff>
          <xdr:row>167</xdr:row>
          <xdr:rowOff>0</xdr:rowOff>
        </xdr:to>
        <xdr:sp macro="" textlink="">
          <xdr:nvSpPr>
            <xdr:cNvPr id="92457" name="Check Box 297" descr=" 未定だが、適合ラベル交付日より2年間以上を保証" hidden="1">
              <a:extLst>
                <a:ext uri="{63B3BB69-23CF-44E3-9099-C40C66FF867C}">
                  <a14:compatExt spid="_x0000_s92457"/>
                </a:ext>
                <a:ext uri="{FF2B5EF4-FFF2-40B4-BE49-F238E27FC236}">
                  <a16:creationId xmlns:a16="http://schemas.microsoft.com/office/drawing/2014/main" id="{00000000-0008-0000-0100-00002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166</xdr:row>
          <xdr:rowOff>28575</xdr:rowOff>
        </xdr:from>
        <xdr:to>
          <xdr:col>1</xdr:col>
          <xdr:colOff>7429500</xdr:colOff>
          <xdr:row>167</xdr:row>
          <xdr:rowOff>0</xdr:rowOff>
        </xdr:to>
        <xdr:sp macro="" textlink="">
          <xdr:nvSpPr>
            <xdr:cNvPr id="92458" name="Check Box 298" descr=" 不明" hidden="1">
              <a:extLst>
                <a:ext uri="{63B3BB69-23CF-44E3-9099-C40C66FF867C}">
                  <a14:compatExt spid="_x0000_s92458"/>
                </a:ext>
                <a:ext uri="{FF2B5EF4-FFF2-40B4-BE49-F238E27FC236}">
                  <a16:creationId xmlns:a16="http://schemas.microsoft.com/office/drawing/2014/main" id="{00000000-0008-0000-0100-00002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xdr:row>
          <xdr:rowOff>9525</xdr:rowOff>
        </xdr:from>
        <xdr:to>
          <xdr:col>1</xdr:col>
          <xdr:colOff>2733675</xdr:colOff>
          <xdr:row>168</xdr:row>
          <xdr:rowOff>228600</xdr:rowOff>
        </xdr:to>
        <xdr:sp macro="" textlink="">
          <xdr:nvSpPr>
            <xdr:cNvPr id="92459" name="Check Box 299" descr=" 適合ラベルを取得済み" hidden="1">
              <a:extLst>
                <a:ext uri="{63B3BB69-23CF-44E3-9099-C40C66FF867C}">
                  <a14:compatExt spid="_x0000_s92459"/>
                </a:ext>
                <a:ext uri="{FF2B5EF4-FFF2-40B4-BE49-F238E27FC236}">
                  <a16:creationId xmlns:a16="http://schemas.microsoft.com/office/drawing/2014/main" id="{00000000-0008-0000-0100-00002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160</xdr:row>
          <xdr:rowOff>38100</xdr:rowOff>
        </xdr:from>
        <xdr:to>
          <xdr:col>1</xdr:col>
          <xdr:colOff>2066925</xdr:colOff>
          <xdr:row>161</xdr:row>
          <xdr:rowOff>0</xdr:rowOff>
        </xdr:to>
        <xdr:sp macro="" textlink="">
          <xdr:nvSpPr>
            <xdr:cNvPr id="92460" name="Check Box 300" descr=" 法人番号(13桁)" hidden="1">
              <a:extLst>
                <a:ext uri="{63B3BB69-23CF-44E3-9099-C40C66FF867C}">
                  <a14:compatExt spid="_x0000_s92460"/>
                </a:ext>
                <a:ext uri="{FF2B5EF4-FFF2-40B4-BE49-F238E27FC236}">
                  <a16:creationId xmlns:a16="http://schemas.microsoft.com/office/drawing/2014/main" id="{00000000-0008-0000-0100-00002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160</xdr:row>
          <xdr:rowOff>38100</xdr:rowOff>
        </xdr:from>
        <xdr:to>
          <xdr:col>1</xdr:col>
          <xdr:colOff>4552950</xdr:colOff>
          <xdr:row>161</xdr:row>
          <xdr:rowOff>0</xdr:rowOff>
        </xdr:to>
        <xdr:sp macro="" textlink="">
          <xdr:nvSpPr>
            <xdr:cNvPr id="92461" name="Check Box 301" descr=" LEI番号(20文字)" hidden="1">
              <a:extLst>
                <a:ext uri="{63B3BB69-23CF-44E3-9099-C40C66FF867C}">
                  <a14:compatExt spid="_x0000_s92461"/>
                </a:ext>
                <a:ext uri="{FF2B5EF4-FFF2-40B4-BE49-F238E27FC236}">
                  <a16:creationId xmlns:a16="http://schemas.microsoft.com/office/drawing/2014/main" id="{00000000-0008-0000-0100-00002D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160</xdr:row>
          <xdr:rowOff>57150</xdr:rowOff>
        </xdr:from>
        <xdr:to>
          <xdr:col>1</xdr:col>
          <xdr:colOff>7286625</xdr:colOff>
          <xdr:row>161</xdr:row>
          <xdr:rowOff>19050</xdr:rowOff>
        </xdr:to>
        <xdr:sp macro="" textlink="">
          <xdr:nvSpPr>
            <xdr:cNvPr id="92462" name="Check Box 302" descr=" 法人番号がない/わからない" hidden="1">
              <a:extLst>
                <a:ext uri="{63B3BB69-23CF-44E3-9099-C40C66FF867C}">
                  <a14:compatExt spid="_x0000_s92462"/>
                </a:ext>
                <a:ext uri="{FF2B5EF4-FFF2-40B4-BE49-F238E27FC236}">
                  <a16:creationId xmlns:a16="http://schemas.microsoft.com/office/drawing/2014/main" id="{00000000-0008-0000-0100-00002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51</xdr:row>
          <xdr:rowOff>66675</xdr:rowOff>
        </xdr:from>
        <xdr:to>
          <xdr:col>1</xdr:col>
          <xdr:colOff>5886450</xdr:colOff>
          <xdr:row>51</xdr:row>
          <xdr:rowOff>428625</xdr:rowOff>
        </xdr:to>
        <xdr:sp macro="" textlink="">
          <xdr:nvSpPr>
            <xdr:cNvPr id="92476" name="Check Box 316" descr=" 法人番号がない/わからない →　" hidden="1">
              <a:extLst>
                <a:ext uri="{63B3BB69-23CF-44E3-9099-C40C66FF867C}">
                  <a14:compatExt spid="_x0000_s92476"/>
                </a:ext>
                <a:ext uri="{FF2B5EF4-FFF2-40B4-BE49-F238E27FC236}">
                  <a16:creationId xmlns:a16="http://schemas.microsoft.com/office/drawing/2014/main" id="{00000000-0008-0000-0100-00003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19050</xdr:rowOff>
        </xdr:from>
        <xdr:to>
          <xdr:col>1</xdr:col>
          <xdr:colOff>2600325</xdr:colOff>
          <xdr:row>21</xdr:row>
          <xdr:rowOff>238125</xdr:rowOff>
        </xdr:to>
        <xdr:sp macro="" textlink="">
          <xdr:nvSpPr>
            <xdr:cNvPr id="94211" name="Check Box 3" descr=" 認定を受けている場合はチェック" hidden="1">
              <a:extLst>
                <a:ext uri="{63B3BB69-23CF-44E3-9099-C40C66FF867C}">
                  <a14:compatExt spid="_x0000_s94211"/>
                </a:ext>
                <a:ext uri="{FF2B5EF4-FFF2-40B4-BE49-F238E27FC236}">
                  <a16:creationId xmlns:a16="http://schemas.microsoft.com/office/drawing/2014/main" id="{00000000-0008-0000-02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xdr:row>
          <xdr:rowOff>19050</xdr:rowOff>
        </xdr:from>
        <xdr:to>
          <xdr:col>1</xdr:col>
          <xdr:colOff>6629400</xdr:colOff>
          <xdr:row>17</xdr:row>
          <xdr:rowOff>238125</xdr:rowOff>
        </xdr:to>
        <xdr:sp macro="" textlink="">
          <xdr:nvSpPr>
            <xdr:cNvPr id="94212" name="Check Box 4" descr=" 未定だが、適合ラベル交付日より2年間以上を保証" hidden="1">
              <a:extLst>
                <a:ext uri="{63B3BB69-23CF-44E3-9099-C40C66FF867C}">
                  <a14:compatExt spid="_x0000_s94212"/>
                </a:ext>
                <a:ext uri="{FF2B5EF4-FFF2-40B4-BE49-F238E27FC236}">
                  <a16:creationId xmlns:a16="http://schemas.microsoft.com/office/drawing/2014/main" id="{00000000-0008-0000-02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17</xdr:row>
          <xdr:rowOff>19050</xdr:rowOff>
        </xdr:from>
        <xdr:to>
          <xdr:col>1</xdr:col>
          <xdr:colOff>7686675</xdr:colOff>
          <xdr:row>17</xdr:row>
          <xdr:rowOff>238125</xdr:rowOff>
        </xdr:to>
        <xdr:sp macro="" textlink="">
          <xdr:nvSpPr>
            <xdr:cNvPr id="94213" name="Check Box 5" descr=" 不明" hidden="1">
              <a:extLst>
                <a:ext uri="{63B3BB69-23CF-44E3-9099-C40C66FF867C}">
                  <a14:compatExt spid="_x0000_s94213"/>
                </a:ext>
                <a:ext uri="{FF2B5EF4-FFF2-40B4-BE49-F238E27FC236}">
                  <a16:creationId xmlns:a16="http://schemas.microsoft.com/office/drawing/2014/main" id="{00000000-0008-0000-02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9525</xdr:rowOff>
        </xdr:from>
        <xdr:to>
          <xdr:col>1</xdr:col>
          <xdr:colOff>2733675</xdr:colOff>
          <xdr:row>19</xdr:row>
          <xdr:rowOff>228600</xdr:rowOff>
        </xdr:to>
        <xdr:sp macro="" textlink="">
          <xdr:nvSpPr>
            <xdr:cNvPr id="94214" name="Check Box 6" descr=" 適合ラベルを取得済み" hidden="1">
              <a:extLst>
                <a:ext uri="{63B3BB69-23CF-44E3-9099-C40C66FF867C}">
                  <a14:compatExt spid="_x0000_s94214"/>
                </a:ext>
                <a:ext uri="{FF2B5EF4-FFF2-40B4-BE49-F238E27FC236}">
                  <a16:creationId xmlns:a16="http://schemas.microsoft.com/office/drawing/2014/main" id="{00000000-0008-0000-02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19050</xdr:rowOff>
        </xdr:from>
        <xdr:to>
          <xdr:col>1</xdr:col>
          <xdr:colOff>2600325</xdr:colOff>
          <xdr:row>36</xdr:row>
          <xdr:rowOff>238125</xdr:rowOff>
        </xdr:to>
        <xdr:sp macro="" textlink="">
          <xdr:nvSpPr>
            <xdr:cNvPr id="94215" name="Check Box 7" descr=" 認定を受けている場合はチェック" hidden="1">
              <a:extLst>
                <a:ext uri="{63B3BB69-23CF-44E3-9099-C40C66FF867C}">
                  <a14:compatExt spid="_x0000_s94215"/>
                </a:ext>
                <a:ext uri="{FF2B5EF4-FFF2-40B4-BE49-F238E27FC236}">
                  <a16:creationId xmlns:a16="http://schemas.microsoft.com/office/drawing/2014/main" id="{00000000-0008-0000-02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19050</xdr:rowOff>
        </xdr:from>
        <xdr:to>
          <xdr:col>1</xdr:col>
          <xdr:colOff>5991225</xdr:colOff>
          <xdr:row>32</xdr:row>
          <xdr:rowOff>238125</xdr:rowOff>
        </xdr:to>
        <xdr:sp macro="" textlink="">
          <xdr:nvSpPr>
            <xdr:cNvPr id="94216" name="Check Box 8" descr=" 未定だが、適合ラベル交付日より2年間以上を保証" hidden="1">
              <a:extLst>
                <a:ext uri="{63B3BB69-23CF-44E3-9099-C40C66FF867C}">
                  <a14:compatExt spid="_x0000_s94216"/>
                </a:ext>
                <a:ext uri="{FF2B5EF4-FFF2-40B4-BE49-F238E27FC236}">
                  <a16:creationId xmlns:a16="http://schemas.microsoft.com/office/drawing/2014/main" id="{00000000-0008-0000-02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32</xdr:row>
          <xdr:rowOff>19050</xdr:rowOff>
        </xdr:from>
        <xdr:to>
          <xdr:col>1</xdr:col>
          <xdr:colOff>7896225</xdr:colOff>
          <xdr:row>32</xdr:row>
          <xdr:rowOff>238125</xdr:rowOff>
        </xdr:to>
        <xdr:sp macro="" textlink="">
          <xdr:nvSpPr>
            <xdr:cNvPr id="94217" name="Check Box 9" descr=" 不明" hidden="1">
              <a:extLst>
                <a:ext uri="{63B3BB69-23CF-44E3-9099-C40C66FF867C}">
                  <a14:compatExt spid="_x0000_s94217"/>
                </a:ext>
                <a:ext uri="{FF2B5EF4-FFF2-40B4-BE49-F238E27FC236}">
                  <a16:creationId xmlns:a16="http://schemas.microsoft.com/office/drawing/2014/main" id="{00000000-0008-0000-02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9525</xdr:rowOff>
        </xdr:from>
        <xdr:to>
          <xdr:col>1</xdr:col>
          <xdr:colOff>2733675</xdr:colOff>
          <xdr:row>34</xdr:row>
          <xdr:rowOff>228600</xdr:rowOff>
        </xdr:to>
        <xdr:sp macro="" textlink="">
          <xdr:nvSpPr>
            <xdr:cNvPr id="94218" name="Check Box 10" descr=" 適合ラベルを取得済み" hidden="1">
              <a:extLst>
                <a:ext uri="{63B3BB69-23CF-44E3-9099-C40C66FF867C}">
                  <a14:compatExt spid="_x0000_s94218"/>
                </a:ext>
                <a:ext uri="{FF2B5EF4-FFF2-40B4-BE49-F238E27FC236}">
                  <a16:creationId xmlns:a16="http://schemas.microsoft.com/office/drawing/2014/main" id="{00000000-0008-0000-02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19050</xdr:rowOff>
        </xdr:from>
        <xdr:to>
          <xdr:col>1</xdr:col>
          <xdr:colOff>2590800</xdr:colOff>
          <xdr:row>51</xdr:row>
          <xdr:rowOff>238125</xdr:rowOff>
        </xdr:to>
        <xdr:sp macro="" textlink="">
          <xdr:nvSpPr>
            <xdr:cNvPr id="94219" name="Check Box 11" descr=" 認定を受けている場合はチェック" hidden="1">
              <a:extLst>
                <a:ext uri="{63B3BB69-23CF-44E3-9099-C40C66FF867C}">
                  <a14:compatExt spid="_x0000_s94219"/>
                </a:ext>
                <a:ext uri="{FF2B5EF4-FFF2-40B4-BE49-F238E27FC236}">
                  <a16:creationId xmlns:a16="http://schemas.microsoft.com/office/drawing/2014/main" id="{00000000-0008-0000-02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19050</xdr:rowOff>
        </xdr:from>
        <xdr:to>
          <xdr:col>1</xdr:col>
          <xdr:colOff>6010275</xdr:colOff>
          <xdr:row>47</xdr:row>
          <xdr:rowOff>238125</xdr:rowOff>
        </xdr:to>
        <xdr:sp macro="" textlink="">
          <xdr:nvSpPr>
            <xdr:cNvPr id="94220" name="Check Box 12" descr=" 未定だが、適合ラベル交付日より2年間以上を保証" hidden="1">
              <a:extLst>
                <a:ext uri="{63B3BB69-23CF-44E3-9099-C40C66FF867C}">
                  <a14:compatExt spid="_x0000_s94220"/>
                </a:ext>
                <a:ext uri="{FF2B5EF4-FFF2-40B4-BE49-F238E27FC236}">
                  <a16:creationId xmlns:a16="http://schemas.microsoft.com/office/drawing/2014/main" id="{00000000-0008-0000-02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47</xdr:row>
          <xdr:rowOff>19050</xdr:rowOff>
        </xdr:from>
        <xdr:to>
          <xdr:col>1</xdr:col>
          <xdr:colOff>7715250</xdr:colOff>
          <xdr:row>47</xdr:row>
          <xdr:rowOff>238125</xdr:rowOff>
        </xdr:to>
        <xdr:sp macro="" textlink="">
          <xdr:nvSpPr>
            <xdr:cNvPr id="94221" name="Check Box 13" descr=" 不明" hidden="1">
              <a:extLst>
                <a:ext uri="{63B3BB69-23CF-44E3-9099-C40C66FF867C}">
                  <a14:compatExt spid="_x0000_s94221"/>
                </a:ext>
                <a:ext uri="{FF2B5EF4-FFF2-40B4-BE49-F238E27FC236}">
                  <a16:creationId xmlns:a16="http://schemas.microsoft.com/office/drawing/2014/main" id="{00000000-0008-0000-02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49</xdr:row>
          <xdr:rowOff>9525</xdr:rowOff>
        </xdr:from>
        <xdr:to>
          <xdr:col>1</xdr:col>
          <xdr:colOff>2724150</xdr:colOff>
          <xdr:row>49</xdr:row>
          <xdr:rowOff>228600</xdr:rowOff>
        </xdr:to>
        <xdr:sp macro="" textlink="">
          <xdr:nvSpPr>
            <xdr:cNvPr id="94222" name="Check Box 14" descr=" 適合ラベルを取得済み" hidden="1">
              <a:extLst>
                <a:ext uri="{63B3BB69-23CF-44E3-9099-C40C66FF867C}">
                  <a14:compatExt spid="_x0000_s94222"/>
                </a:ext>
                <a:ext uri="{FF2B5EF4-FFF2-40B4-BE49-F238E27FC236}">
                  <a16:creationId xmlns:a16="http://schemas.microsoft.com/office/drawing/2014/main" id="{00000000-0008-0000-02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xdr:row>
          <xdr:rowOff>19050</xdr:rowOff>
        </xdr:from>
        <xdr:to>
          <xdr:col>1</xdr:col>
          <xdr:colOff>2600325</xdr:colOff>
          <xdr:row>111</xdr:row>
          <xdr:rowOff>238125</xdr:rowOff>
        </xdr:to>
        <xdr:sp macro="" textlink="">
          <xdr:nvSpPr>
            <xdr:cNvPr id="94223" name="Check Box 15" descr=" 認定を受けている場合はチェック" hidden="1">
              <a:extLst>
                <a:ext uri="{63B3BB69-23CF-44E3-9099-C40C66FF867C}">
                  <a14:compatExt spid="_x0000_s94223"/>
                </a:ext>
                <a:ext uri="{FF2B5EF4-FFF2-40B4-BE49-F238E27FC236}">
                  <a16:creationId xmlns:a16="http://schemas.microsoft.com/office/drawing/2014/main" id="{00000000-0008-0000-02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107</xdr:row>
          <xdr:rowOff>19050</xdr:rowOff>
        </xdr:from>
        <xdr:to>
          <xdr:col>1</xdr:col>
          <xdr:colOff>5876925</xdr:colOff>
          <xdr:row>107</xdr:row>
          <xdr:rowOff>238125</xdr:rowOff>
        </xdr:to>
        <xdr:sp macro="" textlink="">
          <xdr:nvSpPr>
            <xdr:cNvPr id="94224" name="Check Box 16" descr=" 未定だが、適合ラベル交付日より2年間以上を保証" hidden="1">
              <a:extLst>
                <a:ext uri="{63B3BB69-23CF-44E3-9099-C40C66FF867C}">
                  <a14:compatExt spid="_x0000_s94224"/>
                </a:ext>
                <a:ext uri="{FF2B5EF4-FFF2-40B4-BE49-F238E27FC236}">
                  <a16:creationId xmlns:a16="http://schemas.microsoft.com/office/drawing/2014/main" id="{00000000-0008-0000-02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107</xdr:row>
          <xdr:rowOff>19050</xdr:rowOff>
        </xdr:from>
        <xdr:to>
          <xdr:col>1</xdr:col>
          <xdr:colOff>7648575</xdr:colOff>
          <xdr:row>107</xdr:row>
          <xdr:rowOff>238125</xdr:rowOff>
        </xdr:to>
        <xdr:sp macro="" textlink="">
          <xdr:nvSpPr>
            <xdr:cNvPr id="94225" name="Check Box 17" descr=" 不明" hidden="1">
              <a:extLst>
                <a:ext uri="{63B3BB69-23CF-44E3-9099-C40C66FF867C}">
                  <a14:compatExt spid="_x0000_s94225"/>
                </a:ext>
                <a:ext uri="{FF2B5EF4-FFF2-40B4-BE49-F238E27FC236}">
                  <a16:creationId xmlns:a16="http://schemas.microsoft.com/office/drawing/2014/main" id="{00000000-0008-0000-02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109</xdr:row>
          <xdr:rowOff>9525</xdr:rowOff>
        </xdr:from>
        <xdr:to>
          <xdr:col>1</xdr:col>
          <xdr:colOff>2724150</xdr:colOff>
          <xdr:row>109</xdr:row>
          <xdr:rowOff>228600</xdr:rowOff>
        </xdr:to>
        <xdr:sp macro="" textlink="">
          <xdr:nvSpPr>
            <xdr:cNvPr id="94226" name="Check Box 18" descr=" 適合ラベルを取得済み" hidden="1">
              <a:extLst>
                <a:ext uri="{63B3BB69-23CF-44E3-9099-C40C66FF867C}">
                  <a14:compatExt spid="_x0000_s94226"/>
                </a:ext>
                <a:ext uri="{FF2B5EF4-FFF2-40B4-BE49-F238E27FC236}">
                  <a16:creationId xmlns:a16="http://schemas.microsoft.com/office/drawing/2014/main" id="{00000000-0008-0000-02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38100</xdr:rowOff>
        </xdr:from>
        <xdr:to>
          <xdr:col>1</xdr:col>
          <xdr:colOff>2247900</xdr:colOff>
          <xdr:row>11</xdr:row>
          <xdr:rowOff>247650</xdr:rowOff>
        </xdr:to>
        <xdr:sp macro="" textlink="">
          <xdr:nvSpPr>
            <xdr:cNvPr id="94248" name="Check Box 40" descr=" 法人番号(13桁)" hidden="1">
              <a:extLst>
                <a:ext uri="{63B3BB69-23CF-44E3-9099-C40C66FF867C}">
                  <a14:compatExt spid="_x0000_s94248"/>
                </a:ext>
                <a:ext uri="{FF2B5EF4-FFF2-40B4-BE49-F238E27FC236}">
                  <a16:creationId xmlns:a16="http://schemas.microsoft.com/office/drawing/2014/main" id="{00000000-0008-0000-02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11</xdr:row>
          <xdr:rowOff>38100</xdr:rowOff>
        </xdr:from>
        <xdr:to>
          <xdr:col>1</xdr:col>
          <xdr:colOff>4543425</xdr:colOff>
          <xdr:row>11</xdr:row>
          <xdr:rowOff>247650</xdr:rowOff>
        </xdr:to>
        <xdr:sp macro="" textlink="">
          <xdr:nvSpPr>
            <xdr:cNvPr id="94249" name="Check Box 41" descr=" LEI番号(20文字)" hidden="1">
              <a:extLst>
                <a:ext uri="{63B3BB69-23CF-44E3-9099-C40C66FF867C}">
                  <a14:compatExt spid="_x0000_s94249"/>
                </a:ext>
                <a:ext uri="{FF2B5EF4-FFF2-40B4-BE49-F238E27FC236}">
                  <a16:creationId xmlns:a16="http://schemas.microsoft.com/office/drawing/2014/main" id="{00000000-0008-0000-02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11</xdr:row>
          <xdr:rowOff>38100</xdr:rowOff>
        </xdr:from>
        <xdr:to>
          <xdr:col>2</xdr:col>
          <xdr:colOff>9525</xdr:colOff>
          <xdr:row>11</xdr:row>
          <xdr:rowOff>247650</xdr:rowOff>
        </xdr:to>
        <xdr:sp macro="" textlink="">
          <xdr:nvSpPr>
            <xdr:cNvPr id="94250" name="Check Box 42" descr=" 法人番号がない/わからない" hidden="1">
              <a:extLst>
                <a:ext uri="{63B3BB69-23CF-44E3-9099-C40C66FF867C}">
                  <a14:compatExt spid="_x0000_s94250"/>
                </a:ext>
                <a:ext uri="{FF2B5EF4-FFF2-40B4-BE49-F238E27FC236}">
                  <a16:creationId xmlns:a16="http://schemas.microsoft.com/office/drawing/2014/main" id="{00000000-0008-0000-02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19050</xdr:rowOff>
        </xdr:from>
        <xdr:to>
          <xdr:col>1</xdr:col>
          <xdr:colOff>2295525</xdr:colOff>
          <xdr:row>26</xdr:row>
          <xdr:rowOff>238125</xdr:rowOff>
        </xdr:to>
        <xdr:sp macro="" textlink="">
          <xdr:nvSpPr>
            <xdr:cNvPr id="94251" name="Check Box 43" descr=" 法人番号(13桁)" hidden="1">
              <a:extLst>
                <a:ext uri="{63B3BB69-23CF-44E3-9099-C40C66FF867C}">
                  <a14:compatExt spid="_x0000_s94251"/>
                </a:ext>
                <a:ext uri="{FF2B5EF4-FFF2-40B4-BE49-F238E27FC236}">
                  <a16:creationId xmlns:a16="http://schemas.microsoft.com/office/drawing/2014/main" id="{00000000-0008-0000-0200-00002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26</xdr:row>
          <xdr:rowOff>19050</xdr:rowOff>
        </xdr:from>
        <xdr:to>
          <xdr:col>1</xdr:col>
          <xdr:colOff>4591050</xdr:colOff>
          <xdr:row>26</xdr:row>
          <xdr:rowOff>238125</xdr:rowOff>
        </xdr:to>
        <xdr:sp macro="" textlink="">
          <xdr:nvSpPr>
            <xdr:cNvPr id="94252" name="Check Box 44" descr=" LEI番号(20文字)" hidden="1">
              <a:extLst>
                <a:ext uri="{63B3BB69-23CF-44E3-9099-C40C66FF867C}">
                  <a14:compatExt spid="_x0000_s94252"/>
                </a:ext>
                <a:ext uri="{FF2B5EF4-FFF2-40B4-BE49-F238E27FC236}">
                  <a16:creationId xmlns:a16="http://schemas.microsoft.com/office/drawing/2014/main" id="{00000000-0008-0000-0200-00002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26</xdr:row>
          <xdr:rowOff>19050</xdr:rowOff>
        </xdr:from>
        <xdr:to>
          <xdr:col>1</xdr:col>
          <xdr:colOff>7134225</xdr:colOff>
          <xdr:row>26</xdr:row>
          <xdr:rowOff>238125</xdr:rowOff>
        </xdr:to>
        <xdr:sp macro="" textlink="">
          <xdr:nvSpPr>
            <xdr:cNvPr id="94253" name="Check Box 45" descr=" 法人番号がない/わからない" hidden="1">
              <a:extLst>
                <a:ext uri="{63B3BB69-23CF-44E3-9099-C40C66FF867C}">
                  <a14:compatExt spid="_x0000_s94253"/>
                </a:ext>
                <a:ext uri="{FF2B5EF4-FFF2-40B4-BE49-F238E27FC236}">
                  <a16:creationId xmlns:a16="http://schemas.microsoft.com/office/drawing/2014/main" id="{00000000-0008-0000-0200-00002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41</xdr:row>
          <xdr:rowOff>9525</xdr:rowOff>
        </xdr:from>
        <xdr:to>
          <xdr:col>1</xdr:col>
          <xdr:colOff>2428875</xdr:colOff>
          <xdr:row>41</xdr:row>
          <xdr:rowOff>228600</xdr:rowOff>
        </xdr:to>
        <xdr:sp macro="" textlink="">
          <xdr:nvSpPr>
            <xdr:cNvPr id="94254" name="Check Box 46" descr=" 法人番号(13桁)" hidden="1">
              <a:extLst>
                <a:ext uri="{63B3BB69-23CF-44E3-9099-C40C66FF867C}">
                  <a14:compatExt spid="_x0000_s94254"/>
                </a:ext>
                <a:ext uri="{FF2B5EF4-FFF2-40B4-BE49-F238E27FC236}">
                  <a16:creationId xmlns:a16="http://schemas.microsoft.com/office/drawing/2014/main" id="{00000000-0008-0000-0200-00002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41</xdr:row>
          <xdr:rowOff>9525</xdr:rowOff>
        </xdr:from>
        <xdr:to>
          <xdr:col>1</xdr:col>
          <xdr:colOff>4648200</xdr:colOff>
          <xdr:row>41</xdr:row>
          <xdr:rowOff>228600</xdr:rowOff>
        </xdr:to>
        <xdr:sp macro="" textlink="">
          <xdr:nvSpPr>
            <xdr:cNvPr id="94255" name="Check Box 47" descr=" LEI番号(20文字)" hidden="1">
              <a:extLst>
                <a:ext uri="{63B3BB69-23CF-44E3-9099-C40C66FF867C}">
                  <a14:compatExt spid="_x0000_s94255"/>
                </a:ext>
                <a:ext uri="{FF2B5EF4-FFF2-40B4-BE49-F238E27FC236}">
                  <a16:creationId xmlns:a16="http://schemas.microsoft.com/office/drawing/2014/main" id="{00000000-0008-0000-0200-00002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41</xdr:row>
          <xdr:rowOff>9525</xdr:rowOff>
        </xdr:from>
        <xdr:to>
          <xdr:col>1</xdr:col>
          <xdr:colOff>7200900</xdr:colOff>
          <xdr:row>41</xdr:row>
          <xdr:rowOff>228600</xdr:rowOff>
        </xdr:to>
        <xdr:sp macro="" textlink="">
          <xdr:nvSpPr>
            <xdr:cNvPr id="94256" name="Check Box 48" descr=" 法人番号がない/わからない" hidden="1">
              <a:extLst>
                <a:ext uri="{63B3BB69-23CF-44E3-9099-C40C66FF867C}">
                  <a14:compatExt spid="_x0000_s94256"/>
                </a:ext>
                <a:ext uri="{FF2B5EF4-FFF2-40B4-BE49-F238E27FC236}">
                  <a16:creationId xmlns:a16="http://schemas.microsoft.com/office/drawing/2014/main" id="{00000000-0008-0000-0200-00003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101</xdr:row>
          <xdr:rowOff>9525</xdr:rowOff>
        </xdr:from>
        <xdr:to>
          <xdr:col>1</xdr:col>
          <xdr:colOff>2209800</xdr:colOff>
          <xdr:row>101</xdr:row>
          <xdr:rowOff>228600</xdr:rowOff>
        </xdr:to>
        <xdr:sp macro="" textlink="">
          <xdr:nvSpPr>
            <xdr:cNvPr id="94257" name="Check Box 49" descr=" 法人番号(13桁)" hidden="1">
              <a:extLst>
                <a:ext uri="{63B3BB69-23CF-44E3-9099-C40C66FF867C}">
                  <a14:compatExt spid="_x0000_s94257"/>
                </a:ext>
                <a:ext uri="{FF2B5EF4-FFF2-40B4-BE49-F238E27FC236}">
                  <a16:creationId xmlns:a16="http://schemas.microsoft.com/office/drawing/2014/main" id="{00000000-0008-0000-0200-00003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101</xdr:row>
          <xdr:rowOff>9525</xdr:rowOff>
        </xdr:from>
        <xdr:to>
          <xdr:col>1</xdr:col>
          <xdr:colOff>4514850</xdr:colOff>
          <xdr:row>101</xdr:row>
          <xdr:rowOff>228600</xdr:rowOff>
        </xdr:to>
        <xdr:sp macro="" textlink="">
          <xdr:nvSpPr>
            <xdr:cNvPr id="94258" name="Check Box 50" descr=" LEI番号(20文字)" hidden="1">
              <a:extLst>
                <a:ext uri="{63B3BB69-23CF-44E3-9099-C40C66FF867C}">
                  <a14:compatExt spid="_x0000_s94258"/>
                </a:ext>
                <a:ext uri="{FF2B5EF4-FFF2-40B4-BE49-F238E27FC236}">
                  <a16:creationId xmlns:a16="http://schemas.microsoft.com/office/drawing/2014/main" id="{00000000-0008-0000-0200-00003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101</xdr:row>
          <xdr:rowOff>9525</xdr:rowOff>
        </xdr:from>
        <xdr:to>
          <xdr:col>1</xdr:col>
          <xdr:colOff>7829550</xdr:colOff>
          <xdr:row>101</xdr:row>
          <xdr:rowOff>228600</xdr:rowOff>
        </xdr:to>
        <xdr:sp macro="" textlink="">
          <xdr:nvSpPr>
            <xdr:cNvPr id="94259" name="Check Box 51" descr=" 法人番号がない/わからない" hidden="1">
              <a:extLst>
                <a:ext uri="{63B3BB69-23CF-44E3-9099-C40C66FF867C}">
                  <a14:compatExt spid="_x0000_s94259"/>
                </a:ext>
                <a:ext uri="{FF2B5EF4-FFF2-40B4-BE49-F238E27FC236}">
                  <a16:creationId xmlns:a16="http://schemas.microsoft.com/office/drawing/2014/main" id="{00000000-0008-0000-0200-00003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19050</xdr:rowOff>
        </xdr:from>
        <xdr:to>
          <xdr:col>1</xdr:col>
          <xdr:colOff>2590800</xdr:colOff>
          <xdr:row>66</xdr:row>
          <xdr:rowOff>238125</xdr:rowOff>
        </xdr:to>
        <xdr:sp macro="" textlink="">
          <xdr:nvSpPr>
            <xdr:cNvPr id="94261" name="Check Box 53" descr=" 認定を受けている場合はチェック" hidden="1">
              <a:extLst>
                <a:ext uri="{63B3BB69-23CF-44E3-9099-C40C66FF867C}">
                  <a14:compatExt spid="_x0000_s94261"/>
                </a:ext>
                <a:ext uri="{FF2B5EF4-FFF2-40B4-BE49-F238E27FC236}">
                  <a16:creationId xmlns:a16="http://schemas.microsoft.com/office/drawing/2014/main" id="{00000000-0008-0000-02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19050</xdr:rowOff>
        </xdr:from>
        <xdr:to>
          <xdr:col>1</xdr:col>
          <xdr:colOff>5943600</xdr:colOff>
          <xdr:row>62</xdr:row>
          <xdr:rowOff>238125</xdr:rowOff>
        </xdr:to>
        <xdr:sp macro="" textlink="">
          <xdr:nvSpPr>
            <xdr:cNvPr id="94262" name="Check Box 54" descr=" 未定だが、適合ラベル交付日より2年間以上を保証" hidden="1">
              <a:extLst>
                <a:ext uri="{63B3BB69-23CF-44E3-9099-C40C66FF867C}">
                  <a14:compatExt spid="_x0000_s94262"/>
                </a:ext>
                <a:ext uri="{FF2B5EF4-FFF2-40B4-BE49-F238E27FC236}">
                  <a16:creationId xmlns:a16="http://schemas.microsoft.com/office/drawing/2014/main" id="{00000000-0008-0000-02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62</xdr:row>
          <xdr:rowOff>19050</xdr:rowOff>
        </xdr:from>
        <xdr:to>
          <xdr:col>1</xdr:col>
          <xdr:colOff>7820025</xdr:colOff>
          <xdr:row>62</xdr:row>
          <xdr:rowOff>238125</xdr:rowOff>
        </xdr:to>
        <xdr:sp macro="" textlink="">
          <xdr:nvSpPr>
            <xdr:cNvPr id="94263" name="Check Box 55" descr=" 不明" hidden="1">
              <a:extLst>
                <a:ext uri="{63B3BB69-23CF-44E3-9099-C40C66FF867C}">
                  <a14:compatExt spid="_x0000_s94263"/>
                </a:ext>
                <a:ext uri="{FF2B5EF4-FFF2-40B4-BE49-F238E27FC236}">
                  <a16:creationId xmlns:a16="http://schemas.microsoft.com/office/drawing/2014/main" id="{00000000-0008-0000-02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9525</xdr:rowOff>
        </xdr:from>
        <xdr:to>
          <xdr:col>1</xdr:col>
          <xdr:colOff>2724150</xdr:colOff>
          <xdr:row>64</xdr:row>
          <xdr:rowOff>228600</xdr:rowOff>
        </xdr:to>
        <xdr:sp macro="" textlink="">
          <xdr:nvSpPr>
            <xdr:cNvPr id="94264" name="Check Box 56" descr=" 適合ラベルを取得済み" hidden="1">
              <a:extLst>
                <a:ext uri="{63B3BB69-23CF-44E3-9099-C40C66FF867C}">
                  <a14:compatExt spid="_x0000_s94264"/>
                </a:ext>
                <a:ext uri="{FF2B5EF4-FFF2-40B4-BE49-F238E27FC236}">
                  <a16:creationId xmlns:a16="http://schemas.microsoft.com/office/drawing/2014/main" id="{00000000-0008-0000-0200-00003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9525</xdr:rowOff>
        </xdr:from>
        <xdr:to>
          <xdr:col>1</xdr:col>
          <xdr:colOff>2247900</xdr:colOff>
          <xdr:row>56</xdr:row>
          <xdr:rowOff>228600</xdr:rowOff>
        </xdr:to>
        <xdr:sp macro="" textlink="">
          <xdr:nvSpPr>
            <xdr:cNvPr id="94265" name="Check Box 57" descr=" 法人番号(13桁)" hidden="1">
              <a:extLst>
                <a:ext uri="{63B3BB69-23CF-44E3-9099-C40C66FF867C}">
                  <a14:compatExt spid="_x0000_s94265"/>
                </a:ext>
                <a:ext uri="{FF2B5EF4-FFF2-40B4-BE49-F238E27FC236}">
                  <a16:creationId xmlns:a16="http://schemas.microsoft.com/office/drawing/2014/main" id="{00000000-0008-0000-0200-00003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56</xdr:row>
          <xdr:rowOff>9525</xdr:rowOff>
        </xdr:from>
        <xdr:to>
          <xdr:col>1</xdr:col>
          <xdr:colOff>4486275</xdr:colOff>
          <xdr:row>56</xdr:row>
          <xdr:rowOff>228600</xdr:rowOff>
        </xdr:to>
        <xdr:sp macro="" textlink="">
          <xdr:nvSpPr>
            <xdr:cNvPr id="94266" name="Check Box 58" descr=" LEI番号(20文字)" hidden="1">
              <a:extLst>
                <a:ext uri="{63B3BB69-23CF-44E3-9099-C40C66FF867C}">
                  <a14:compatExt spid="_x0000_s94266"/>
                </a:ext>
                <a:ext uri="{FF2B5EF4-FFF2-40B4-BE49-F238E27FC236}">
                  <a16:creationId xmlns:a16="http://schemas.microsoft.com/office/drawing/2014/main" id="{00000000-0008-0000-0200-00003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56</xdr:row>
          <xdr:rowOff>9525</xdr:rowOff>
        </xdr:from>
        <xdr:to>
          <xdr:col>1</xdr:col>
          <xdr:colOff>7905750</xdr:colOff>
          <xdr:row>56</xdr:row>
          <xdr:rowOff>228600</xdr:rowOff>
        </xdr:to>
        <xdr:sp macro="" textlink="">
          <xdr:nvSpPr>
            <xdr:cNvPr id="94267" name="Check Box 59" descr=" 法人番号がない/わからない" hidden="1">
              <a:extLst>
                <a:ext uri="{63B3BB69-23CF-44E3-9099-C40C66FF867C}">
                  <a14:compatExt spid="_x0000_s94267"/>
                </a:ext>
                <a:ext uri="{FF2B5EF4-FFF2-40B4-BE49-F238E27FC236}">
                  <a16:creationId xmlns:a16="http://schemas.microsoft.com/office/drawing/2014/main" id="{00000000-0008-0000-0200-00003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81</xdr:row>
          <xdr:rowOff>19050</xdr:rowOff>
        </xdr:from>
        <xdr:to>
          <xdr:col>1</xdr:col>
          <xdr:colOff>2590800</xdr:colOff>
          <xdr:row>81</xdr:row>
          <xdr:rowOff>238125</xdr:rowOff>
        </xdr:to>
        <xdr:sp macro="" textlink="">
          <xdr:nvSpPr>
            <xdr:cNvPr id="94268" name="Check Box 60" descr=" 認定を受けている場合はチェック" hidden="1">
              <a:extLst>
                <a:ext uri="{63B3BB69-23CF-44E3-9099-C40C66FF867C}">
                  <a14:compatExt spid="_x0000_s94268"/>
                </a:ext>
                <a:ext uri="{FF2B5EF4-FFF2-40B4-BE49-F238E27FC236}">
                  <a16:creationId xmlns:a16="http://schemas.microsoft.com/office/drawing/2014/main" id="{00000000-0008-0000-0200-00003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19050</xdr:rowOff>
        </xdr:from>
        <xdr:to>
          <xdr:col>1</xdr:col>
          <xdr:colOff>5991225</xdr:colOff>
          <xdr:row>77</xdr:row>
          <xdr:rowOff>238125</xdr:rowOff>
        </xdr:to>
        <xdr:sp macro="" textlink="">
          <xdr:nvSpPr>
            <xdr:cNvPr id="94269" name="Check Box 61" descr=" 未定だが、適合ラベル交付日より2年間以上を保証" hidden="1">
              <a:extLst>
                <a:ext uri="{63B3BB69-23CF-44E3-9099-C40C66FF867C}">
                  <a14:compatExt spid="_x0000_s94269"/>
                </a:ext>
                <a:ext uri="{FF2B5EF4-FFF2-40B4-BE49-F238E27FC236}">
                  <a16:creationId xmlns:a16="http://schemas.microsoft.com/office/drawing/2014/main" id="{00000000-0008-0000-0200-00003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77</xdr:row>
          <xdr:rowOff>19050</xdr:rowOff>
        </xdr:from>
        <xdr:to>
          <xdr:col>1</xdr:col>
          <xdr:colOff>7667625</xdr:colOff>
          <xdr:row>77</xdr:row>
          <xdr:rowOff>238125</xdr:rowOff>
        </xdr:to>
        <xdr:sp macro="" textlink="">
          <xdr:nvSpPr>
            <xdr:cNvPr id="94270" name="Check Box 62" descr=" 不明" hidden="1">
              <a:extLst>
                <a:ext uri="{63B3BB69-23CF-44E3-9099-C40C66FF867C}">
                  <a14:compatExt spid="_x0000_s94270"/>
                </a:ext>
                <a:ext uri="{FF2B5EF4-FFF2-40B4-BE49-F238E27FC236}">
                  <a16:creationId xmlns:a16="http://schemas.microsoft.com/office/drawing/2014/main" id="{00000000-0008-0000-0200-00003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9525</xdr:rowOff>
        </xdr:from>
        <xdr:to>
          <xdr:col>1</xdr:col>
          <xdr:colOff>2724150</xdr:colOff>
          <xdr:row>79</xdr:row>
          <xdr:rowOff>228600</xdr:rowOff>
        </xdr:to>
        <xdr:sp macro="" textlink="">
          <xdr:nvSpPr>
            <xdr:cNvPr id="94271" name="Check Box 63" descr=" 適合ラベルを取得済み" hidden="1">
              <a:extLst>
                <a:ext uri="{63B3BB69-23CF-44E3-9099-C40C66FF867C}">
                  <a14:compatExt spid="_x0000_s94271"/>
                </a:ext>
                <a:ext uri="{FF2B5EF4-FFF2-40B4-BE49-F238E27FC236}">
                  <a16:creationId xmlns:a16="http://schemas.microsoft.com/office/drawing/2014/main" id="{00000000-0008-0000-0200-00003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71</xdr:row>
          <xdr:rowOff>9525</xdr:rowOff>
        </xdr:from>
        <xdr:to>
          <xdr:col>1</xdr:col>
          <xdr:colOff>2219325</xdr:colOff>
          <xdr:row>71</xdr:row>
          <xdr:rowOff>228600</xdr:rowOff>
        </xdr:to>
        <xdr:sp macro="" textlink="">
          <xdr:nvSpPr>
            <xdr:cNvPr id="94272" name="Check Box 64" descr=" 法人番号(13桁)" hidden="1">
              <a:extLst>
                <a:ext uri="{63B3BB69-23CF-44E3-9099-C40C66FF867C}">
                  <a14:compatExt spid="_x0000_s94272"/>
                </a:ext>
                <a:ext uri="{FF2B5EF4-FFF2-40B4-BE49-F238E27FC236}">
                  <a16:creationId xmlns:a16="http://schemas.microsoft.com/office/drawing/2014/main" id="{00000000-0008-0000-0200-00004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71</xdr:row>
          <xdr:rowOff>9525</xdr:rowOff>
        </xdr:from>
        <xdr:to>
          <xdr:col>1</xdr:col>
          <xdr:colOff>4495800</xdr:colOff>
          <xdr:row>71</xdr:row>
          <xdr:rowOff>228600</xdr:rowOff>
        </xdr:to>
        <xdr:sp macro="" textlink="">
          <xdr:nvSpPr>
            <xdr:cNvPr id="94273" name="Check Box 65" descr=" LEI番号(20文字)" hidden="1">
              <a:extLst>
                <a:ext uri="{63B3BB69-23CF-44E3-9099-C40C66FF867C}">
                  <a14:compatExt spid="_x0000_s94273"/>
                </a:ext>
                <a:ext uri="{FF2B5EF4-FFF2-40B4-BE49-F238E27FC236}">
                  <a16:creationId xmlns:a16="http://schemas.microsoft.com/office/drawing/2014/main" id="{00000000-0008-0000-0200-00004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71</xdr:row>
          <xdr:rowOff>9525</xdr:rowOff>
        </xdr:from>
        <xdr:to>
          <xdr:col>1</xdr:col>
          <xdr:colOff>7934325</xdr:colOff>
          <xdr:row>71</xdr:row>
          <xdr:rowOff>228600</xdr:rowOff>
        </xdr:to>
        <xdr:sp macro="" textlink="">
          <xdr:nvSpPr>
            <xdr:cNvPr id="94274" name="Check Box 66" descr=" 法人番号がない/わからない" hidden="1">
              <a:extLst>
                <a:ext uri="{63B3BB69-23CF-44E3-9099-C40C66FF867C}">
                  <a14:compatExt spid="_x0000_s94274"/>
                </a:ext>
                <a:ext uri="{FF2B5EF4-FFF2-40B4-BE49-F238E27FC236}">
                  <a16:creationId xmlns:a16="http://schemas.microsoft.com/office/drawing/2014/main" id="{00000000-0008-0000-0200-00004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96</xdr:row>
          <xdr:rowOff>19050</xdr:rowOff>
        </xdr:from>
        <xdr:to>
          <xdr:col>1</xdr:col>
          <xdr:colOff>2590800</xdr:colOff>
          <xdr:row>96</xdr:row>
          <xdr:rowOff>238125</xdr:rowOff>
        </xdr:to>
        <xdr:sp macro="" textlink="">
          <xdr:nvSpPr>
            <xdr:cNvPr id="94275" name="Check Box 67" descr=" 認定を受けている場合はチェック" hidden="1">
              <a:extLst>
                <a:ext uri="{63B3BB69-23CF-44E3-9099-C40C66FF867C}">
                  <a14:compatExt spid="_x0000_s94275"/>
                </a:ext>
                <a:ext uri="{FF2B5EF4-FFF2-40B4-BE49-F238E27FC236}">
                  <a16:creationId xmlns:a16="http://schemas.microsoft.com/office/drawing/2014/main" id="{00000000-0008-0000-0200-00004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92</xdr:row>
          <xdr:rowOff>19050</xdr:rowOff>
        </xdr:from>
        <xdr:to>
          <xdr:col>1</xdr:col>
          <xdr:colOff>5943600</xdr:colOff>
          <xdr:row>92</xdr:row>
          <xdr:rowOff>228600</xdr:rowOff>
        </xdr:to>
        <xdr:sp macro="" textlink="">
          <xdr:nvSpPr>
            <xdr:cNvPr id="94276" name="Check Box 68" descr=" 未定だが、適合ラベル交付日より2年間以上を保証" hidden="1">
              <a:extLst>
                <a:ext uri="{63B3BB69-23CF-44E3-9099-C40C66FF867C}">
                  <a14:compatExt spid="_x0000_s94276"/>
                </a:ext>
                <a:ext uri="{FF2B5EF4-FFF2-40B4-BE49-F238E27FC236}">
                  <a16:creationId xmlns:a16="http://schemas.microsoft.com/office/drawing/2014/main" id="{00000000-0008-0000-0200-00004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92</xdr:row>
          <xdr:rowOff>19050</xdr:rowOff>
        </xdr:from>
        <xdr:to>
          <xdr:col>1</xdr:col>
          <xdr:colOff>7639050</xdr:colOff>
          <xdr:row>92</xdr:row>
          <xdr:rowOff>228600</xdr:rowOff>
        </xdr:to>
        <xdr:sp macro="" textlink="">
          <xdr:nvSpPr>
            <xdr:cNvPr id="94277" name="Check Box 69" descr=" 不明" hidden="1">
              <a:extLst>
                <a:ext uri="{63B3BB69-23CF-44E3-9099-C40C66FF867C}">
                  <a14:compatExt spid="_x0000_s94277"/>
                </a:ext>
                <a:ext uri="{FF2B5EF4-FFF2-40B4-BE49-F238E27FC236}">
                  <a16:creationId xmlns:a16="http://schemas.microsoft.com/office/drawing/2014/main" id="{00000000-0008-0000-0200-00004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94</xdr:row>
          <xdr:rowOff>9525</xdr:rowOff>
        </xdr:from>
        <xdr:to>
          <xdr:col>1</xdr:col>
          <xdr:colOff>2724150</xdr:colOff>
          <xdr:row>94</xdr:row>
          <xdr:rowOff>228600</xdr:rowOff>
        </xdr:to>
        <xdr:sp macro="" textlink="">
          <xdr:nvSpPr>
            <xdr:cNvPr id="94278" name="Check Box 70" descr=" 適合ラベルを取得済み" hidden="1">
              <a:extLst>
                <a:ext uri="{63B3BB69-23CF-44E3-9099-C40C66FF867C}">
                  <a14:compatExt spid="_x0000_s94278"/>
                </a:ext>
                <a:ext uri="{FF2B5EF4-FFF2-40B4-BE49-F238E27FC236}">
                  <a16:creationId xmlns:a16="http://schemas.microsoft.com/office/drawing/2014/main" id="{00000000-0008-0000-0200-00004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86</xdr:row>
          <xdr:rowOff>19050</xdr:rowOff>
        </xdr:from>
        <xdr:to>
          <xdr:col>1</xdr:col>
          <xdr:colOff>2200275</xdr:colOff>
          <xdr:row>86</xdr:row>
          <xdr:rowOff>228600</xdr:rowOff>
        </xdr:to>
        <xdr:sp macro="" textlink="">
          <xdr:nvSpPr>
            <xdr:cNvPr id="94279" name="Check Box 71" descr=" 法人番号(13桁)" hidden="1">
              <a:extLst>
                <a:ext uri="{63B3BB69-23CF-44E3-9099-C40C66FF867C}">
                  <a14:compatExt spid="_x0000_s94279"/>
                </a:ext>
                <a:ext uri="{FF2B5EF4-FFF2-40B4-BE49-F238E27FC236}">
                  <a16:creationId xmlns:a16="http://schemas.microsoft.com/office/drawing/2014/main" id="{00000000-0008-0000-0200-00004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86</xdr:row>
          <xdr:rowOff>19050</xdr:rowOff>
        </xdr:from>
        <xdr:to>
          <xdr:col>1</xdr:col>
          <xdr:colOff>4543425</xdr:colOff>
          <xdr:row>86</xdr:row>
          <xdr:rowOff>228600</xdr:rowOff>
        </xdr:to>
        <xdr:sp macro="" textlink="">
          <xdr:nvSpPr>
            <xdr:cNvPr id="94280" name="Check Box 72" descr=" LEI番号(20文字)" hidden="1">
              <a:extLst>
                <a:ext uri="{63B3BB69-23CF-44E3-9099-C40C66FF867C}">
                  <a14:compatExt spid="_x0000_s94280"/>
                </a:ext>
                <a:ext uri="{FF2B5EF4-FFF2-40B4-BE49-F238E27FC236}">
                  <a16:creationId xmlns:a16="http://schemas.microsoft.com/office/drawing/2014/main" id="{00000000-0008-0000-0200-00004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86</xdr:row>
          <xdr:rowOff>19050</xdr:rowOff>
        </xdr:from>
        <xdr:to>
          <xdr:col>1</xdr:col>
          <xdr:colOff>7153275</xdr:colOff>
          <xdr:row>86</xdr:row>
          <xdr:rowOff>228600</xdr:rowOff>
        </xdr:to>
        <xdr:sp macro="" textlink="">
          <xdr:nvSpPr>
            <xdr:cNvPr id="94281" name="Check Box 73" descr=" 法人番号がない/わからない" hidden="1">
              <a:extLst>
                <a:ext uri="{63B3BB69-23CF-44E3-9099-C40C66FF867C}">
                  <a14:compatExt spid="_x0000_s94281"/>
                </a:ext>
                <a:ext uri="{FF2B5EF4-FFF2-40B4-BE49-F238E27FC236}">
                  <a16:creationId xmlns:a16="http://schemas.microsoft.com/office/drawing/2014/main" id="{00000000-0008-0000-0200-00004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55.xml"/><Relationship Id="rId21" Type="http://schemas.openxmlformats.org/officeDocument/2006/relationships/ctrlProp" Target="../ctrlProps/ctrlProp50.xml"/><Relationship Id="rId42" Type="http://schemas.openxmlformats.org/officeDocument/2006/relationships/ctrlProp" Target="../ctrlProps/ctrlProp71.xml"/><Relationship Id="rId47" Type="http://schemas.openxmlformats.org/officeDocument/2006/relationships/ctrlProp" Target="../ctrlProps/ctrlProp76.xml"/><Relationship Id="rId63" Type="http://schemas.openxmlformats.org/officeDocument/2006/relationships/ctrlProp" Target="../ctrlProps/ctrlProp92.xml"/><Relationship Id="rId68"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74" Type="http://schemas.openxmlformats.org/officeDocument/2006/relationships/ctrlProp" Target="../ctrlProps/ctrlProp103.xml"/><Relationship Id="rId5" Type="http://schemas.openxmlformats.org/officeDocument/2006/relationships/ctrlProp" Target="../ctrlProps/ctrlProp34.xml"/><Relationship Id="rId61" Type="http://schemas.openxmlformats.org/officeDocument/2006/relationships/ctrlProp" Target="../ctrlProps/ctrlProp90.xml"/><Relationship Id="rId19" Type="http://schemas.openxmlformats.org/officeDocument/2006/relationships/ctrlProp" Target="../ctrlProps/ctrlProp4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72" Type="http://schemas.openxmlformats.org/officeDocument/2006/relationships/ctrlProp" Target="../ctrlProps/ctrlProp101.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 Id="rId75" Type="http://schemas.openxmlformats.org/officeDocument/2006/relationships/ctrlProp" Target="../ctrlProps/ctrlProp104.xml"/><Relationship Id="rId1" Type="http://schemas.openxmlformats.org/officeDocument/2006/relationships/printerSettings" Target="../printerSettings/printerSettings2.bin"/><Relationship Id="rId6" Type="http://schemas.openxmlformats.org/officeDocument/2006/relationships/ctrlProp" Target="../ctrlProps/ctrlProp35.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73" Type="http://schemas.openxmlformats.org/officeDocument/2006/relationships/ctrlProp" Target="../ctrlProps/ctrlProp102.xml"/><Relationship Id="rId4" Type="http://schemas.openxmlformats.org/officeDocument/2006/relationships/ctrlProp" Target="../ctrlProps/ctrlProp33.xml"/><Relationship Id="rId9" Type="http://schemas.openxmlformats.org/officeDocument/2006/relationships/ctrlProp" Target="../ctrlProps/ctrlProp38.xml"/><Relationship Id="rId13" Type="http://schemas.openxmlformats.org/officeDocument/2006/relationships/ctrlProp" Target="../ctrlProps/ctrlProp42.xml"/><Relationship Id="rId18" Type="http://schemas.openxmlformats.org/officeDocument/2006/relationships/ctrlProp" Target="../ctrlProps/ctrlProp47.xml"/><Relationship Id="rId39" Type="http://schemas.openxmlformats.org/officeDocument/2006/relationships/ctrlProp" Target="../ctrlProps/ctrlProp68.xml"/><Relationship Id="rId34" Type="http://schemas.openxmlformats.org/officeDocument/2006/relationships/ctrlProp" Target="../ctrlProps/ctrlProp63.xml"/><Relationship Id="rId50" Type="http://schemas.openxmlformats.org/officeDocument/2006/relationships/ctrlProp" Target="../ctrlProps/ctrlProp79.xml"/><Relationship Id="rId55" Type="http://schemas.openxmlformats.org/officeDocument/2006/relationships/ctrlProp" Target="../ctrlProps/ctrlProp84.xml"/><Relationship Id="rId7" Type="http://schemas.openxmlformats.org/officeDocument/2006/relationships/ctrlProp" Target="../ctrlProps/ctrlProp36.xml"/><Relationship Id="rId71" Type="http://schemas.openxmlformats.org/officeDocument/2006/relationships/ctrlProp" Target="../ctrlProps/ctrlProp100.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9" Type="http://schemas.openxmlformats.org/officeDocument/2006/relationships/ctrlProp" Target="../ctrlProps/ctrlProp140.xml"/><Relationship Id="rId21" Type="http://schemas.openxmlformats.org/officeDocument/2006/relationships/ctrlProp" Target="../ctrlProps/ctrlProp122.xml"/><Relationship Id="rId34" Type="http://schemas.openxmlformats.org/officeDocument/2006/relationships/ctrlProp" Target="../ctrlProps/ctrlProp135.xml"/><Relationship Id="rId42" Type="http://schemas.openxmlformats.org/officeDocument/2006/relationships/ctrlProp" Target="../ctrlProps/ctrlProp143.xml"/><Relationship Id="rId47" Type="http://schemas.openxmlformats.org/officeDocument/2006/relationships/ctrlProp" Target="../ctrlProps/ctrlProp148.xml"/><Relationship Id="rId50" Type="http://schemas.openxmlformats.org/officeDocument/2006/relationships/ctrlProp" Target="../ctrlProps/ctrlProp151.xml"/><Relationship Id="rId7" Type="http://schemas.openxmlformats.org/officeDocument/2006/relationships/ctrlProp" Target="../ctrlProps/ctrlProp108.xml"/><Relationship Id="rId2" Type="http://schemas.openxmlformats.org/officeDocument/2006/relationships/drawing" Target="../drawings/drawing3.xml"/><Relationship Id="rId16" Type="http://schemas.openxmlformats.org/officeDocument/2006/relationships/ctrlProp" Target="../ctrlProps/ctrlProp117.xml"/><Relationship Id="rId29" Type="http://schemas.openxmlformats.org/officeDocument/2006/relationships/ctrlProp" Target="../ctrlProps/ctrlProp130.xml"/><Relationship Id="rId11" Type="http://schemas.openxmlformats.org/officeDocument/2006/relationships/ctrlProp" Target="../ctrlProps/ctrlProp112.xml"/><Relationship Id="rId24" Type="http://schemas.openxmlformats.org/officeDocument/2006/relationships/ctrlProp" Target="../ctrlProps/ctrlProp125.xml"/><Relationship Id="rId32" Type="http://schemas.openxmlformats.org/officeDocument/2006/relationships/ctrlProp" Target="../ctrlProps/ctrlProp133.xml"/><Relationship Id="rId37" Type="http://schemas.openxmlformats.org/officeDocument/2006/relationships/ctrlProp" Target="../ctrlProps/ctrlProp138.xml"/><Relationship Id="rId40" Type="http://schemas.openxmlformats.org/officeDocument/2006/relationships/ctrlProp" Target="../ctrlProps/ctrlProp141.xml"/><Relationship Id="rId45" Type="http://schemas.openxmlformats.org/officeDocument/2006/relationships/ctrlProp" Target="../ctrlProps/ctrlProp146.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28" Type="http://schemas.openxmlformats.org/officeDocument/2006/relationships/ctrlProp" Target="../ctrlProps/ctrlProp129.xml"/><Relationship Id="rId36" Type="http://schemas.openxmlformats.org/officeDocument/2006/relationships/ctrlProp" Target="../ctrlProps/ctrlProp137.xml"/><Relationship Id="rId49" Type="http://schemas.openxmlformats.org/officeDocument/2006/relationships/ctrlProp" Target="../ctrlProps/ctrlProp150.xml"/><Relationship Id="rId10" Type="http://schemas.openxmlformats.org/officeDocument/2006/relationships/ctrlProp" Target="../ctrlProps/ctrlProp111.xml"/><Relationship Id="rId19" Type="http://schemas.openxmlformats.org/officeDocument/2006/relationships/ctrlProp" Target="../ctrlProps/ctrlProp120.xml"/><Relationship Id="rId31" Type="http://schemas.openxmlformats.org/officeDocument/2006/relationships/ctrlProp" Target="../ctrlProps/ctrlProp132.xml"/><Relationship Id="rId44" Type="http://schemas.openxmlformats.org/officeDocument/2006/relationships/ctrlProp" Target="../ctrlProps/ctrlProp145.xml"/><Relationship Id="rId52" Type="http://schemas.openxmlformats.org/officeDocument/2006/relationships/ctrlProp" Target="../ctrlProps/ctrlProp153.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 Id="rId30" Type="http://schemas.openxmlformats.org/officeDocument/2006/relationships/ctrlProp" Target="../ctrlProps/ctrlProp131.xml"/><Relationship Id="rId35" Type="http://schemas.openxmlformats.org/officeDocument/2006/relationships/ctrlProp" Target="../ctrlProps/ctrlProp136.xml"/><Relationship Id="rId43" Type="http://schemas.openxmlformats.org/officeDocument/2006/relationships/ctrlProp" Target="../ctrlProps/ctrlProp144.xml"/><Relationship Id="rId48" Type="http://schemas.openxmlformats.org/officeDocument/2006/relationships/ctrlProp" Target="../ctrlProps/ctrlProp149.xml"/><Relationship Id="rId8" Type="http://schemas.openxmlformats.org/officeDocument/2006/relationships/ctrlProp" Target="../ctrlProps/ctrlProp109.xml"/><Relationship Id="rId51" Type="http://schemas.openxmlformats.org/officeDocument/2006/relationships/ctrlProp" Target="../ctrlProps/ctrlProp152.xml"/><Relationship Id="rId3" Type="http://schemas.openxmlformats.org/officeDocument/2006/relationships/vmlDrawing" Target="../drawings/vmlDrawing3.v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33" Type="http://schemas.openxmlformats.org/officeDocument/2006/relationships/ctrlProp" Target="../ctrlProps/ctrlProp134.xml"/><Relationship Id="rId38" Type="http://schemas.openxmlformats.org/officeDocument/2006/relationships/ctrlProp" Target="../ctrlProps/ctrlProp139.xml"/><Relationship Id="rId46" Type="http://schemas.openxmlformats.org/officeDocument/2006/relationships/ctrlProp" Target="../ctrlProps/ctrlProp147.xml"/><Relationship Id="rId20" Type="http://schemas.openxmlformats.org/officeDocument/2006/relationships/ctrlProp" Target="../ctrlProps/ctrlProp121.xml"/><Relationship Id="rId41" Type="http://schemas.openxmlformats.org/officeDocument/2006/relationships/ctrlProp" Target="../ctrlProps/ctrlProp142.xml"/><Relationship Id="rId1" Type="http://schemas.openxmlformats.org/officeDocument/2006/relationships/printerSettings" Target="../printerSettings/printerSettings3.bin"/><Relationship Id="rId6" Type="http://schemas.openxmlformats.org/officeDocument/2006/relationships/ctrlProp" Target="../ctrlProps/ctrlProp10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1484-88DB-4796-AE5A-445F5ACD53B0}">
  <sheetPr codeName="Sheet1">
    <tabColor theme="1" tint="0.499984740745262"/>
    <pageSetUpPr fitToPage="1"/>
  </sheetPr>
  <dimension ref="A1:H111"/>
  <sheetViews>
    <sheetView zoomScale="70" zoomScaleNormal="70" zoomScaleSheetLayoutView="220" workbookViewId="0">
      <pane ySplit="6" topLeftCell="A7" activePane="bottomLeft" state="frozen"/>
      <selection activeCell="S30" sqref="S30"/>
      <selection pane="bottomLeft" activeCell="D1" sqref="D1:H1048576"/>
    </sheetView>
  </sheetViews>
  <sheetFormatPr defaultColWidth="9" defaultRowHeight="15.75"/>
  <cols>
    <col min="1" max="1" width="55" style="7" customWidth="1"/>
    <col min="2" max="2" width="104.375" style="41" customWidth="1"/>
    <col min="3" max="3" width="41.75" style="168" customWidth="1"/>
    <col min="4" max="4" width="10" style="6" hidden="1" customWidth="1"/>
    <col min="5" max="6" width="9" style="6" hidden="1" customWidth="1"/>
    <col min="7" max="7" width="9.5" style="6" hidden="1" customWidth="1"/>
    <col min="8" max="8" width="9" style="6" hidden="1" customWidth="1"/>
    <col min="9" max="16384" width="9" style="7"/>
  </cols>
  <sheetData>
    <row r="1" spans="1:8" ht="37.5" customHeight="1">
      <c r="A1" s="177" t="s">
        <v>372</v>
      </c>
      <c r="B1" s="177"/>
      <c r="C1" s="177"/>
    </row>
    <row r="2" spans="1:8" ht="20.100000000000001" customHeight="1">
      <c r="A2" s="8"/>
      <c r="B2" s="9"/>
      <c r="C2" s="151" t="s">
        <v>397</v>
      </c>
    </row>
    <row r="3" spans="1:8" ht="9.9499999999999993" customHeight="1" thickBot="1">
      <c r="A3" s="8"/>
      <c r="B3" s="9"/>
      <c r="C3" s="100"/>
    </row>
    <row r="4" spans="1:8" s="11" customFormat="1" ht="35.25" customHeight="1">
      <c r="A4" s="187" t="s">
        <v>113</v>
      </c>
      <c r="B4" s="188"/>
      <c r="C4" s="189"/>
      <c r="D4" s="10"/>
      <c r="E4" s="10"/>
      <c r="F4" s="10"/>
      <c r="G4" s="10"/>
      <c r="H4" s="10"/>
    </row>
    <row r="5" spans="1:8" s="11" customFormat="1" ht="20.100000000000001" customHeight="1">
      <c r="A5" s="12" t="s">
        <v>363</v>
      </c>
      <c r="B5" s="116"/>
      <c r="C5" s="152"/>
      <c r="D5" s="10"/>
      <c r="E5" s="10"/>
      <c r="F5" s="10"/>
      <c r="G5" s="10"/>
      <c r="H5" s="10"/>
    </row>
    <row r="6" spans="1:8" s="11" customFormat="1" ht="36" customHeight="1" thickBot="1">
      <c r="A6" s="184" t="s">
        <v>112</v>
      </c>
      <c r="B6" s="185"/>
      <c r="C6" s="186"/>
      <c r="D6" s="10"/>
      <c r="E6" s="10"/>
      <c r="F6" s="10"/>
      <c r="G6" s="10"/>
      <c r="H6" s="10"/>
    </row>
    <row r="7" spans="1:8" s="8" customFormat="1" ht="12.75" customHeight="1">
      <c r="A7" s="13"/>
      <c r="B7" s="14"/>
      <c r="C7" s="156"/>
      <c r="D7" s="16"/>
      <c r="E7" s="16"/>
      <c r="F7" s="16"/>
      <c r="G7" s="16"/>
      <c r="H7" s="16"/>
    </row>
    <row r="8" spans="1:8" s="11" customFormat="1" ht="20.100000000000001" customHeight="1">
      <c r="A8" s="178" t="s">
        <v>304</v>
      </c>
      <c r="B8" s="179"/>
      <c r="C8" s="157"/>
      <c r="D8" s="10"/>
      <c r="E8" s="10"/>
      <c r="F8" s="10"/>
      <c r="G8" s="10"/>
      <c r="H8" s="10"/>
    </row>
    <row r="9" spans="1:8" ht="20.100000000000001" customHeight="1">
      <c r="A9" s="17" t="s">
        <v>164</v>
      </c>
      <c r="B9" s="94" t="s">
        <v>28</v>
      </c>
      <c r="C9" s="55" t="s">
        <v>366</v>
      </c>
      <c r="D9" s="6">
        <f t="shared" ref="D9:D15" si="0">IF(B9="",1,0)</f>
        <v>0</v>
      </c>
    </row>
    <row r="10" spans="1:8" ht="20.100000000000001" customHeight="1">
      <c r="A10" s="17" t="s">
        <v>165</v>
      </c>
      <c r="B10" s="62"/>
      <c r="C10" s="55" t="str">
        <f>IF(D10=1,"← Please fill in (YYYY/MM/DD)","OK")</f>
        <v>← Please fill in (YYYY/MM/DD)</v>
      </c>
      <c r="D10" s="6">
        <f t="shared" si="0"/>
        <v>1</v>
      </c>
    </row>
    <row r="11" spans="1:8" ht="20.100000000000001" customHeight="1">
      <c r="A11" s="19" t="s">
        <v>305</v>
      </c>
      <c r="B11" s="94" t="s">
        <v>364</v>
      </c>
      <c r="C11" s="55" t="str">
        <f>IF(D11=1,"← Please select","OK")</f>
        <v>OK</v>
      </c>
      <c r="D11" s="6">
        <f t="shared" si="0"/>
        <v>0</v>
      </c>
    </row>
    <row r="12" spans="1:8" ht="20.100000000000001" customHeight="1">
      <c r="A12" s="19" t="s">
        <v>340</v>
      </c>
      <c r="B12" s="94" t="s">
        <v>36</v>
      </c>
      <c r="C12" s="55" t="str">
        <f>IF(D12=1,"← Please select","OK")</f>
        <v>OK</v>
      </c>
      <c r="D12" s="6">
        <f t="shared" si="0"/>
        <v>0</v>
      </c>
    </row>
    <row r="13" spans="1:8" ht="20.100000000000001" customHeight="1">
      <c r="A13" s="19" t="s">
        <v>306</v>
      </c>
      <c r="B13" s="63"/>
      <c r="C13" s="55" t="str">
        <f>IF(D13=1,"← Please select","OK")</f>
        <v>← Please select</v>
      </c>
      <c r="D13" s="6">
        <f t="shared" si="0"/>
        <v>1</v>
      </c>
      <c r="E13" s="6" cm="1">
        <f t="array" ref="E13">IF(B13="",0,_xlfn.IFS(B13=' Hide Selection List'!B15,1,B13=' Hide Selection List'!B16,3))</f>
        <v>0</v>
      </c>
    </row>
    <row r="14" spans="1:8" ht="20.100000000000001" customHeight="1">
      <c r="A14" s="19" t="s">
        <v>55</v>
      </c>
      <c r="B14" s="173" t="s">
        <v>365</v>
      </c>
      <c r="C14" s="55" t="str">
        <f>IF(D14=1,"← Please fill in","OK")</f>
        <v>OK</v>
      </c>
      <c r="D14" s="6">
        <f t="shared" si="0"/>
        <v>0</v>
      </c>
    </row>
    <row r="15" spans="1:8" ht="20.100000000000001" customHeight="1">
      <c r="A15" s="19" t="s">
        <v>56</v>
      </c>
      <c r="B15" s="63"/>
      <c r="C15" s="55" t="str">
        <f>IF(D15=1,"← Please fill in","OK")</f>
        <v>← Please fill in</v>
      </c>
      <c r="D15" s="6">
        <f t="shared" si="0"/>
        <v>1</v>
      </c>
    </row>
    <row r="16" spans="1:8" ht="37.5" customHeight="1">
      <c r="A16" s="180" t="s">
        <v>307</v>
      </c>
      <c r="B16" s="64"/>
      <c r="C16" s="49" t="str" cm="1">
        <f t="array" ref="C16">_xlfn.IFS(D16=0,"OK",D16=1,"← Please select",D16=2,"← Please untick the box",D16=3,"← Please attach a certified copy of the corporate registry, etc.",D16=4,"← Please tick the box correctly")</f>
        <v>← Please select</v>
      </c>
      <c r="D16" s="6">
        <f>IF(OR(AND(E16=TRUE,F16=FALSE,G16=FALSE,H16=FALSE),AND(E16=FALSE,F16=TRUE,G16=FALSE,H16=FALSE)),0,IF(AND(E16=FALSE,F16=FALSE,G16=FALSE),IF(H16=FALSE,1,2),IF(AND(E16=FALSE,F16=FALSE,G16=TRUE),IF(H16=TRUE,0,3),4)))</f>
        <v>1</v>
      </c>
      <c r="E16" s="6" t="b">
        <v>0</v>
      </c>
      <c r="F16" s="6" t="b">
        <v>0</v>
      </c>
      <c r="G16" s="6" t="b">
        <v>0</v>
      </c>
      <c r="H16" s="6" t="b">
        <v>0</v>
      </c>
    </row>
    <row r="17" spans="1:8" ht="20.100000000000001" customHeight="1">
      <c r="A17" s="181"/>
      <c r="B17" s="123"/>
      <c r="C17" s="158" t="str" cm="1">
        <f t="array" ref="C17">_xlfn.IFS(D17=0,"OK",D17=1,"← Please fill in",D17=2,"← Please fill in correctly",D17=3,"",D17=4,"← Please do not fill in")</f>
        <v/>
      </c>
      <c r="D17" s="6">
        <f>IF(D16=0,IF(E16=TRUE,E17,IF(F16=TRUE,F17,IF($B17="",G17,4))),3)</f>
        <v>3</v>
      </c>
      <c r="E17" s="6">
        <f>IF(E16=FALSE,-1,IF(LEN($B17)=13,0,IF($B17="",1,2)))</f>
        <v>-1</v>
      </c>
      <c r="F17" s="6">
        <f>IF(F16=FALSE,-1,IF(LEN($B17)=20,0,IF($B17="",1,2)))</f>
        <v>-1</v>
      </c>
      <c r="G17" s="6">
        <f>IF(AND(G16=TRUE,H16=TRUE),0,-1)</f>
        <v>-1</v>
      </c>
    </row>
    <row r="18" spans="1:8" ht="37.5" customHeight="1">
      <c r="A18" s="108" t="s">
        <v>368</v>
      </c>
      <c r="B18" s="117"/>
      <c r="C18" s="49" t="s">
        <v>367</v>
      </c>
      <c r="D18" s="6">
        <f>IF(B18="",1,0)</f>
        <v>1</v>
      </c>
    </row>
    <row r="19" spans="1:8" ht="37.5" customHeight="1">
      <c r="A19" s="109" t="s">
        <v>308</v>
      </c>
      <c r="B19" s="65"/>
      <c r="C19" s="55" t="s">
        <v>339</v>
      </c>
      <c r="D19" s="6">
        <f>IF(E19=-1,1,0)</f>
        <v>1</v>
      </c>
      <c r="E19" s="6" cm="1">
        <f t="array" ref="E19">IF(B19="",-1,_xlfn.IFS(B19=' Hide Selection List'!A20,0,B19=' Hide Selection List'!A21,1,B19=' Hide Selection List'!A22,2,B19=' Hide Selection List'!A23,3))</f>
        <v>-1</v>
      </c>
    </row>
    <row r="20" spans="1:8" ht="37.5" customHeight="1">
      <c r="A20" s="107" t="s">
        <v>309</v>
      </c>
      <c r="B20" s="66"/>
      <c r="C20" s="26" t="str" cm="1">
        <f t="array" ref="C20">_xlfn.IFS(D20=0,"OK",D20=1,"← Please fill in",D20=2,"← Please do not fill in",D20=3,"")</f>
        <v/>
      </c>
      <c r="D20" s="6">
        <f t="shared" ref="D20:D25" si="1">IF(D$19=1,IF($B20="",3,2),E20)</f>
        <v>3</v>
      </c>
      <c r="E20" s="6">
        <f>IF(E$19&gt;=1,IF($B20="",1,0),IF($B20="",0,2))</f>
        <v>0</v>
      </c>
    </row>
    <row r="21" spans="1:8" ht="37.5" customHeight="1">
      <c r="A21" s="107" t="s">
        <v>369</v>
      </c>
      <c r="B21" s="67"/>
      <c r="C21" s="26" t="str" cm="1">
        <f t="array" ref="C21">_xlfn.IFS(D21=0,"OK",D21=1,"← Please fill in",D21=2,"← Please do not fill in",D21=3,"")</f>
        <v/>
      </c>
      <c r="D21" s="6">
        <f t="shared" si="1"/>
        <v>3</v>
      </c>
      <c r="E21" s="6">
        <f>IF(E$19&gt;=1,IF($B21="",1,0),IF($B21="",0,2))</f>
        <v>0</v>
      </c>
    </row>
    <row r="22" spans="1:8" ht="37.5" customHeight="1">
      <c r="A22" s="107" t="s">
        <v>310</v>
      </c>
      <c r="B22" s="67"/>
      <c r="C22" s="26" t="str" cm="1">
        <f t="array" ref="C22">_xlfn.IFS(D22=0,"OK",D22=1,"← Please fill in",D22=2,"← Please do not fill in",D22=3,"")</f>
        <v/>
      </c>
      <c r="D22" s="6">
        <f t="shared" si="1"/>
        <v>3</v>
      </c>
      <c r="E22" s="6">
        <f>IF(E$19&gt;=2,IF($B22="",1,0),IF($B22="",0,2))</f>
        <v>0</v>
      </c>
    </row>
    <row r="23" spans="1:8" ht="37.5" customHeight="1">
      <c r="A23" s="107" t="s">
        <v>370</v>
      </c>
      <c r="B23" s="67"/>
      <c r="C23" s="26" t="str" cm="1">
        <f t="array" ref="C23">_xlfn.IFS(D23=0,"OK",D23=1,"← Please fill in",D23=2,"← Please do not fill in",D23=3,"")</f>
        <v/>
      </c>
      <c r="D23" s="6">
        <f t="shared" si="1"/>
        <v>3</v>
      </c>
      <c r="E23" s="6">
        <f>IF(E$19&gt;=2,IF($B23="",1,0),IF($B23="",0,2))</f>
        <v>0</v>
      </c>
    </row>
    <row r="24" spans="1:8" s="111" customFormat="1" ht="37.5" customHeight="1">
      <c r="A24" s="107" t="s">
        <v>336</v>
      </c>
      <c r="B24" s="92"/>
      <c r="C24" s="26" t="str" cm="1">
        <f t="array" ref="C24">_xlfn.IFS(D24=0,"OK",D24=1,"← Please fill in",D24=2,"← Please do not fill in",D24=3,"")</f>
        <v/>
      </c>
      <c r="D24" s="6">
        <f t="shared" si="1"/>
        <v>3</v>
      </c>
      <c r="E24" s="6">
        <f>IF(E$19&gt;=3,IF($B24="",1,0),IF($B24="",0,2))</f>
        <v>0</v>
      </c>
      <c r="F24" s="6"/>
      <c r="G24" s="6"/>
      <c r="H24" s="6"/>
    </row>
    <row r="25" spans="1:8" ht="42" customHeight="1">
      <c r="A25" s="107" t="s">
        <v>371</v>
      </c>
      <c r="B25" s="67"/>
      <c r="C25" s="26" t="str" cm="1">
        <f t="array" ref="C25">_xlfn.IFS(D25=0,"OK",D25=1,"← Please fill in",D25=2,"← Please do not fill in",D25=3,"")</f>
        <v/>
      </c>
      <c r="D25" s="6">
        <f t="shared" si="1"/>
        <v>3</v>
      </c>
      <c r="E25" s="6">
        <f>IF(E$19&gt;=3,IF($B25="",1,0),IF($B25="",0,2))</f>
        <v>0</v>
      </c>
    </row>
    <row r="26" spans="1:8" ht="37.5" customHeight="1">
      <c r="A26" s="17" t="s">
        <v>2</v>
      </c>
      <c r="B26" s="65"/>
      <c r="C26" s="55" t="str">
        <f>IF(D26=1,"← Please fill in","OK")</f>
        <v>← Please fill in</v>
      </c>
      <c r="D26" s="6">
        <f>IF(B26="",1,0)</f>
        <v>1</v>
      </c>
    </row>
    <row r="27" spans="1:8" ht="37.5" customHeight="1">
      <c r="A27" s="17" t="s">
        <v>311</v>
      </c>
      <c r="B27" s="65"/>
      <c r="C27" s="55" t="str">
        <f t="shared" ref="C27:C29" si="2">IF(D27=1,"← Please fill in","OK")</f>
        <v>← Please fill in</v>
      </c>
      <c r="D27" s="6">
        <f>IF(B27="",1,0)</f>
        <v>1</v>
      </c>
    </row>
    <row r="28" spans="1:8" ht="37.5" customHeight="1">
      <c r="A28" s="17" t="s">
        <v>3</v>
      </c>
      <c r="B28" s="65"/>
      <c r="C28" s="55" t="str">
        <f t="shared" si="2"/>
        <v>← Please fill in</v>
      </c>
      <c r="D28" s="6">
        <f>IF(B28="",1,0)</f>
        <v>1</v>
      </c>
    </row>
    <row r="29" spans="1:8" ht="37.5" customHeight="1">
      <c r="A29" s="17" t="s">
        <v>4</v>
      </c>
      <c r="B29" s="65"/>
      <c r="C29" s="55" t="str">
        <f t="shared" si="2"/>
        <v>← Please fill in</v>
      </c>
      <c r="D29" s="6">
        <f>IF(B29="",1,0)</f>
        <v>1</v>
      </c>
    </row>
    <row r="30" spans="1:8" ht="37.5" customHeight="1">
      <c r="A30" s="20" t="s">
        <v>396</v>
      </c>
      <c r="B30" s="124"/>
      <c r="C30" s="55" t="str">
        <f>IF(E$13=0,IF(D30=2,"← Please do not fill in",""),IF(D30=1,"← Please fill in the information for the application agency",IF(D30=2,"← Please do not fill in","OK")))</f>
        <v/>
      </c>
      <c r="D30" s="6">
        <f>IF(OR(E$13=3,E$13=4),IF(B30="",1,0),IF(B30="",0,2))</f>
        <v>0</v>
      </c>
    </row>
    <row r="31" spans="1:8" ht="37.5" customHeight="1">
      <c r="A31" s="180" t="s">
        <v>398</v>
      </c>
      <c r="B31" s="125"/>
      <c r="C31" s="49" t="str" cm="1">
        <f t="array" ref="C31">_xlfn.IFS(D31=0,"OK",D31=1,"← Please select",D31=2,"← Please untick the box",D31=3,"← Please attach a certified copy of the corporate registry, etc.",D31=4,"← Please tick the box correctly",D31=5,"")</f>
        <v/>
      </c>
      <c r="D31" s="6">
        <f>IF(E13=3,IF(OR(AND(E31=TRUE,F31=FALSE,G31=FALSE,H31=FALSE),AND(E31=FALSE,F31=TRUE,G31=FALSE,H31=FALSE)),0,IF(AND(E31=FALSE,F31=FALSE,G31=FALSE),IF(H31=FALSE,1,2),IF(AND(E31=FALSE,F31=FALSE,G31=TRUE),IF(H31=TRUE,0,3),4))),IF(AND(E31=FALSE,F31=FALSE,G31=FALSE,H31=FALSE),IF(E13=1,0,5),2))</f>
        <v>5</v>
      </c>
      <c r="E31" s="6" t="b">
        <v>0</v>
      </c>
      <c r="F31" s="6" t="b">
        <v>0</v>
      </c>
      <c r="G31" s="6" t="b">
        <v>0</v>
      </c>
      <c r="H31" s="6" t="b">
        <v>0</v>
      </c>
    </row>
    <row r="32" spans="1:8" ht="20.100000000000001" customHeight="1">
      <c r="A32" s="181"/>
      <c r="B32" s="126"/>
      <c r="C32" s="158" t="str" cm="1">
        <f t="array" ref="C32">_xlfn.IFS(D32=0,"OK",D32=1,"← Please fill in",D32=2,"← Please fill in correctly",D32=3,"",D32=4,"← Please do not fill in",D32=5,"")</f>
        <v/>
      </c>
      <c r="D32" s="6">
        <f>IF(E13=3,IF(D31=0,IF(E31=TRUE,E32,IF(F31=TRUE,F32,IF($B32="",G32,4))),3),IF(B32="",IF(E13=1,0,5),4))</f>
        <v>5</v>
      </c>
      <c r="E32" s="6">
        <f>IF(E31=FALSE,-1,IF(LEN($B32)=13,0,IF($B32="",1,2)))</f>
        <v>-1</v>
      </c>
      <c r="F32" s="6">
        <f>IF(F31=FALSE,-1,IF(LEN($B32)=20,0,IF($B32="",1,2)))</f>
        <v>-1</v>
      </c>
      <c r="G32" s="6">
        <f>IF(AND(G31=TRUE,H31=TRUE),0,-1)</f>
        <v>-1</v>
      </c>
    </row>
    <row r="33" spans="1:8" ht="37.5" customHeight="1">
      <c r="A33" s="155" t="s">
        <v>399</v>
      </c>
      <c r="B33" s="66"/>
      <c r="C33" s="55" t="str">
        <f>IF(E$13=0,IF(D33=2,"← Please do not fill in",""),IF(D33=1,"← Please fill in the information for the application agency",IF(D33=2,"← Please do not fill in","OK")))</f>
        <v/>
      </c>
      <c r="D33" s="6">
        <f t="shared" ref="D33:D37" si="3">IF(OR(E$13=3,E$13=4),IF(B33="",1,0),IF(B33="",0,2))</f>
        <v>0</v>
      </c>
    </row>
    <row r="34" spans="1:8" ht="37.5" customHeight="1">
      <c r="A34" s="17" t="s">
        <v>312</v>
      </c>
      <c r="B34" s="124"/>
      <c r="C34" s="55" t="str">
        <f>IF(E$13=0,IF(D34=2,"← Please do not fill in",""),IF(D34=1,"← Please fill in the information for the application agent",IF(D34=2,"← Please do not fill in","OK")))</f>
        <v/>
      </c>
      <c r="D34" s="6">
        <f t="shared" si="3"/>
        <v>0</v>
      </c>
    </row>
    <row r="35" spans="1:8" ht="37.5" customHeight="1">
      <c r="A35" s="17" t="s">
        <v>313</v>
      </c>
      <c r="B35" s="124"/>
      <c r="C35" s="55" t="str">
        <f>IF(E$13=0,IF(D35=2,"← Please do not fill in",""),IF(D35=1,"← Please fill in the information for the application agent",IF(D35=2,"← Please do not fill in","OK")))</f>
        <v/>
      </c>
      <c r="D35" s="6">
        <f t="shared" si="3"/>
        <v>0</v>
      </c>
    </row>
    <row r="36" spans="1:8" ht="37.5" customHeight="1">
      <c r="A36" s="17" t="s">
        <v>341</v>
      </c>
      <c r="B36" s="124"/>
      <c r="C36" s="55" t="str">
        <f>IF(E$13=0,IF(D36=2,"← Please do not fill in",""),IF(D36=1,"← Please fill in the information for the application agent",IF(D36=2,"← Please do not fill in","OK")))</f>
        <v/>
      </c>
      <c r="D36" s="6">
        <f t="shared" si="3"/>
        <v>0</v>
      </c>
    </row>
    <row r="37" spans="1:8" ht="37.5" customHeight="1">
      <c r="A37" s="17" t="s">
        <v>314</v>
      </c>
      <c r="B37" s="124"/>
      <c r="C37" s="55" t="str">
        <f>IF(E$13=0,IF(D37=2,"← Please do not fill in",""),IF(D37=1,"← Please fill in the information for the application agent",IF(D37=2,"← Please do not fill in","OK")))</f>
        <v/>
      </c>
      <c r="D37" s="6">
        <f t="shared" si="3"/>
        <v>0</v>
      </c>
    </row>
    <row r="38" spans="1:8" ht="37.5" customHeight="1">
      <c r="A38" s="30" t="s">
        <v>400</v>
      </c>
      <c r="B38" s="124"/>
      <c r="C38" s="55" t="str">
        <f>IF(E13=0,IF(D38=2,"← Please untick the box",""),IF(D38=1,"← Attachment of an authorization letter is required",IF(D38=2,"← Please untick the box","OK")))</f>
        <v/>
      </c>
      <c r="D38" s="6">
        <f>IF(OR(E$13=3,E$13=4),IF(E38=FALSE,1,0),IF(E38=TRUE,2,0))</f>
        <v>0</v>
      </c>
      <c r="E38" s="6" t="b">
        <v>0</v>
      </c>
      <c r="F38" s="46" t="str">
        <f>IF(SUM(D9:D38)=0,"OK","NG")</f>
        <v>NG</v>
      </c>
    </row>
    <row r="39" spans="1:8" ht="18.75" customHeight="1">
      <c r="A39" s="21"/>
      <c r="B39" s="127"/>
      <c r="C39" s="159"/>
    </row>
    <row r="40" spans="1:8" s="11" customFormat="1" ht="20.100000000000001" customHeight="1">
      <c r="A40" s="178" t="s">
        <v>0</v>
      </c>
      <c r="B40" s="179"/>
      <c r="C40" s="157"/>
      <c r="D40" s="10"/>
      <c r="E40" s="10"/>
      <c r="F40" s="10"/>
      <c r="G40" s="10"/>
      <c r="H40" s="10"/>
    </row>
    <row r="41" spans="1:8" s="11" customFormat="1" ht="20.100000000000001" customHeight="1">
      <c r="A41" s="23" t="s">
        <v>315</v>
      </c>
      <c r="B41" s="63"/>
      <c r="C41" s="55" t="str">
        <f>IF(D41=1,"← Please select","OK")</f>
        <v>← Please select</v>
      </c>
      <c r="D41" s="10">
        <f>IF(B41="",1,0)</f>
        <v>1</v>
      </c>
      <c r="E41" s="10"/>
      <c r="F41" s="10"/>
      <c r="G41" s="10"/>
      <c r="H41" s="10"/>
    </row>
    <row r="42" spans="1:8" s="11" customFormat="1" ht="20.100000000000001" customHeight="1">
      <c r="A42" s="193" t="s">
        <v>294</v>
      </c>
      <c r="B42" s="69"/>
      <c r="C42" s="160" t="str">
        <f>IF(D42=1,"← Please select","OK")</f>
        <v>← Please select</v>
      </c>
      <c r="D42" s="10">
        <f>IF(B42="",1,0)</f>
        <v>1</v>
      </c>
      <c r="E42" s="10"/>
      <c r="F42" s="10"/>
      <c r="G42" s="10"/>
      <c r="H42" s="10"/>
    </row>
    <row r="43" spans="1:8" s="11" customFormat="1" ht="20.100000000000001" customHeight="1">
      <c r="A43" s="194"/>
      <c r="B43" s="70"/>
      <c r="C43" s="26" t="str" cm="1">
        <f t="array" ref="C43">_xlfn.IFS(D43=0,"OK",D43=1,"← Please fill in",D43=2,"← Please do not fill in",D43=3,"")</f>
        <v/>
      </c>
      <c r="D43" s="10">
        <f>IF(B42=' Hide Selection List'!A57,IF(B43="",1,0),IF(B43="",IF(B42="",3,0),2))</f>
        <v>3</v>
      </c>
      <c r="E43" s="10"/>
      <c r="F43" s="10"/>
      <c r="G43" s="10"/>
      <c r="H43" s="10"/>
    </row>
    <row r="44" spans="1:8" s="11" customFormat="1" ht="20.100000000000001" customHeight="1">
      <c r="A44" s="104" t="s">
        <v>351</v>
      </c>
      <c r="B44" s="132" t="s">
        <v>365</v>
      </c>
      <c r="C44" s="161" t="str">
        <f>IF(D44=1,"← Please fill in","OK")</f>
        <v>OK</v>
      </c>
      <c r="D44" s="10">
        <f>IF(B44="",1,0)</f>
        <v>0</v>
      </c>
      <c r="E44" s="10"/>
      <c r="F44" s="10"/>
      <c r="G44" s="10"/>
      <c r="H44" s="10"/>
    </row>
    <row r="45" spans="1:8" s="11" customFormat="1" ht="20.100000000000001" customHeight="1">
      <c r="A45" s="105" t="s">
        <v>352</v>
      </c>
      <c r="B45" s="71"/>
      <c r="C45" s="55" t="str">
        <f>IF(D45=1,"← Please fill in","OK")</f>
        <v>← Please fill in</v>
      </c>
      <c r="D45" s="10">
        <f>IF(B45="",1,0)</f>
        <v>1</v>
      </c>
      <c r="E45" s="10"/>
      <c r="F45" s="10"/>
      <c r="G45" s="10"/>
      <c r="H45" s="10"/>
    </row>
    <row r="46" spans="1:8" s="11" customFormat="1" ht="50.25" customHeight="1">
      <c r="A46" s="182" t="s">
        <v>353</v>
      </c>
      <c r="B46" s="133"/>
      <c r="C46" s="162" t="str" cm="1">
        <f t="array" ref="C46">_xlfn.IFS(D46=0,"OK",D46=1,"← Please attach the file",D46=2,"← チェックを見直してください",D46=3,"")</f>
        <v/>
      </c>
      <c r="D46" s="128">
        <f>IF(E46=FALSE,IF(F46=FALSE,IF(D47=0,0,3),2),IF(F46=TRUE,0,1))</f>
        <v>3</v>
      </c>
      <c r="E46" s="10" t="b">
        <v>0</v>
      </c>
      <c r="F46" s="10" t="b">
        <v>0</v>
      </c>
      <c r="G46" s="10"/>
      <c r="H46" s="10"/>
    </row>
    <row r="47" spans="1:8" ht="159.94999999999999" customHeight="1">
      <c r="A47" s="183"/>
      <c r="B47" s="118"/>
      <c r="C47" s="26" t="str" cm="1">
        <f t="array" ref="C47">_xlfn.IFS(D47=0,"OK",D47=1,"← Please fill in",D47=2,"← Please do not fill in",D47=3,"")</f>
        <v>← Please fill in</v>
      </c>
      <c r="D47" s="128">
        <f>E47</f>
        <v>1</v>
      </c>
      <c r="E47" s="10">
        <f>IF(E46=FALSE,IF(B47="",1,0),IF(B47="",0,2))</f>
        <v>1</v>
      </c>
    </row>
    <row r="48" spans="1:8" ht="37.5" customHeight="1">
      <c r="A48" s="182" t="s">
        <v>354</v>
      </c>
      <c r="B48" s="64"/>
      <c r="C48" s="161"/>
      <c r="D48" s="129"/>
      <c r="E48" s="6" t="b">
        <v>0</v>
      </c>
    </row>
    <row r="49" spans="1:8" ht="20.100000000000001" customHeight="1">
      <c r="A49" s="199"/>
      <c r="B49" s="119"/>
      <c r="C49" s="163" t="str" cm="1">
        <f t="array" ref="C49">_xlfn.IFS(D49=0,"OK",D49=1,"← Please fill in",D49=2,"← Please tick the box or leave it blank",D49=3,"← Please fill in correctly (16 digits)")</f>
        <v>OK</v>
      </c>
      <c r="D49" s="6">
        <f>IF(E$48=FALSE,IF(B49="",0,2),IF(LEN(B49)=16,0,IF(B49="",1,3)))</f>
        <v>0</v>
      </c>
    </row>
    <row r="50" spans="1:8" ht="20.100000000000001" customHeight="1">
      <c r="A50" s="199"/>
      <c r="B50" s="72"/>
      <c r="C50" s="163" t="str" cm="1">
        <f t="array" ref="C50">_xlfn.IFS(D50=0,"",D50=1,"← Please fill in",D50=2,"← Please tick the box or leave it blank",D50=3,"← Please fill in correctly (16 digits)")</f>
        <v/>
      </c>
      <c r="D50" s="6">
        <f>IF(E$48=FALSE,IF(B50="",0,2),IF(LEN(B50)=16,0,IF(B50="",0,3)))</f>
        <v>0</v>
      </c>
    </row>
    <row r="51" spans="1:8" ht="20.100000000000001" customHeight="1">
      <c r="A51" s="183"/>
      <c r="B51" s="67"/>
      <c r="C51" s="163" t="str" cm="1">
        <f t="array" ref="C51">_xlfn.IFS(D51=0,"",D51=1,"← Please fill in",D51=2,"← Please tick the box or leave it blank",D51=3,"← Please fill in correctly (16 digits)")</f>
        <v/>
      </c>
      <c r="D51" s="6">
        <f>IF(E$48=FALSE,IF(B51="",0,2),IF(LEN(B51)=16,0,IF(B51="",0,3)))</f>
        <v>0</v>
      </c>
    </row>
    <row r="52" spans="1:8" ht="20.100000000000001" customHeight="1">
      <c r="A52" s="23" t="s">
        <v>316</v>
      </c>
      <c r="B52" s="94" t="str">
        <f>IF(B15="","",B15)</f>
        <v/>
      </c>
      <c r="C52" s="55" t="str">
        <f>IF(B52="","","OK")</f>
        <v/>
      </c>
      <c r="D52" s="130">
        <v>0</v>
      </c>
      <c r="E52" s="6" t="b">
        <f>IF(OR(E$13=1,E$13=3),IF(B52=B14,0,2),IF(OR(E$13=2,E$13=4),IF(B52=B14,3,1)))</f>
        <v>0</v>
      </c>
    </row>
    <row r="53" spans="1:8" ht="20.100000000000001" customHeight="1">
      <c r="A53" s="96" t="s">
        <v>266</v>
      </c>
      <c r="B53" s="89"/>
      <c r="C53" s="49" t="str">
        <f>IF(D$53=1,"← Please fill in",IF(D$53=2,"← Please do not fill in","OK"))</f>
        <v>← Please fill in</v>
      </c>
      <c r="D53" s="6">
        <f>IF(B53="",1,0)</f>
        <v>1</v>
      </c>
    </row>
    <row r="54" spans="1:8" ht="37.5" customHeight="1">
      <c r="A54" s="97" t="s">
        <v>115</v>
      </c>
      <c r="B54" s="63"/>
      <c r="C54" s="55" t="str">
        <f>IF(D54=1,"← Please fill in","OK")</f>
        <v>← Please fill in</v>
      </c>
      <c r="D54" s="10">
        <f>IF(B54="",1,0)</f>
        <v>1</v>
      </c>
    </row>
    <row r="55" spans="1:8" ht="20.100000000000001" customHeight="1">
      <c r="A55" s="193" t="s">
        <v>317</v>
      </c>
      <c r="B55" s="64"/>
      <c r="C55" s="161"/>
      <c r="D55" s="129"/>
      <c r="E55" s="6" t="b">
        <v>0</v>
      </c>
    </row>
    <row r="56" spans="1:8" ht="54.95" customHeight="1">
      <c r="A56" s="194"/>
      <c r="B56" s="70"/>
      <c r="C56" s="26" t="str" cm="1">
        <f t="array" ref="C56">_xlfn.IFS(D56=0,"OK",D56=1,"← Please fill in",D56=2,"← Please do not fill in",D56=3,"")</f>
        <v>← Please fill in</v>
      </c>
      <c r="D56" s="6">
        <f>IF(E55=TRUE,IF(B56="",0,2),IF(B56="",1,0))</f>
        <v>1</v>
      </c>
      <c r="H56" s="48"/>
    </row>
    <row r="57" spans="1:8" ht="20.100000000000001" customHeight="1">
      <c r="A57" s="193" t="s">
        <v>38</v>
      </c>
      <c r="B57" s="64"/>
      <c r="C57" s="161"/>
      <c r="D57" s="129"/>
      <c r="E57" s="6" t="b">
        <v>0</v>
      </c>
    </row>
    <row r="58" spans="1:8" ht="20.100000000000001" customHeight="1">
      <c r="A58" s="194"/>
      <c r="B58" s="134"/>
      <c r="C58" s="26" t="str">
        <f>IF(D58=1,"← Please fill in (20yy/mm/dd)",IF(D58=2,"← Please untick the box or leave it blank","OK"))</f>
        <v>← Please fill in (20yy/mm/dd)</v>
      </c>
      <c r="D58" s="6">
        <f>IF(E57=TRUE,IF(B58="",0,2),IF(B58="",1,0))</f>
        <v>1</v>
      </c>
    </row>
    <row r="59" spans="1:8" s="11" customFormat="1" ht="37.5" customHeight="1">
      <c r="A59" s="97" t="s">
        <v>318</v>
      </c>
      <c r="B59" s="171" t="s">
        <v>365</v>
      </c>
      <c r="C59" s="55" t="str">
        <f>IF(D59=1,"← Please fill in","OK")</f>
        <v>OK</v>
      </c>
      <c r="D59" s="10">
        <f>IF(B59="",1,0)</f>
        <v>0</v>
      </c>
      <c r="E59" s="10"/>
      <c r="F59" s="10"/>
      <c r="G59" s="10"/>
      <c r="H59" s="10"/>
    </row>
    <row r="60" spans="1:8" ht="150" customHeight="1">
      <c r="A60" s="112" t="s">
        <v>319</v>
      </c>
      <c r="B60" s="61"/>
      <c r="C60" s="55" t="str">
        <f t="shared" ref="C60:C62" si="4">IF(D60=1,"← Please fill in","OK")</f>
        <v>← Please fill in</v>
      </c>
      <c r="D60" s="6">
        <f>IF(B60="",1,0)</f>
        <v>1</v>
      </c>
    </row>
    <row r="61" spans="1:8" s="111" customFormat="1" ht="37.5" customHeight="1">
      <c r="A61" s="112" t="s">
        <v>320</v>
      </c>
      <c r="B61" s="171" t="s">
        <v>365</v>
      </c>
      <c r="C61" s="55" t="str">
        <f t="shared" si="4"/>
        <v>OK</v>
      </c>
      <c r="D61" s="6">
        <f>IF(B61="",1,0)</f>
        <v>0</v>
      </c>
      <c r="E61" s="6"/>
      <c r="F61" s="6"/>
      <c r="G61" s="110"/>
      <c r="H61" s="110"/>
    </row>
    <row r="62" spans="1:8" s="111" customFormat="1" ht="37.5" customHeight="1">
      <c r="A62" s="112" t="s">
        <v>321</v>
      </c>
      <c r="B62" s="135"/>
      <c r="C62" s="55" t="str">
        <f t="shared" si="4"/>
        <v>← Please fill in</v>
      </c>
      <c r="D62" s="6">
        <f>IF(B62="",1,0)</f>
        <v>1</v>
      </c>
      <c r="E62" s="6"/>
      <c r="F62" s="6"/>
      <c r="G62" s="110"/>
      <c r="H62" s="110"/>
    </row>
    <row r="63" spans="1:8" ht="37.5" customHeight="1">
      <c r="A63" s="47" t="s">
        <v>355</v>
      </c>
      <c r="B63" s="64"/>
      <c r="C63" s="49"/>
      <c r="D63" s="131"/>
      <c r="E63" s="6" t="b">
        <v>0</v>
      </c>
    </row>
    <row r="64" spans="1:8" ht="37.5" customHeight="1">
      <c r="A64" s="115" t="s">
        <v>322</v>
      </c>
      <c r="B64" s="172" t="s">
        <v>365</v>
      </c>
      <c r="C64" s="50" t="str" cm="1">
        <f t="array" ref="C64">_xlfn.IFS(D64=0,"OK",D64=1,"← Please fill in",D64=2,"OK")</f>
        <v>OK</v>
      </c>
      <c r="D64" s="131">
        <f>IF(E$63=FALSE,IF(B64="",1,0),IF(B64="",0,2))</f>
        <v>0</v>
      </c>
      <c r="E64" s="6">
        <f>IF(B64="",1,0)</f>
        <v>0</v>
      </c>
    </row>
    <row r="65" spans="1:8" ht="37.5" customHeight="1">
      <c r="A65" s="115" t="s">
        <v>323</v>
      </c>
      <c r="B65" s="73"/>
      <c r="C65" s="50" t="str" cm="1">
        <f t="array" ref="C65">_xlfn.IFS(D65=0,"OK",D65=1,"← Please fill in",D65=2,"← Please do not fill in")</f>
        <v>← Please fill in</v>
      </c>
      <c r="D65" s="131">
        <f>IF(E$63=FALSE,IF(B65="",1,0),IF(B65="",0,2))</f>
        <v>1</v>
      </c>
      <c r="E65" s="6">
        <f>IF(B65="",1,0)</f>
        <v>1</v>
      </c>
    </row>
    <row r="66" spans="1:8" ht="37.5" customHeight="1">
      <c r="A66" s="47" t="s">
        <v>356</v>
      </c>
      <c r="B66" s="64"/>
      <c r="C66" s="49"/>
      <c r="D66" s="131"/>
      <c r="E66" s="6" t="b">
        <v>0</v>
      </c>
    </row>
    <row r="67" spans="1:8" ht="37.5" customHeight="1">
      <c r="A67" s="115" t="s">
        <v>322</v>
      </c>
      <c r="B67" s="172" t="s">
        <v>365</v>
      </c>
      <c r="C67" s="50" t="str" cm="1">
        <f t="array" ref="C67">_xlfn.IFS(D67=0,"OK",D67=1,"← Please fill in",D67=2,"OK")</f>
        <v>OK</v>
      </c>
      <c r="D67" s="131">
        <f>IF(E$66=FALSE,IF(B67="",1,0),IF(B67="",0,2))</f>
        <v>0</v>
      </c>
      <c r="E67" s="6">
        <f>IF(B67="",1,0)</f>
        <v>0</v>
      </c>
    </row>
    <row r="68" spans="1:8" ht="37.5" customHeight="1">
      <c r="A68" s="115" t="s">
        <v>323</v>
      </c>
      <c r="B68" s="73"/>
      <c r="C68" s="50" t="str" cm="1">
        <f t="array" ref="C68">_xlfn.IFS(D68=0,"OK",D68=1,"← Please fill in",D68=2,"← Please do not fill in")</f>
        <v>← Please fill in</v>
      </c>
      <c r="D68" s="131">
        <f>IF(E$66=FALSE,IF(B68="",1,0),IF(B68="",0,2))</f>
        <v>1</v>
      </c>
      <c r="E68" s="6">
        <f>IF(B68="",1,0)</f>
        <v>1</v>
      </c>
    </row>
    <row r="69" spans="1:8" ht="51.75" customHeight="1">
      <c r="A69" s="47" t="s">
        <v>357</v>
      </c>
      <c r="B69" s="171" t="s">
        <v>365</v>
      </c>
      <c r="C69" s="55" t="str">
        <f>IF(D69=1,"← Please fill in","OK")</f>
        <v>OK</v>
      </c>
      <c r="D69" s="6">
        <f>IF(B69="",1,0)</f>
        <v>0</v>
      </c>
    </row>
    <row r="70" spans="1:8" ht="51.75" customHeight="1">
      <c r="A70" s="47" t="s">
        <v>358</v>
      </c>
      <c r="B70" s="74"/>
      <c r="C70" s="55" t="str">
        <f t="shared" ref="C70" si="5">IF(D70=1,"← Please fill in","OK")</f>
        <v>← Please fill in</v>
      </c>
      <c r="D70" s="6">
        <f>IF(B70="",1,0)</f>
        <v>1</v>
      </c>
    </row>
    <row r="71" spans="1:8" ht="20.100000000000001" customHeight="1">
      <c r="A71" s="182" t="s">
        <v>324</v>
      </c>
      <c r="B71" s="64"/>
      <c r="C71" s="195" t="str">
        <f>IF(D72=1,"← Please fill in your certification number",IF(D72=2,"← Please do not fill in","OK"))</f>
        <v>OK</v>
      </c>
      <c r="D71" s="129"/>
      <c r="E71" s="6" t="b">
        <v>0</v>
      </c>
    </row>
    <row r="72" spans="1:8" ht="64.5" customHeight="1">
      <c r="A72" s="183"/>
      <c r="B72" s="120"/>
      <c r="C72" s="196"/>
      <c r="D72" s="6">
        <f>IF(E71=TRUE,IF(B72="",1,0),IF(B72="",0,2))</f>
        <v>0</v>
      </c>
    </row>
    <row r="73" spans="1:8" ht="20.100000000000001" customHeight="1">
      <c r="A73" s="182" t="s">
        <v>325</v>
      </c>
      <c r="B73" s="64"/>
      <c r="C73" s="195" t="str">
        <f>IF(D74=1,"← Please fill in your certification number",IF(D74=2,"← Please do not fill in","OK"))</f>
        <v>OK</v>
      </c>
      <c r="D73" s="129"/>
      <c r="E73" s="6" t="b">
        <v>0</v>
      </c>
    </row>
    <row r="74" spans="1:8" ht="54.95" customHeight="1">
      <c r="A74" s="183"/>
      <c r="B74" s="120"/>
      <c r="C74" s="196"/>
      <c r="D74" s="6">
        <f>IF(E73=TRUE,IF(B74="",1,0),IF(B74="",0,2))</f>
        <v>0</v>
      </c>
    </row>
    <row r="75" spans="1:8" ht="20.100000000000001" customHeight="1">
      <c r="A75" s="197" t="s">
        <v>326</v>
      </c>
      <c r="B75" s="64"/>
      <c r="C75" s="195" t="str">
        <f>IF(D76=1,"← Please fill in (YYYY/MM/DD)","OK")</f>
        <v>OK</v>
      </c>
      <c r="D75" s="129"/>
      <c r="E75" s="6" t="b">
        <v>0</v>
      </c>
    </row>
    <row r="76" spans="1:8" ht="45" customHeight="1">
      <c r="A76" s="198"/>
      <c r="B76" s="136"/>
      <c r="C76" s="196"/>
      <c r="D76" s="6">
        <f>IF(AND(B76="",E75=TRUE),1,0)</f>
        <v>0</v>
      </c>
      <c r="F76" s="46" t="str">
        <f>IF(SUM(D41:D76)=0,"OK","NG")</f>
        <v>NG</v>
      </c>
    </row>
    <row r="77" spans="1:8" ht="9.9499999999999993" customHeight="1">
      <c r="A77" s="21"/>
      <c r="B77" s="22"/>
      <c r="C77" s="159"/>
    </row>
    <row r="78" spans="1:8" s="11" customFormat="1" ht="20.100000000000001" customHeight="1">
      <c r="A78" s="178" t="s">
        <v>327</v>
      </c>
      <c r="B78" s="179"/>
      <c r="C78" s="157"/>
      <c r="D78" s="10"/>
      <c r="E78" s="10"/>
      <c r="F78" s="10"/>
      <c r="G78" s="10"/>
      <c r="H78" s="10"/>
    </row>
    <row r="79" spans="1:8" ht="20.100000000000001" customHeight="1">
      <c r="A79" s="51" t="s">
        <v>328</v>
      </c>
      <c r="B79" s="75" t="s">
        <v>379</v>
      </c>
      <c r="C79" s="55" t="str">
        <f>IF(D79=1,"← Please select","OK")</f>
        <v>OK</v>
      </c>
      <c r="D79" s="6">
        <f>IF(B79="",1,0)</f>
        <v>0</v>
      </c>
    </row>
    <row r="80" spans="1:8" ht="20.100000000000001" customHeight="1">
      <c r="A80" s="23" t="s">
        <v>329</v>
      </c>
      <c r="B80" s="76"/>
      <c r="C80" s="55" t="str" cm="1">
        <f t="array" ref="C80">_xlfn.IFS(D80=0,"OK",D80=1,"← Please fill in",D80=2,"← Please do not fill in",D80=3,"")</f>
        <v>OK</v>
      </c>
      <c r="D80" s="6">
        <f>IF(OR(B79=' Hide Selection List'!B59,B79=' Hide Selection List'!A60,B79=' Hide Selection List'!A612),IF(B80="",0,2),IF(B79="",IF(B80="",3,2),IF(B80="",1,0)))</f>
        <v>0</v>
      </c>
    </row>
    <row r="81" spans="1:8" ht="48.75" customHeight="1">
      <c r="A81" s="52" t="s">
        <v>337</v>
      </c>
      <c r="B81" s="63"/>
      <c r="C81" s="55" t="str" cm="1">
        <f t="array" ref="C81">_xlfn.IFS(D81=0,"OK",D81=1,"← Please fill in",D81=2,"← Please do not fill in",D81=3,"")</f>
        <v>← Please fill in</v>
      </c>
      <c r="D81" s="6">
        <f>IF(OR(B$79=' Hide Selection List'!B59,B$79=' Hide Selection List'!B60,B$79=' Hide Selection List'!B61),IF(B81="",1,0),IF(B81="",1,0))</f>
        <v>1</v>
      </c>
    </row>
    <row r="82" spans="1:8" ht="51" customHeight="1">
      <c r="A82" s="52" t="s">
        <v>338</v>
      </c>
      <c r="B82" s="63"/>
      <c r="C82" s="55" t="str" cm="1">
        <f t="array" ref="C82">_xlfn.IFS(D82=0,"OK",D82=1,"← Please fill in",D82=2,"← Please do not fill in",D82=3,"")</f>
        <v>← Please fill in</v>
      </c>
      <c r="D82" s="6">
        <f>IF(OR(B$79=' Hide Selection List'!B59,B$79=' Hide Selection List'!B60,B$79=' Hide Selection List'!B61),IF(B82="",1,0),IF(B82="",1,0))</f>
        <v>1</v>
      </c>
    </row>
    <row r="83" spans="1:8" ht="37.5" customHeight="1">
      <c r="A83" s="113" t="s">
        <v>48</v>
      </c>
      <c r="B83" s="62"/>
      <c r="C83" s="55" t="str" cm="1">
        <f t="array" ref="C83">_xlfn.IFS(D83=1,"← Please fill in (YYYY/MM/DD)",D83=0,"OK",D83=3,"← Please set the assessment completion date to a date prior to the application date",D83=2,"← More than 90 days have passed since the assessment completion date")</f>
        <v>← Please fill in (YYYY/MM/DD)</v>
      </c>
      <c r="D83" s="6">
        <f>IF(B83="",1,IF(_xlfn.DAYS(B10,B83)&gt;=0,IF(_xlfn.DAYS(B10,B83)&lt;=90,0,2),3))</f>
        <v>1</v>
      </c>
      <c r="F83" s="46" t="str">
        <f>IF(SUM(D79:D83)=0,"OK","NG")</f>
        <v>NG</v>
      </c>
    </row>
    <row r="84" spans="1:8" ht="9.9499999999999993" customHeight="1">
      <c r="A84" s="21"/>
      <c r="B84" s="22"/>
      <c r="C84" s="159"/>
    </row>
    <row r="85" spans="1:8" s="11" customFormat="1" ht="20.100000000000001" customHeight="1">
      <c r="A85" s="178" t="s">
        <v>330</v>
      </c>
      <c r="B85" s="200"/>
      <c r="C85" s="157"/>
      <c r="D85" s="10"/>
      <c r="E85" s="10"/>
      <c r="F85" s="10"/>
      <c r="G85" s="10"/>
      <c r="H85" s="10"/>
    </row>
    <row r="86" spans="1:8" ht="37.5" customHeight="1">
      <c r="A86" s="52" t="s">
        <v>37</v>
      </c>
      <c r="B86" s="94"/>
      <c r="C86" s="55" t="str">
        <f>IF(D86=FALSE,"← A declaration confirming the content is required for the application","OK")</f>
        <v>← A declaration confirming the content is required for the application</v>
      </c>
      <c r="D86" s="6" t="b">
        <v>0</v>
      </c>
      <c r="H86" s="7"/>
    </row>
    <row r="87" spans="1:8" ht="56.25" customHeight="1">
      <c r="A87" s="53" t="s">
        <v>331</v>
      </c>
      <c r="B87" s="94"/>
      <c r="C87" s="55" t="str">
        <f>IF(D87=FALSE,"← Agreement is required for the application","OK")</f>
        <v>← Agreement is required for the application</v>
      </c>
      <c r="D87" s="6" t="b">
        <v>0</v>
      </c>
      <c r="H87" s="7"/>
    </row>
    <row r="88" spans="1:8" s="11" customFormat="1" ht="137.25" customHeight="1">
      <c r="A88" s="52" t="s">
        <v>332</v>
      </c>
      <c r="B88" s="94"/>
      <c r="C88" s="55" t="str">
        <f t="shared" ref="C88:C92" si="6">IF(D88=FALSE,"← Agreement is required for the application","OK")</f>
        <v>← Agreement is required for the application</v>
      </c>
      <c r="D88" s="10"/>
      <c r="E88" s="10"/>
      <c r="F88" s="10"/>
      <c r="G88" s="10"/>
    </row>
    <row r="89" spans="1:8" ht="49.5" customHeight="1">
      <c r="A89" s="53" t="s">
        <v>334</v>
      </c>
      <c r="B89" s="94"/>
      <c r="C89" s="55" t="str">
        <f t="shared" si="6"/>
        <v>← Agreement is required for the application</v>
      </c>
      <c r="D89" s="6" t="b">
        <v>0</v>
      </c>
      <c r="H89" s="7"/>
    </row>
    <row r="90" spans="1:8" ht="35.1" customHeight="1">
      <c r="A90" s="53" t="s">
        <v>333</v>
      </c>
      <c r="B90" s="94"/>
      <c r="C90" s="55" t="str">
        <f t="shared" si="6"/>
        <v>← Agreement is required for the application</v>
      </c>
      <c r="D90" s="6" t="b">
        <v>0</v>
      </c>
      <c r="H90" s="7"/>
    </row>
    <row r="91" spans="1:8" ht="35.1" customHeight="1">
      <c r="A91" s="52" t="s">
        <v>54</v>
      </c>
      <c r="B91" s="94"/>
      <c r="C91" s="55" t="str">
        <f t="shared" si="6"/>
        <v>← Agreement is required for the application</v>
      </c>
      <c r="H91" s="7"/>
    </row>
    <row r="92" spans="1:8" ht="35.1" customHeight="1">
      <c r="A92" s="114" t="s">
        <v>335</v>
      </c>
      <c r="B92" s="94"/>
      <c r="C92" s="55" t="str">
        <f t="shared" si="6"/>
        <v>← Agreement is required for the application</v>
      </c>
      <c r="D92" s="6" t="b">
        <v>0</v>
      </c>
      <c r="H92" s="7"/>
    </row>
    <row r="93" spans="1:8" ht="76.5" customHeight="1">
      <c r="A93" s="54" t="s">
        <v>401</v>
      </c>
      <c r="B93" s="137"/>
      <c r="C93" s="55" t="str">
        <f>IF(AND(D93=FALSE,E93=FALSE),"← A confirmation declaration is required for the application",IF(AND(D93=TRUE,E93=TRUE),"← Please tick only one option","OK"))</f>
        <v>← A confirmation declaration is required for the application</v>
      </c>
      <c r="D93" s="6" t="b">
        <v>0</v>
      </c>
      <c r="E93" s="6" t="b">
        <v>0</v>
      </c>
      <c r="F93" s="46"/>
      <c r="H93" s="7"/>
    </row>
    <row r="94" spans="1:8" ht="105.75" customHeight="1">
      <c r="A94" s="54" t="s">
        <v>402</v>
      </c>
      <c r="B94" s="138"/>
      <c r="C94" s="55" t="str">
        <f>IF(D94=FALSE,IF(E94=FALSE,"← The application requires either a confirmation declaration or the attachment of explanatory materials","OK"),IF(E94=FALSE,"OK","← Please review your selection"))</f>
        <v>← The application requires either a confirmation declaration or the attachment of explanatory materials</v>
      </c>
      <c r="D94" s="6" t="b">
        <v>0</v>
      </c>
      <c r="E94" s="6" t="b">
        <v>0</v>
      </c>
      <c r="H94" s="7"/>
    </row>
    <row r="95" spans="1:8" ht="110.25" customHeight="1">
      <c r="A95" s="52" t="s">
        <v>403</v>
      </c>
      <c r="B95" s="138"/>
      <c r="C95" s="55" t="str">
        <f>IF(D95=FALSE,IF(E95=FALSE,"← The application requires either a confirmation declaration or the attachment of explanatory materials","OK"),IF(E95=FALSE,"OK","← Please review your selection"))</f>
        <v>← The application requires either a confirmation declaration or the attachment of explanatory materials</v>
      </c>
      <c r="D95" s="6" t="b">
        <v>0</v>
      </c>
      <c r="E95" s="6" t="b">
        <v>0</v>
      </c>
      <c r="F95" s="46" t="str">
        <f>IF(COUNTIF(C86:C95,"OK")=10,"OK","NG")</f>
        <v>NG</v>
      </c>
      <c r="H95" s="7"/>
    </row>
    <row r="96" spans="1:8" ht="20.100000000000001" customHeight="1">
      <c r="A96" s="35"/>
      <c r="B96" s="36"/>
      <c r="C96" s="165"/>
    </row>
    <row r="97" spans="1:8" s="11" customFormat="1" ht="78" customHeight="1">
      <c r="A97" s="190" t="s">
        <v>278</v>
      </c>
      <c r="B97" s="191"/>
      <c r="C97" s="192"/>
      <c r="D97" s="10"/>
      <c r="E97" s="10"/>
      <c r="F97" s="10"/>
      <c r="G97" s="10"/>
      <c r="H97" s="10"/>
    </row>
    <row r="98" spans="1:8" s="11" customFormat="1" ht="47.25" customHeight="1">
      <c r="A98" s="190" t="s">
        <v>163</v>
      </c>
      <c r="B98" s="191"/>
      <c r="C98" s="192"/>
      <c r="D98" s="10"/>
      <c r="E98" s="10"/>
      <c r="F98" s="10"/>
      <c r="G98" s="10"/>
      <c r="H98" s="10"/>
    </row>
    <row r="99" spans="1:8" s="11" customFormat="1" ht="61.5" customHeight="1">
      <c r="A99" s="190" t="s">
        <v>362</v>
      </c>
      <c r="B99" s="191"/>
      <c r="C99" s="192"/>
      <c r="D99" s="10"/>
      <c r="E99" s="10"/>
      <c r="F99" s="10"/>
      <c r="G99" s="10"/>
      <c r="H99" s="10"/>
    </row>
    <row r="100" spans="1:8" ht="9.9499999999999993" customHeight="1">
      <c r="A100" s="35"/>
      <c r="B100" s="36"/>
      <c r="C100" s="165"/>
      <c r="D100" s="6">
        <v>1</v>
      </c>
    </row>
    <row r="101" spans="1:8" ht="9.9499999999999993" customHeight="1" thickBot="1">
      <c r="A101" s="35"/>
      <c r="B101" s="36"/>
      <c r="C101" s="165"/>
    </row>
    <row r="102" spans="1:8" s="59" customFormat="1" ht="35.1" customHeight="1" thickBot="1">
      <c r="A102" s="56"/>
      <c r="B102" s="57" t="s">
        <v>110</v>
      </c>
      <c r="C102" s="166"/>
      <c r="D102" s="58"/>
      <c r="E102" s="58"/>
      <c r="F102" s="58"/>
      <c r="G102" s="58"/>
      <c r="H102" s="58"/>
    </row>
    <row r="103" spans="1:8" ht="17.45" customHeight="1" thickBot="1">
      <c r="A103" s="38"/>
      <c r="B103" s="39"/>
      <c r="C103" s="167"/>
    </row>
    <row r="104" spans="1:8" hidden="1"/>
    <row r="105" spans="1:8" hidden="1">
      <c r="C105" s="169" t="s">
        <v>1</v>
      </c>
    </row>
    <row r="106" spans="1:8" hidden="1">
      <c r="C106" s="170" t="s">
        <v>111</v>
      </c>
      <c r="F106" s="6" t="s">
        <v>109</v>
      </c>
    </row>
    <row r="107" spans="1:8" hidden="1"/>
    <row r="108" spans="1:8" hidden="1"/>
    <row r="109" spans="1:8" hidden="1"/>
    <row r="111" spans="1:8">
      <c r="A111" s="45"/>
      <c r="B111" s="45"/>
    </row>
  </sheetData>
  <sheetProtection algorithmName="SHA-512" hashValue="77nuuDRghda/E0kQUgC8NOPBfD+o0RmGIlLovgNhj1a1DfAJXeOPGhOGlonV7QcLwQF2UFbD/53Z6MyzcxB81w==" saltValue="rhS7FfBNzyP9km5iosdnrg==" spinCount="100000" sheet="1" selectLockedCells="1"/>
  <mergeCells count="23">
    <mergeCell ref="A99:C99"/>
    <mergeCell ref="A40:B40"/>
    <mergeCell ref="A78:B78"/>
    <mergeCell ref="A57:A58"/>
    <mergeCell ref="A71:A72"/>
    <mergeCell ref="C71:C72"/>
    <mergeCell ref="A73:A74"/>
    <mergeCell ref="C73:C74"/>
    <mergeCell ref="A75:A76"/>
    <mergeCell ref="C75:C76"/>
    <mergeCell ref="A42:A43"/>
    <mergeCell ref="A97:C97"/>
    <mergeCell ref="A98:C98"/>
    <mergeCell ref="A48:A51"/>
    <mergeCell ref="A85:B85"/>
    <mergeCell ref="A55:A56"/>
    <mergeCell ref="A1:C1"/>
    <mergeCell ref="A8:B8"/>
    <mergeCell ref="A16:A17"/>
    <mergeCell ref="A31:A32"/>
    <mergeCell ref="A46:A47"/>
    <mergeCell ref="A6:C6"/>
    <mergeCell ref="A4:C4"/>
  </mergeCells>
  <phoneticPr fontId="1"/>
  <conditionalFormatting sqref="B17">
    <cfRule type="expression" dxfId="111" priority="23">
      <formula>IF(AND($D16=0,OR($E16=TRUE,$F16=TRUE)),1,0)</formula>
    </cfRule>
  </conditionalFormatting>
  <conditionalFormatting sqref="B20:B21">
    <cfRule type="expression" dxfId="110" priority="22">
      <formula>IF($E$19&gt;0,1,0)</formula>
    </cfRule>
  </conditionalFormatting>
  <conditionalFormatting sqref="B22:B23">
    <cfRule type="expression" dxfId="109" priority="21">
      <formula>IF($E$19&gt;1,1,0)</formula>
    </cfRule>
  </conditionalFormatting>
  <conditionalFormatting sqref="B24:B25">
    <cfRule type="expression" dxfId="108" priority="20">
      <formula>IF($E$19&gt;2,1,0)</formula>
    </cfRule>
  </conditionalFormatting>
  <conditionalFormatting sqref="B30:B31 B33:B38">
    <cfRule type="expression" dxfId="107" priority="19">
      <formula>IF($E$13=3,1,0)</formula>
    </cfRule>
  </conditionalFormatting>
  <conditionalFormatting sqref="B32">
    <cfRule type="expression" dxfId="106" priority="18">
      <formula>IF(AND($D31=0,OR($E31=TRUE,$F31=TRUE)),1,0)</formula>
    </cfRule>
  </conditionalFormatting>
  <conditionalFormatting sqref="B47">
    <cfRule type="expression" dxfId="104" priority="16">
      <formula>IF($E$46=FALSE,1,0)</formula>
    </cfRule>
  </conditionalFormatting>
  <conditionalFormatting sqref="B49:B51">
    <cfRule type="expression" dxfId="103" priority="15">
      <formula>IF($E$48=TRUE,1,0)</formula>
    </cfRule>
  </conditionalFormatting>
  <conditionalFormatting sqref="B56">
    <cfRule type="expression" dxfId="102" priority="14">
      <formula>IF($E$55=TRUE,0,1)</formula>
    </cfRule>
  </conditionalFormatting>
  <conditionalFormatting sqref="B58">
    <cfRule type="expression" dxfId="101" priority="13">
      <formula>IF($E$57=TRUE,0,1)</formula>
    </cfRule>
  </conditionalFormatting>
  <conditionalFormatting sqref="B65">
    <cfRule type="expression" dxfId="100" priority="11">
      <formula>IF($E$63=FALSE,1,0)</formula>
    </cfRule>
    <cfRule type="expression" dxfId="99" priority="12">
      <formula>IF($E64=FALSE,1,0)</formula>
    </cfRule>
  </conditionalFormatting>
  <conditionalFormatting sqref="B68">
    <cfRule type="expression" dxfId="98" priority="5">
      <formula>IF($E$66=FALSE,1,0)</formula>
    </cfRule>
  </conditionalFormatting>
  <conditionalFormatting sqref="B72">
    <cfRule type="expression" dxfId="97" priority="4">
      <formula>IF($E71=TRUE,1,0)</formula>
    </cfRule>
  </conditionalFormatting>
  <conditionalFormatting sqref="B74">
    <cfRule type="expression" dxfId="96" priority="3">
      <formula>IF($E73=TRUE,1,0)</formula>
    </cfRule>
  </conditionalFormatting>
  <conditionalFormatting sqref="B76">
    <cfRule type="expression" dxfId="95" priority="2">
      <formula>IF($E75=TRUE,1,0)</formula>
    </cfRule>
  </conditionalFormatting>
  <dataValidations count="3">
    <dataValidation type="textLength" operator="lessThan" allowBlank="1" showInputMessage="1" showErrorMessage="1" sqref="B38 B31 B16" xr:uid="{16FA8391-F62B-465A-ABEA-BD28F0EB4665}">
      <formula1>0</formula1>
    </dataValidation>
    <dataValidation type="date" allowBlank="1" showInputMessage="1" showErrorMessage="1" sqref="B83" xr:uid="{D76C1A0C-1488-4C73-B7CF-3A047FEA7BDD}">
      <formula1>45931</formula1>
      <formula2>73050</formula2>
    </dataValidation>
    <dataValidation type="date" allowBlank="1" showInputMessage="1" showErrorMessage="1" sqref="B10 B76 B58" xr:uid="{CAE8F5C5-57C8-4D4D-8626-E33AAEF825F6}">
      <formula1>46023</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44"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0114" r:id="rId4" name="Check Box 2">
              <controlPr defaultSize="0" autoFill="0" autoLine="0" autoPict="0" altText=" 添付時にチェック">
                <anchor moveWithCells="1">
                  <from>
                    <xdr:col>1</xdr:col>
                    <xdr:colOff>28575</xdr:colOff>
                    <xdr:row>37</xdr:row>
                    <xdr:rowOff>123825</xdr:rowOff>
                  </from>
                  <to>
                    <xdr:col>1</xdr:col>
                    <xdr:colOff>2400300</xdr:colOff>
                    <xdr:row>37</xdr:row>
                    <xdr:rowOff>304800</xdr:rowOff>
                  </to>
                </anchor>
              </controlPr>
            </control>
          </mc:Choice>
        </mc:AlternateContent>
        <mc:AlternateContent xmlns:mc="http://schemas.openxmlformats.org/markup-compatibility/2006">
          <mc:Choice Requires="x14">
            <control shapeId="90136" r:id="rId5" name="Check Box 24">
              <controlPr defaultSize="0" autoFill="0" autoLine="0" autoPict="0" altText=" 製品型番リストを別ファイルで提供する場合にチェック（下段に製品型番を記載しない） → ">
                <anchor moveWithCells="1">
                  <from>
                    <xdr:col>1</xdr:col>
                    <xdr:colOff>28575</xdr:colOff>
                    <xdr:row>44</xdr:row>
                    <xdr:rowOff>333375</xdr:rowOff>
                  </from>
                  <to>
                    <xdr:col>1</xdr:col>
                    <xdr:colOff>6943725</xdr:colOff>
                    <xdr:row>45</xdr:row>
                    <xdr:rowOff>361950</xdr:rowOff>
                  </to>
                </anchor>
              </controlPr>
            </control>
          </mc:Choice>
        </mc:AlternateContent>
        <mc:AlternateContent xmlns:mc="http://schemas.openxmlformats.org/markup-compatibility/2006">
          <mc:Choice Requires="x14">
            <control shapeId="90142" r:id="rId6" name="Check Box 30">
              <controlPr defaultSize="0" autoFill="0" autoLine="0" autoPict="0" altText=" 適合ラベル取得済製品の後継製品の場合にチェック（以下に該当する適合ラベル登録番号を記載）">
                <anchor moveWithCells="1">
                  <from>
                    <xdr:col>1</xdr:col>
                    <xdr:colOff>28575</xdr:colOff>
                    <xdr:row>46</xdr:row>
                    <xdr:rowOff>2019300</xdr:rowOff>
                  </from>
                  <to>
                    <xdr:col>1</xdr:col>
                    <xdr:colOff>7620000</xdr:colOff>
                    <xdr:row>48</xdr:row>
                    <xdr:rowOff>57150</xdr:rowOff>
                  </to>
                </anchor>
              </controlPr>
            </control>
          </mc:Choice>
        </mc:AlternateContent>
        <mc:AlternateContent xmlns:mc="http://schemas.openxmlformats.org/markup-compatibility/2006">
          <mc:Choice Requires="x14">
            <control shapeId="90175" r:id="rId7" name="Check Box 63">
              <controlPr defaultSize="0" autoFill="0" autoLine="0" autoPict="0" altText=" 添付時にチェック">
                <anchor moveWithCells="1">
                  <from>
                    <xdr:col>1</xdr:col>
                    <xdr:colOff>5676900</xdr:colOff>
                    <xdr:row>45</xdr:row>
                    <xdr:rowOff>276225</xdr:rowOff>
                  </from>
                  <to>
                    <xdr:col>1</xdr:col>
                    <xdr:colOff>7829550</xdr:colOff>
                    <xdr:row>46</xdr:row>
                    <xdr:rowOff>0</xdr:rowOff>
                  </to>
                </anchor>
              </controlPr>
            </control>
          </mc:Choice>
        </mc:AlternateContent>
        <mc:AlternateContent xmlns:mc="http://schemas.openxmlformats.org/markup-compatibility/2006">
          <mc:Choice Requires="x14">
            <control shapeId="90132" r:id="rId8" name="Check Box 20">
              <controlPr defaultSize="0" autoFill="0" autoLine="0" autoPict="0" altText=" 未定だが、適合ラベル交付日より2年間以上を保証">
                <anchor moveWithCells="1">
                  <from>
                    <xdr:col>1</xdr:col>
                    <xdr:colOff>28575</xdr:colOff>
                    <xdr:row>56</xdr:row>
                    <xdr:rowOff>28575</xdr:rowOff>
                  </from>
                  <to>
                    <xdr:col>1</xdr:col>
                    <xdr:colOff>7200900</xdr:colOff>
                    <xdr:row>57</xdr:row>
                    <xdr:rowOff>0</xdr:rowOff>
                  </to>
                </anchor>
              </controlPr>
            </control>
          </mc:Choice>
        </mc:AlternateContent>
        <mc:AlternateContent xmlns:mc="http://schemas.openxmlformats.org/markup-compatibility/2006">
          <mc:Choice Requires="x14">
            <control shapeId="90115" r:id="rId9" name="Check Box 3">
              <controlPr defaultSize="0" autoFill="0" autoLine="0" autoPict="0" altText=" 上記のホームページ内に記載されている場合はチェック">
                <anchor moveWithCells="1">
                  <from>
                    <xdr:col>1</xdr:col>
                    <xdr:colOff>28575</xdr:colOff>
                    <xdr:row>62</xdr:row>
                    <xdr:rowOff>104775</xdr:rowOff>
                  </from>
                  <to>
                    <xdr:col>1</xdr:col>
                    <xdr:colOff>4162425</xdr:colOff>
                    <xdr:row>62</xdr:row>
                    <xdr:rowOff>333375</xdr:rowOff>
                  </to>
                </anchor>
              </controlPr>
            </control>
          </mc:Choice>
        </mc:AlternateContent>
        <mc:AlternateContent xmlns:mc="http://schemas.openxmlformats.org/markup-compatibility/2006">
          <mc:Choice Requires="x14">
            <control shapeId="90116" r:id="rId10" name="Check Box 4">
              <controlPr defaultSize="0" autoFill="0" autoLine="0" autoPict="0" altText=" 認定を受けている場合はチェック">
                <anchor moveWithCells="1">
                  <from>
                    <xdr:col>1</xdr:col>
                    <xdr:colOff>38100</xdr:colOff>
                    <xdr:row>70</xdr:row>
                    <xdr:rowOff>19050</xdr:rowOff>
                  </from>
                  <to>
                    <xdr:col>1</xdr:col>
                    <xdr:colOff>2600325</xdr:colOff>
                    <xdr:row>70</xdr:row>
                    <xdr:rowOff>238125</xdr:rowOff>
                  </to>
                </anchor>
              </controlPr>
            </control>
          </mc:Choice>
        </mc:AlternateContent>
        <mc:AlternateContent xmlns:mc="http://schemas.openxmlformats.org/markup-compatibility/2006">
          <mc:Choice Requires="x14">
            <control shapeId="90117" r:id="rId11" name="Check Box 5">
              <controlPr defaultSize="0" autoFill="0" autoLine="0" autoPict="0" altText=" 認定を受けている場合はチェック">
                <anchor moveWithCells="1">
                  <from>
                    <xdr:col>1</xdr:col>
                    <xdr:colOff>38100</xdr:colOff>
                    <xdr:row>72</xdr:row>
                    <xdr:rowOff>28575</xdr:rowOff>
                  </from>
                  <to>
                    <xdr:col>1</xdr:col>
                    <xdr:colOff>2600325</xdr:colOff>
                    <xdr:row>73</xdr:row>
                    <xdr:rowOff>0</xdr:rowOff>
                  </to>
                </anchor>
              </controlPr>
            </control>
          </mc:Choice>
        </mc:AlternateContent>
        <mc:AlternateContent xmlns:mc="http://schemas.openxmlformats.org/markup-compatibility/2006">
          <mc:Choice Requires="x14">
            <control shapeId="90118" r:id="rId12" name="Check Box 6">
              <controlPr defaultSize="0" autoFill="0" autoLine="0" autoPict="0" altText=" 製品リストへの掲載日の希望がある場合はチェック">
                <anchor moveWithCells="1">
                  <from>
                    <xdr:col>1</xdr:col>
                    <xdr:colOff>38100</xdr:colOff>
                    <xdr:row>74</xdr:row>
                    <xdr:rowOff>28575</xdr:rowOff>
                  </from>
                  <to>
                    <xdr:col>1</xdr:col>
                    <xdr:colOff>6629400</xdr:colOff>
                    <xdr:row>75</xdr:row>
                    <xdr:rowOff>0</xdr:rowOff>
                  </to>
                </anchor>
              </controlPr>
            </control>
          </mc:Choice>
        </mc:AlternateContent>
        <mc:AlternateContent xmlns:mc="http://schemas.openxmlformats.org/markup-compatibility/2006">
          <mc:Choice Requires="x14">
            <control shapeId="90119" r:id="rId13" name="Check Box 7">
              <controlPr defaultSize="0" autoFill="0" autoLine="0" autoPict="0" altText=" 上記の製品に関する問合せ先と同じ場合はチェック">
                <anchor moveWithCells="1">
                  <from>
                    <xdr:col>1</xdr:col>
                    <xdr:colOff>28575</xdr:colOff>
                    <xdr:row>65</xdr:row>
                    <xdr:rowOff>142875</xdr:rowOff>
                  </from>
                  <to>
                    <xdr:col>1</xdr:col>
                    <xdr:colOff>4162425</xdr:colOff>
                    <xdr:row>65</xdr:row>
                    <xdr:rowOff>371475</xdr:rowOff>
                  </to>
                </anchor>
              </controlPr>
            </control>
          </mc:Choice>
        </mc:AlternateContent>
        <mc:AlternateContent xmlns:mc="http://schemas.openxmlformats.org/markup-compatibility/2006">
          <mc:Choice Requires="x14">
            <control shapeId="90113" r:id="rId14" name="Check Box 1">
              <controlPr defaultSize="0" autoFill="0" autoLine="0" autoPict="0" altText=" 申請内容について誤りがないことを確認した場合にチェック">
                <anchor moveWithCells="1">
                  <from>
                    <xdr:col>1</xdr:col>
                    <xdr:colOff>38100</xdr:colOff>
                    <xdr:row>85</xdr:row>
                    <xdr:rowOff>38100</xdr:rowOff>
                  </from>
                  <to>
                    <xdr:col>1</xdr:col>
                    <xdr:colOff>4343400</xdr:colOff>
                    <xdr:row>85</xdr:row>
                    <xdr:rowOff>438150</xdr:rowOff>
                  </to>
                </anchor>
              </controlPr>
            </control>
          </mc:Choice>
        </mc:AlternateContent>
        <mc:AlternateContent xmlns:mc="http://schemas.openxmlformats.org/markup-compatibility/2006">
          <mc:Choice Requires="x14">
            <control shapeId="90121" r:id="rId15" name="Check Box 9">
              <controlPr defaultSize="0" autoFill="0" autoLine="0" autoPict="0" altText=" 同意する場合にチェック">
                <anchor moveWithCells="1">
                  <from>
                    <xdr:col>1</xdr:col>
                    <xdr:colOff>38100</xdr:colOff>
                    <xdr:row>89</xdr:row>
                    <xdr:rowOff>0</xdr:rowOff>
                  </from>
                  <to>
                    <xdr:col>1</xdr:col>
                    <xdr:colOff>2409825</xdr:colOff>
                    <xdr:row>90</xdr:row>
                    <xdr:rowOff>0</xdr:rowOff>
                  </to>
                </anchor>
              </controlPr>
            </control>
          </mc:Choice>
        </mc:AlternateContent>
        <mc:AlternateContent xmlns:mc="http://schemas.openxmlformats.org/markup-compatibility/2006">
          <mc:Choice Requires="x14">
            <control shapeId="90122" r:id="rId16" name="Check Box 10">
              <controlPr defaultSize="0" autoFill="0" autoLine="0" autoPict="0" altText=" 同意する場合にチェック">
                <anchor moveWithCells="1">
                  <from>
                    <xdr:col>1</xdr:col>
                    <xdr:colOff>38100</xdr:colOff>
                    <xdr:row>86</xdr:row>
                    <xdr:rowOff>161925</xdr:rowOff>
                  </from>
                  <to>
                    <xdr:col>1</xdr:col>
                    <xdr:colOff>2409825</xdr:colOff>
                    <xdr:row>86</xdr:row>
                    <xdr:rowOff>561975</xdr:rowOff>
                  </to>
                </anchor>
              </controlPr>
            </control>
          </mc:Choice>
        </mc:AlternateContent>
        <mc:AlternateContent xmlns:mc="http://schemas.openxmlformats.org/markup-compatibility/2006">
          <mc:Choice Requires="x14">
            <control shapeId="90123" r:id="rId17" name="Check Box 11">
              <controlPr defaultSize="0" autoFill="0" autoLine="0" autoPict="0" altText=" 同意する場合にチェック">
                <anchor moveWithCells="1">
                  <from>
                    <xdr:col>1</xdr:col>
                    <xdr:colOff>38100</xdr:colOff>
                    <xdr:row>88</xdr:row>
                    <xdr:rowOff>95250</xdr:rowOff>
                  </from>
                  <to>
                    <xdr:col>1</xdr:col>
                    <xdr:colOff>2409825</xdr:colOff>
                    <xdr:row>88</xdr:row>
                    <xdr:rowOff>533400</xdr:rowOff>
                  </to>
                </anchor>
              </controlPr>
            </control>
          </mc:Choice>
        </mc:AlternateContent>
        <mc:AlternateContent xmlns:mc="http://schemas.openxmlformats.org/markup-compatibility/2006">
          <mc:Choice Requires="x14">
            <control shapeId="90130" r:id="rId18" name="Check Box 18">
              <controlPr defaultSize="0" autoFill="0" autoLine="0" autoPict="0" altText=" 同意する場合にチェック">
                <anchor moveWithCells="1">
                  <from>
                    <xdr:col>1</xdr:col>
                    <xdr:colOff>38100</xdr:colOff>
                    <xdr:row>91</xdr:row>
                    <xdr:rowOff>0</xdr:rowOff>
                  </from>
                  <to>
                    <xdr:col>1</xdr:col>
                    <xdr:colOff>2409825</xdr:colOff>
                    <xdr:row>92</xdr:row>
                    <xdr:rowOff>0</xdr:rowOff>
                  </to>
                </anchor>
              </controlPr>
            </control>
          </mc:Choice>
        </mc:AlternateContent>
        <mc:AlternateContent xmlns:mc="http://schemas.openxmlformats.org/markup-compatibility/2006">
          <mc:Choice Requires="x14">
            <control shapeId="90131" r:id="rId19" name="Check Box 19">
              <controlPr defaultSize="0" autoFill="0" autoLine="0" autoPict="0" altText=" 過去5年以内にJC-STAR適合ラベルの取消しを受けたことがない場合にチェック">
                <anchor moveWithCells="1">
                  <from>
                    <xdr:col>1</xdr:col>
                    <xdr:colOff>38100</xdr:colOff>
                    <xdr:row>92</xdr:row>
                    <xdr:rowOff>19050</xdr:rowOff>
                  </from>
                  <to>
                    <xdr:col>1</xdr:col>
                    <xdr:colOff>6057900</xdr:colOff>
                    <xdr:row>92</xdr:row>
                    <xdr:rowOff>342900</xdr:rowOff>
                  </to>
                </anchor>
              </controlPr>
            </control>
          </mc:Choice>
        </mc:AlternateContent>
        <mc:AlternateContent xmlns:mc="http://schemas.openxmlformats.org/markup-compatibility/2006">
          <mc:Choice Requires="x14">
            <control shapeId="90168" r:id="rId20" name="Check Box 56">
              <controlPr defaultSize="0" autoFill="0" autoLine="0" autoPict="0" altText="">
                <anchor moveWithCells="1">
                  <from>
                    <xdr:col>1</xdr:col>
                    <xdr:colOff>38100</xdr:colOff>
                    <xdr:row>93</xdr:row>
                    <xdr:rowOff>19050</xdr:rowOff>
                  </from>
                  <to>
                    <xdr:col>1</xdr:col>
                    <xdr:colOff>7924800</xdr:colOff>
                    <xdr:row>93</xdr:row>
                    <xdr:rowOff>590550</xdr:rowOff>
                  </to>
                </anchor>
              </controlPr>
            </control>
          </mc:Choice>
        </mc:AlternateContent>
        <mc:AlternateContent xmlns:mc="http://schemas.openxmlformats.org/markup-compatibility/2006">
          <mc:Choice Requires="x14">
            <control shapeId="90169" r:id="rId21" name="Check Box 57">
              <controlPr defaultSize="0" autoFill="0" autoLine="0" autoPict="0" altText="">
                <anchor moveWithCells="1">
                  <from>
                    <xdr:col>1</xdr:col>
                    <xdr:colOff>38100</xdr:colOff>
                    <xdr:row>94</xdr:row>
                    <xdr:rowOff>238125</xdr:rowOff>
                  </from>
                  <to>
                    <xdr:col>1</xdr:col>
                    <xdr:colOff>7743825</xdr:colOff>
                    <xdr:row>94</xdr:row>
                    <xdr:rowOff>561975</xdr:rowOff>
                  </to>
                </anchor>
              </controlPr>
            </control>
          </mc:Choice>
        </mc:AlternateContent>
        <mc:AlternateContent xmlns:mc="http://schemas.openxmlformats.org/markup-compatibility/2006">
          <mc:Choice Requires="x14">
            <control shapeId="90170" r:id="rId22" name="Check Box 58">
              <controlPr defaultSize="0" autoFill="0" autoLine="0" autoPict="0" altText=" 同意する場合にチェック">
                <anchor moveWithCells="1">
                  <from>
                    <xdr:col>1</xdr:col>
                    <xdr:colOff>38100</xdr:colOff>
                    <xdr:row>90</xdr:row>
                    <xdr:rowOff>19050</xdr:rowOff>
                  </from>
                  <to>
                    <xdr:col>1</xdr:col>
                    <xdr:colOff>2409825</xdr:colOff>
                    <xdr:row>91</xdr:row>
                    <xdr:rowOff>0</xdr:rowOff>
                  </to>
                </anchor>
              </controlPr>
            </control>
          </mc:Choice>
        </mc:AlternateContent>
        <mc:AlternateContent xmlns:mc="http://schemas.openxmlformats.org/markup-compatibility/2006">
          <mc:Choice Requires="x14">
            <control shapeId="90173" r:id="rId23" name="Check Box 61">
              <controlPr defaultSize="0" autoFill="0" autoLine="0" autoPict="0" altText=" 添付時にチェック">
                <anchor moveWithCells="1">
                  <from>
                    <xdr:col>1</xdr:col>
                    <xdr:colOff>38100</xdr:colOff>
                    <xdr:row>93</xdr:row>
                    <xdr:rowOff>695325</xdr:rowOff>
                  </from>
                  <to>
                    <xdr:col>1</xdr:col>
                    <xdr:colOff>7810500</xdr:colOff>
                    <xdr:row>93</xdr:row>
                    <xdr:rowOff>1266825</xdr:rowOff>
                  </to>
                </anchor>
              </controlPr>
            </control>
          </mc:Choice>
        </mc:AlternateContent>
        <mc:AlternateContent xmlns:mc="http://schemas.openxmlformats.org/markup-compatibility/2006">
          <mc:Choice Requires="x14">
            <control shapeId="90174" r:id="rId24" name="Check Box 62">
              <controlPr defaultSize="0" autoFill="0" autoLine="0" autoPict="0" altText=" 添付時にチェック">
                <anchor moveWithCells="1">
                  <from>
                    <xdr:col>1</xdr:col>
                    <xdr:colOff>38100</xdr:colOff>
                    <xdr:row>94</xdr:row>
                    <xdr:rowOff>619125</xdr:rowOff>
                  </from>
                  <to>
                    <xdr:col>1</xdr:col>
                    <xdr:colOff>7705725</xdr:colOff>
                    <xdr:row>94</xdr:row>
                    <xdr:rowOff>1190625</xdr:rowOff>
                  </to>
                </anchor>
              </controlPr>
            </control>
          </mc:Choice>
        </mc:AlternateContent>
        <mc:AlternateContent xmlns:mc="http://schemas.openxmlformats.org/markup-compatibility/2006">
          <mc:Choice Requires="x14">
            <control shapeId="90178" r:id="rId25" name="Check Box 66">
              <controlPr defaultSize="0" autoFill="0" autoLine="0" autoPict="0" altText=" 過去5年以内にJC-STAR適合ラベルの取消しを受けたことがある場合には、改善策等の説明資料を添付のうえ、チェック">
                <anchor moveWithCells="1">
                  <from>
                    <xdr:col>1</xdr:col>
                    <xdr:colOff>38100</xdr:colOff>
                    <xdr:row>92</xdr:row>
                    <xdr:rowOff>342900</xdr:rowOff>
                  </from>
                  <to>
                    <xdr:col>1</xdr:col>
                    <xdr:colOff>7810500</xdr:colOff>
                    <xdr:row>92</xdr:row>
                    <xdr:rowOff>923925</xdr:rowOff>
                  </to>
                </anchor>
              </controlPr>
            </control>
          </mc:Choice>
        </mc:AlternateContent>
        <mc:AlternateContent xmlns:mc="http://schemas.openxmlformats.org/markup-compatibility/2006">
          <mc:Choice Requires="x14">
            <control shapeId="90180" r:id="rId26" name="Check Box 68">
              <controlPr defaultSize="0" autoFill="0" autoLine="0" autoPict="0" altText=" 周知事項は特になし">
                <anchor moveWithCells="1">
                  <from>
                    <xdr:col>1</xdr:col>
                    <xdr:colOff>28575</xdr:colOff>
                    <xdr:row>54</xdr:row>
                    <xdr:rowOff>47625</xdr:rowOff>
                  </from>
                  <to>
                    <xdr:col>1</xdr:col>
                    <xdr:colOff>4962525</xdr:colOff>
                    <xdr:row>54</xdr:row>
                    <xdr:rowOff>228600</xdr:rowOff>
                  </to>
                </anchor>
              </controlPr>
            </control>
          </mc:Choice>
        </mc:AlternateContent>
        <mc:AlternateContent xmlns:mc="http://schemas.openxmlformats.org/markup-compatibility/2006">
          <mc:Choice Requires="x14">
            <control shapeId="90181" r:id="rId27" name="Check Box 69">
              <controlPr defaultSize="0" autoFill="0" autoLine="0" autoPict="0" altText=" 同意する場合にチェック">
                <anchor moveWithCells="1">
                  <from>
                    <xdr:col>1</xdr:col>
                    <xdr:colOff>38100</xdr:colOff>
                    <xdr:row>87</xdr:row>
                    <xdr:rowOff>600075</xdr:rowOff>
                  </from>
                  <to>
                    <xdr:col>1</xdr:col>
                    <xdr:colOff>2409825</xdr:colOff>
                    <xdr:row>87</xdr:row>
                    <xdr:rowOff>1000125</xdr:rowOff>
                  </to>
                </anchor>
              </controlPr>
            </control>
          </mc:Choice>
        </mc:AlternateContent>
        <mc:AlternateContent xmlns:mc="http://schemas.openxmlformats.org/markup-compatibility/2006">
          <mc:Choice Requires="x14">
            <control shapeId="90124" r:id="rId28" name="Check Box 12">
              <controlPr defaultSize="0" autoFill="0" autoLine="0" autoPict="0" altText=" 法人番号(13桁)">
                <anchor moveWithCells="1" sizeWithCells="1">
                  <from>
                    <xdr:col>1</xdr:col>
                    <xdr:colOff>28575</xdr:colOff>
                    <xdr:row>15</xdr:row>
                    <xdr:rowOff>47625</xdr:rowOff>
                  </from>
                  <to>
                    <xdr:col>1</xdr:col>
                    <xdr:colOff>1447800</xdr:colOff>
                    <xdr:row>15</xdr:row>
                    <xdr:rowOff>409575</xdr:rowOff>
                  </to>
                </anchor>
              </controlPr>
            </control>
          </mc:Choice>
        </mc:AlternateContent>
        <mc:AlternateContent xmlns:mc="http://schemas.openxmlformats.org/markup-compatibility/2006">
          <mc:Choice Requires="x14">
            <control shapeId="90153" r:id="rId29" name="Check Box 41">
              <controlPr defaultSize="0" autoFill="0" autoLine="0" autoPict="0" altText=" 法人登記簿謄本等を添付">
                <anchor moveWithCells="1" sizeWithCells="1">
                  <from>
                    <xdr:col>1</xdr:col>
                    <xdr:colOff>4210050</xdr:colOff>
                    <xdr:row>15</xdr:row>
                    <xdr:rowOff>209550</xdr:rowOff>
                  </from>
                  <to>
                    <xdr:col>2</xdr:col>
                    <xdr:colOff>28575</xdr:colOff>
                    <xdr:row>16</xdr:row>
                    <xdr:rowOff>19050</xdr:rowOff>
                  </to>
                </anchor>
              </controlPr>
            </control>
          </mc:Choice>
        </mc:AlternateContent>
        <mc:AlternateContent xmlns:mc="http://schemas.openxmlformats.org/markup-compatibility/2006">
          <mc:Choice Requires="x14">
            <control shapeId="90186" r:id="rId30" name="Check Box 74">
              <controlPr defaultSize="0" autoFill="0" autoLine="0" autoPict="0" altText=" LEI番号(20文字)">
                <anchor moveWithCells="1" sizeWithCells="1">
                  <from>
                    <xdr:col>1</xdr:col>
                    <xdr:colOff>1562100</xdr:colOff>
                    <xdr:row>15</xdr:row>
                    <xdr:rowOff>47625</xdr:rowOff>
                  </from>
                  <to>
                    <xdr:col>1</xdr:col>
                    <xdr:colOff>3438525</xdr:colOff>
                    <xdr:row>15</xdr:row>
                    <xdr:rowOff>409575</xdr:rowOff>
                  </to>
                </anchor>
              </controlPr>
            </control>
          </mc:Choice>
        </mc:AlternateContent>
        <mc:AlternateContent xmlns:mc="http://schemas.openxmlformats.org/markup-compatibility/2006">
          <mc:Choice Requires="x14">
            <control shapeId="90188" r:id="rId31" name="Check Box 76">
              <controlPr defaultSize="0" autoFill="0" autoLine="0" autoPict="0" altText=" 法人番号がない/わからない →　">
                <anchor moveWithCells="1" sizeWithCells="1">
                  <from>
                    <xdr:col>1</xdr:col>
                    <xdr:colOff>3629025</xdr:colOff>
                    <xdr:row>15</xdr:row>
                    <xdr:rowOff>9525</xdr:rowOff>
                  </from>
                  <to>
                    <xdr:col>1</xdr:col>
                    <xdr:colOff>6162675</xdr:colOff>
                    <xdr:row>15</xdr:row>
                    <xdr:rowOff>266700</xdr:rowOff>
                  </to>
                </anchor>
              </controlPr>
            </control>
          </mc:Choice>
        </mc:AlternateContent>
        <mc:AlternateContent xmlns:mc="http://schemas.openxmlformats.org/markup-compatibility/2006">
          <mc:Choice Requires="x14">
            <control shapeId="90220" r:id="rId32" name="Check Box 108">
              <controlPr defaultSize="0" autoFill="0" autoLine="0" autoPict="0" altText=" 法人番号(13桁)">
                <anchor moveWithCells="1" sizeWithCells="1">
                  <from>
                    <xdr:col>1</xdr:col>
                    <xdr:colOff>28575</xdr:colOff>
                    <xdr:row>30</xdr:row>
                    <xdr:rowOff>66675</xdr:rowOff>
                  </from>
                  <to>
                    <xdr:col>1</xdr:col>
                    <xdr:colOff>1447800</xdr:colOff>
                    <xdr:row>30</xdr:row>
                    <xdr:rowOff>428625</xdr:rowOff>
                  </to>
                </anchor>
              </controlPr>
            </control>
          </mc:Choice>
        </mc:AlternateContent>
        <mc:AlternateContent xmlns:mc="http://schemas.openxmlformats.org/markup-compatibility/2006">
          <mc:Choice Requires="x14">
            <control shapeId="90221" r:id="rId33" name="Check Box 109">
              <controlPr defaultSize="0" autoFill="0" autoLine="0" autoPict="0" altText=" 法人登記簿謄本等を添付">
                <anchor moveWithCells="1" sizeWithCells="1">
                  <from>
                    <xdr:col>1</xdr:col>
                    <xdr:colOff>4210050</xdr:colOff>
                    <xdr:row>30</xdr:row>
                    <xdr:rowOff>209550</xdr:rowOff>
                  </from>
                  <to>
                    <xdr:col>1</xdr:col>
                    <xdr:colOff>7886700</xdr:colOff>
                    <xdr:row>31</xdr:row>
                    <xdr:rowOff>19050</xdr:rowOff>
                  </to>
                </anchor>
              </controlPr>
            </control>
          </mc:Choice>
        </mc:AlternateContent>
        <mc:AlternateContent xmlns:mc="http://schemas.openxmlformats.org/markup-compatibility/2006">
          <mc:Choice Requires="x14">
            <control shapeId="90222" r:id="rId34" name="Check Box 110">
              <controlPr defaultSize="0" autoFill="0" autoLine="0" autoPict="0" altText=" LEI番号(20文字)">
                <anchor moveWithCells="1" sizeWithCells="1">
                  <from>
                    <xdr:col>1</xdr:col>
                    <xdr:colOff>1647825</xdr:colOff>
                    <xdr:row>30</xdr:row>
                    <xdr:rowOff>66675</xdr:rowOff>
                  </from>
                  <to>
                    <xdr:col>1</xdr:col>
                    <xdr:colOff>3524250</xdr:colOff>
                    <xdr:row>30</xdr:row>
                    <xdr:rowOff>428625</xdr:rowOff>
                  </to>
                </anchor>
              </controlPr>
            </control>
          </mc:Choice>
        </mc:AlternateContent>
        <mc:AlternateContent xmlns:mc="http://schemas.openxmlformats.org/markup-compatibility/2006">
          <mc:Choice Requires="x14">
            <control shapeId="90223" r:id="rId35" name="Check Box 111">
              <controlPr defaultSize="0" autoFill="0" autoLine="0" autoPict="0" altText=" 法人番号がない/わからない →　">
                <anchor moveWithCells="1" sizeWithCells="1">
                  <from>
                    <xdr:col>1</xdr:col>
                    <xdr:colOff>3629025</xdr:colOff>
                    <xdr:row>30</xdr:row>
                    <xdr:rowOff>28575</xdr:rowOff>
                  </from>
                  <to>
                    <xdr:col>1</xdr:col>
                    <xdr:colOff>6162675</xdr:colOff>
                    <xdr:row>30</xdr:row>
                    <xdr:rowOff>285750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7" id="{5058678C-6EE7-4F8D-92C5-B0AEF004A776}">
            <xm:f>IF($B$42=' Hide Selection List'!$A$57,1,0)</xm:f>
            <x14:dxf>
              <fill>
                <patternFill>
                  <bgColor theme="9" tint="0.79998168889431442"/>
                </patternFill>
              </fill>
            </x14:dxf>
          </x14:cfRule>
          <xm:sqref>B43</xm:sqref>
        </x14:conditionalFormatting>
        <x14:conditionalFormatting xmlns:xm="http://schemas.microsoft.com/office/excel/2006/main">
          <x14:cfRule type="expression" priority="1" id="{94A4E93B-4213-4DEC-AFAA-F79308FC04A3}">
            <xm:f>IF(OR($B$79=' Hide Selection List'!$B$60,$B$79=' Hide Selection List'!$B$61),1,0)</xm:f>
            <x14:dxf>
              <fill>
                <patternFill>
                  <bgColor theme="9" tint="0.79998168889431442"/>
                </patternFill>
              </fill>
            </x14:dxf>
          </x14:cfRule>
          <xm:sqref>B80</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34CA41E-0AA0-4EAF-9C38-E6651CC42F37}">
          <x14:formula1>
            <xm:f>' Hide Selection List'!$B$59:$B$61</xm:f>
          </x14:formula1>
          <xm:sqref>B79</xm:sqref>
        </x14:dataValidation>
        <x14:dataValidation type="list" allowBlank="1" showInputMessage="1" showErrorMessage="1" xr:uid="{64B7B9AE-F0B9-4DF5-903C-7CBADDE3FDD1}">
          <x14:formula1>
            <xm:f>' Hide Selection List'!$A$10</xm:f>
          </x14:formula1>
          <xm:sqref>B11</xm:sqref>
        </x14:dataValidation>
        <x14:dataValidation type="list" allowBlank="1" showInputMessage="1" showErrorMessage="1" xr:uid="{29F5CB39-3385-4A03-A721-850A0630D3C3}">
          <x14:formula1>
            <xm:f>' Hide Selection List'!$B$10</xm:f>
          </x14:formula1>
          <xm:sqref>B12</xm:sqref>
        </x14:dataValidation>
        <x14:dataValidation type="list" allowBlank="1" showInputMessage="1" showErrorMessage="1" xr:uid="{CD7B56E9-5001-40F9-9375-29A09CBF1B87}">
          <x14:formula1>
            <xm:f>' Hide Selection List'!$A$2</xm:f>
          </x14:formula1>
          <xm:sqref>B9</xm:sqref>
        </x14:dataValidation>
        <x14:dataValidation type="list" allowBlank="1" showInputMessage="1" showErrorMessage="1" xr:uid="{F0BF46F5-F40B-4F04-9D98-5DDAF350B078}">
          <x14:formula1>
            <xm:f>' Hide Selection List'!$B$15:$B$16</xm:f>
          </x14:formula1>
          <xm:sqref>B13</xm:sqref>
        </x14:dataValidation>
        <x14:dataValidation type="list" allowBlank="1" showInputMessage="1" showErrorMessage="1" xr:uid="{BC3A026D-8B04-4C22-BEB1-C3E4E3B07A6D}">
          <x14:formula1>
            <xm:f>' Hide Selection List'!$A$20:$A$23</xm:f>
          </x14:formula1>
          <xm:sqref>B19</xm:sqref>
        </x14:dataValidation>
        <x14:dataValidation type="list" allowBlank="1" showInputMessage="1" showErrorMessage="1" xr:uid="{09B0CBE8-B4EE-435B-A6A1-041828E9ADE7}">
          <x14:formula1>
            <xm:f>' Hide Selection List'!$A$33:$A$35</xm:f>
          </x14:formula1>
          <xm:sqref>B41</xm:sqref>
        </x14:dataValidation>
        <x14:dataValidation type="list" allowBlank="1" showInputMessage="1" showErrorMessage="1" xr:uid="{C14CF363-CCAC-4552-AB6B-69CCB12FFC3B}">
          <x14:formula1>
            <xm:f>' Hide Selection List'!$A$37:$A$57</xm:f>
          </x14:formula1>
          <xm:sqref>B42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A479-A5F3-44EF-9605-4F0D1A88B535}">
  <sheetPr codeName="Sheet2">
    <tabColor theme="1" tint="0.499984740745262"/>
    <pageSetUpPr fitToPage="1"/>
  </sheetPr>
  <dimension ref="A1:H1048576"/>
  <sheetViews>
    <sheetView zoomScale="70" zoomScaleNormal="70" zoomScaleSheetLayoutView="130" workbookViewId="0">
      <pane ySplit="6" topLeftCell="A7" activePane="bottomLeft" state="frozen"/>
      <selection activeCell="S30" sqref="S30"/>
      <selection pane="bottomLeft" activeCell="B22" sqref="B22"/>
    </sheetView>
  </sheetViews>
  <sheetFormatPr defaultColWidth="9" defaultRowHeight="15.75"/>
  <cols>
    <col min="1" max="1" width="56.375" style="7" customWidth="1"/>
    <col min="2" max="2" width="104.375" style="41" customWidth="1"/>
    <col min="3" max="3" width="35.375" style="168" bestFit="1" customWidth="1"/>
    <col min="4" max="4" width="10" style="6" hidden="1" customWidth="1"/>
    <col min="5" max="6" width="9" style="6" hidden="1" customWidth="1"/>
    <col min="7" max="7" width="9.5" style="6" hidden="1" customWidth="1"/>
    <col min="8" max="8" width="9" style="6" hidden="1" customWidth="1"/>
    <col min="9" max="10" width="9" style="7" customWidth="1"/>
    <col min="11" max="16384" width="9" style="7"/>
  </cols>
  <sheetData>
    <row r="1" spans="1:8" ht="38.25" customHeight="1">
      <c r="A1" s="177" t="s">
        <v>384</v>
      </c>
      <c r="B1" s="177"/>
      <c r="C1" s="177"/>
    </row>
    <row r="2" spans="1:8" ht="20.100000000000001" customHeight="1">
      <c r="A2" s="8"/>
      <c r="B2" s="218" t="s">
        <v>397</v>
      </c>
      <c r="C2" s="218"/>
      <c r="D2" s="150"/>
    </row>
    <row r="3" spans="1:8" ht="9.9499999999999993" customHeight="1" thickBot="1">
      <c r="A3" s="8"/>
      <c r="B3" s="9"/>
      <c r="C3" s="100"/>
    </row>
    <row r="4" spans="1:8" s="11" customFormat="1" ht="27" customHeight="1">
      <c r="A4" s="211" t="s">
        <v>113</v>
      </c>
      <c r="B4" s="212"/>
      <c r="C4" s="153"/>
      <c r="D4" s="10"/>
      <c r="E4" s="10"/>
      <c r="F4" s="10"/>
      <c r="G4" s="10"/>
      <c r="H4" s="10"/>
    </row>
    <row r="5" spans="1:8" s="11" customFormat="1" ht="20.25" customHeight="1">
      <c r="A5" s="216" t="s">
        <v>114</v>
      </c>
      <c r="B5" s="217"/>
      <c r="C5" s="154"/>
      <c r="D5" s="10"/>
      <c r="E5" s="10"/>
      <c r="F5" s="10"/>
      <c r="G5" s="10"/>
      <c r="H5" s="10"/>
    </row>
    <row r="6" spans="1:8" s="11" customFormat="1" ht="33" customHeight="1" thickBot="1">
      <c r="A6" s="213" t="s">
        <v>112</v>
      </c>
      <c r="B6" s="214"/>
      <c r="C6" s="215"/>
      <c r="D6" s="10"/>
      <c r="E6" s="10"/>
      <c r="F6" s="10"/>
      <c r="G6" s="10"/>
      <c r="H6" s="10"/>
    </row>
    <row r="7" spans="1:8" s="8" customFormat="1" ht="9.9499999999999993" customHeight="1">
      <c r="A7" s="13"/>
      <c r="B7" s="14"/>
      <c r="C7" s="156"/>
      <c r="D7" s="16"/>
      <c r="E7" s="16"/>
      <c r="F7" s="16"/>
      <c r="G7" s="16"/>
      <c r="H7" s="16"/>
    </row>
    <row r="8" spans="1:8" s="11" customFormat="1" ht="20.100000000000001" customHeight="1">
      <c r="A8" s="178" t="s">
        <v>296</v>
      </c>
      <c r="B8" s="179"/>
      <c r="C8" s="157"/>
      <c r="D8" s="10"/>
      <c r="E8" s="10"/>
      <c r="F8" s="10"/>
      <c r="G8" s="10"/>
      <c r="H8" s="10"/>
    </row>
    <row r="9" spans="1:8" ht="20.100000000000001" customHeight="1">
      <c r="A9" s="17" t="s">
        <v>164</v>
      </c>
      <c r="B9" s="122" t="str">
        <f>'STAR-1 New Application'!$B$9</f>
        <v>New Application</v>
      </c>
      <c r="C9" s="55"/>
    </row>
    <row r="10" spans="1:8" ht="20.100000000000001" customHeight="1">
      <c r="A10" s="17" t="s">
        <v>165</v>
      </c>
      <c r="B10" s="18" t="str">
        <f>IF('STAR-1 New Application'!B10="","",'STAR-1 New Application'!B10)</f>
        <v/>
      </c>
      <c r="C10" s="55"/>
    </row>
    <row r="11" spans="1:8" ht="20.100000000000001" customHeight="1">
      <c r="A11" s="19" t="s">
        <v>55</v>
      </c>
      <c r="B11" s="122" t="str">
        <f>IF('STAR-1 New Application'!B14="","",'STAR-1 New Application'!B14)</f>
        <v>No required</v>
      </c>
      <c r="C11" s="55"/>
    </row>
    <row r="12" spans="1:8" ht="20.100000000000001" customHeight="1">
      <c r="A12" s="19" t="s">
        <v>56</v>
      </c>
      <c r="B12" s="122" t="str">
        <f>IF('STAR-1 New Application'!B15="","",'STAR-1 New Application'!B15)</f>
        <v/>
      </c>
      <c r="C12" s="55"/>
    </row>
    <row r="13" spans="1:8" ht="20.100000000000001" customHeight="1">
      <c r="A13" s="155" t="s">
        <v>404</v>
      </c>
      <c r="B13" s="139" t="str">
        <f>IF('STAR-1 New Application'!B30="","",'STAR-1 New Application'!B30)</f>
        <v/>
      </c>
      <c r="C13" s="55"/>
    </row>
    <row r="14" spans="1:8" s="11" customFormat="1" ht="20.100000000000001" customHeight="1">
      <c r="A14" s="193" t="s">
        <v>294</v>
      </c>
      <c r="B14" s="121" t="str">
        <f>IF('STAR-1 New Application'!B42="","",'STAR-1 New Application'!B42)</f>
        <v/>
      </c>
      <c r="C14" s="174"/>
      <c r="D14" s="10"/>
      <c r="E14" s="10"/>
      <c r="F14" s="10"/>
      <c r="G14" s="10"/>
      <c r="H14" s="10"/>
    </row>
    <row r="15" spans="1:8" s="11" customFormat="1" ht="20.100000000000001" customHeight="1">
      <c r="A15" s="194"/>
      <c r="B15" s="140" t="str">
        <f>IF('STAR-1 New Application'!B43="","",'STAR-1 New Application'!B43)</f>
        <v/>
      </c>
      <c r="C15" s="164"/>
      <c r="D15" s="10"/>
      <c r="E15" s="10"/>
      <c r="F15" s="10"/>
      <c r="G15" s="10"/>
      <c r="H15" s="10"/>
    </row>
    <row r="16" spans="1:8" s="11" customFormat="1" ht="20.100000000000001" customHeight="1">
      <c r="A16" s="104" t="s">
        <v>351</v>
      </c>
      <c r="B16" s="121" t="str">
        <f>IF('STAR-1 New Application'!B44="","",'STAR-1 New Application'!B44)</f>
        <v>No required</v>
      </c>
      <c r="C16" s="174"/>
      <c r="D16" s="10"/>
      <c r="E16" s="10"/>
      <c r="F16" s="10" t="b">
        <v>1</v>
      </c>
      <c r="G16" s="10"/>
      <c r="H16" s="10"/>
    </row>
    <row r="17" spans="1:8" s="11" customFormat="1" ht="20.100000000000001" customHeight="1">
      <c r="A17" s="105" t="s">
        <v>352</v>
      </c>
      <c r="B17" s="141" t="str">
        <f>IF('STAR-1 New Application'!B45="","",'STAR-1 New Application'!B45)</f>
        <v/>
      </c>
      <c r="C17" s="164"/>
      <c r="D17" s="10"/>
      <c r="E17" s="10"/>
      <c r="F17" s="10"/>
      <c r="G17" s="10"/>
      <c r="H17" s="10"/>
    </row>
    <row r="18" spans="1:8" ht="9.9499999999999993" customHeight="1">
      <c r="A18" s="21"/>
      <c r="B18" s="22"/>
      <c r="C18" s="159"/>
    </row>
    <row r="19" spans="1:8" s="11" customFormat="1" ht="20.100000000000001" customHeight="1">
      <c r="A19" s="178" t="s">
        <v>167</v>
      </c>
      <c r="B19" s="179"/>
      <c r="C19" s="157"/>
      <c r="D19" s="10"/>
      <c r="E19" s="10"/>
      <c r="F19" s="10"/>
      <c r="G19" s="10"/>
      <c r="H19" s="10"/>
    </row>
    <row r="20" spans="1:8" ht="20.100000000000001" customHeight="1">
      <c r="A20" s="23" t="s">
        <v>316</v>
      </c>
      <c r="B20" s="142" t="str">
        <f>IF('STAR-1 New Application'!B52="","",'STAR-1 New Application'!B52)</f>
        <v/>
      </c>
      <c r="C20" s="55"/>
    </row>
    <row r="21" spans="1:8" ht="20.100000000000001" customHeight="1">
      <c r="A21" s="24" t="s">
        <v>266</v>
      </c>
      <c r="B21" s="142" t="str">
        <f>IF('STAR-1 New Application'!B53="","",'STAR-1 New Application'!B53)</f>
        <v/>
      </c>
      <c r="C21" s="55"/>
    </row>
    <row r="22" spans="1:8" ht="39.950000000000003" customHeight="1">
      <c r="A22" s="96" t="s">
        <v>39</v>
      </c>
      <c r="B22" s="143"/>
      <c r="C22" s="49"/>
      <c r="D22" s="6">
        <f>IF(B22="",1,0)</f>
        <v>1</v>
      </c>
      <c r="E22" s="6">
        <f>IF(OR(B22=' Hide Selection List'!C26,B22=' Hide Selection List'!C27),1,0)</f>
        <v>0</v>
      </c>
    </row>
    <row r="23" spans="1:8" ht="20.100000000000001" customHeight="1">
      <c r="A23" s="201" t="s">
        <v>359</v>
      </c>
      <c r="B23" s="144"/>
      <c r="C23" s="195" t="str" cm="1">
        <f t="array" ref="C23">_xlfn.IFS(D24=0,"",D24=1,"← Please fill in your Registered ID (16 digits)",D24=2,"← Please fill in correctly (16 digits)",D24=3,"← Please do not fill in")</f>
        <v/>
      </c>
      <c r="D23" s="129"/>
      <c r="E23" s="6" t="b">
        <v>0</v>
      </c>
    </row>
    <row r="24" spans="1:8" ht="20.100000000000001" customHeight="1">
      <c r="A24" s="202"/>
      <c r="B24" s="67"/>
      <c r="C24" s="196"/>
      <c r="D24" s="6">
        <f>IF(E23=TRUE,IF(B24="",1,IF(LEN(B24)=16,0,2)),IF(B24="",0,3))</f>
        <v>0</v>
      </c>
    </row>
    <row r="25" spans="1:8" ht="54.95" customHeight="1">
      <c r="A25" s="97" t="s">
        <v>115</v>
      </c>
      <c r="B25" s="122" t="str">
        <f>IF('STAR-1 New Application'!$B$54="","",'STAR-1 New Application'!$B$54)</f>
        <v/>
      </c>
      <c r="C25" s="55"/>
    </row>
    <row r="26" spans="1:8" ht="39.950000000000003" customHeight="1">
      <c r="A26" s="96" t="s">
        <v>116</v>
      </c>
      <c r="B26" s="145"/>
      <c r="C26" s="49"/>
      <c r="D26" s="6">
        <f>IF(B26="",1,0)</f>
        <v>1</v>
      </c>
      <c r="E26" s="6">
        <f>IF(OR(B26=' Hide Selection List'!C31,B26=' Hide Selection List'!C32),1,0)</f>
        <v>0</v>
      </c>
    </row>
    <row r="27" spans="1:8" ht="20.100000000000001" customHeight="1">
      <c r="A27" s="205" t="s">
        <v>303</v>
      </c>
      <c r="B27" s="64"/>
      <c r="C27" s="195" t="str" cm="1">
        <f t="array" ref="C27">_xlfn.IFS(D$28=0,"",D$28=1,"← Please fill in your Registered ID (16 digits)",D$28=2,"← Please fill in correctly (16 digits)",D$28=3,"← Please do not fill in")</f>
        <v/>
      </c>
      <c r="D27" s="129"/>
      <c r="E27" s="6" t="b">
        <v>0</v>
      </c>
    </row>
    <row r="28" spans="1:8" ht="20.100000000000001" customHeight="1">
      <c r="A28" s="206"/>
      <c r="B28" s="146"/>
      <c r="C28" s="196"/>
      <c r="D28" s="6">
        <f>IF(E27=TRUE,IF(B28="",1,IF(LEN(B28)=16,0,2)),IF(B28="",0,3))</f>
        <v>0</v>
      </c>
    </row>
    <row r="29" spans="1:8" ht="52.5" customHeight="1">
      <c r="A29" s="207"/>
      <c r="B29" s="67"/>
      <c r="C29" s="164" t="str">
        <f>IF(E27=TRUE,IF(B29="","← If there are two or more Registered IDs, list any Registered IDs other than the one above.",""),IF(B29="","","← Please do not fill in"))</f>
        <v/>
      </c>
    </row>
    <row r="30" spans="1:8" ht="9.9499999999999993" customHeight="1">
      <c r="A30" s="21"/>
      <c r="B30" s="22"/>
      <c r="C30" s="159"/>
    </row>
    <row r="31" spans="1:8" s="11" customFormat="1" ht="20.100000000000001" customHeight="1">
      <c r="A31" s="178" t="s">
        <v>168</v>
      </c>
      <c r="B31" s="179"/>
      <c r="C31" s="157"/>
      <c r="D31" s="10"/>
      <c r="E31" s="10"/>
      <c r="F31" s="10"/>
      <c r="G31" s="10"/>
      <c r="H31" s="10"/>
    </row>
    <row r="32" spans="1:8" ht="39.950000000000003" customHeight="1">
      <c r="A32" s="27" t="s">
        <v>117</v>
      </c>
      <c r="B32" s="78"/>
      <c r="C32" s="49" t="str">
        <f>IF(D32=1,"← Please select",IF(D32=2,"← Please do not select",""))</f>
        <v/>
      </c>
      <c r="D32" s="6">
        <f>IF(E$22=1,IF(B32="",1,0),IF(B32="",0,2))</f>
        <v>0</v>
      </c>
      <c r="E32" s="6">
        <f>IF(B32="",0,VALUE(LEFT(B32,1)))</f>
        <v>0</v>
      </c>
    </row>
    <row r="33" spans="1:8" ht="20.100000000000001" customHeight="1">
      <c r="A33" s="28" t="s">
        <v>151</v>
      </c>
      <c r="B33" s="90"/>
      <c r="C33" s="49" t="str" cm="1">
        <f t="array" ref="C33">_xlfn.IFS(D33=0,"",D33=1,"",D33=2,"← Please do not fill in",D33=3,"← Is the manufacturer listed here correct?")</f>
        <v/>
      </c>
      <c r="D33" s="6">
        <f>IF(E$32&gt;=1,IF(B33="",1,0),IF(B33="",0,2))</f>
        <v>0</v>
      </c>
    </row>
    <row r="34" spans="1:8" ht="37.5" customHeight="1">
      <c r="A34" s="203" t="s">
        <v>150</v>
      </c>
      <c r="B34" s="68"/>
      <c r="C34" s="49" t="str" cm="1">
        <f t="array" ref="C34">_xlfn.IFS(D34=0,"OK",D34=1,"",D34=2,"← Please untick the box",D34=3,"← Please attach a certified copy of the corporate registry, etc.",D34=4,"← Please tick the box correctly")</f>
        <v/>
      </c>
      <c r="D34" s="6">
        <f>IF(E$32&gt;=1,IF(OR(AND(E34=TRUE,F34=FALSE,G34=FALSE,H34=FALSE),AND(E34=FALSE,F34=TRUE,G34=FALSE,H34=FALSE)),0,IF(AND(E34=FALSE,F34=FALSE,G34=FALSE),IF(H34=FALSE,1,2),IF(AND(E34=FALSE,F34=FALSE,G34=TRUE),IF(H34=TRUE,0,3),4))),IF(AND(E34=FALSE,F34=FALSE,G34=FALSE,H34=FALSE),1,2))</f>
        <v>1</v>
      </c>
      <c r="E34" s="6" t="b">
        <v>0</v>
      </c>
      <c r="F34" s="6" t="b">
        <v>0</v>
      </c>
      <c r="G34" s="6" t="b">
        <v>0</v>
      </c>
      <c r="H34" s="6" t="b">
        <v>0</v>
      </c>
    </row>
    <row r="35" spans="1:8" ht="20.100000000000001" customHeight="1">
      <c r="A35" s="204"/>
      <c r="B35" s="91"/>
      <c r="C35" s="158" t="str" cm="1">
        <f t="array" ref="C35">_xlfn.IFS(D35=0,"OK",D35=1,"← Please fill in",D35=2,"← Please fill in correctly",D35=3,"",D35=4,"← Please do not fill in")</f>
        <v/>
      </c>
      <c r="D35" s="6">
        <f>IF(D34=0,IF(E34=TRUE,E35,IF(F34=TRUE,F35,IF($B35="",G35,4))),3)</f>
        <v>3</v>
      </c>
      <c r="E35" s="6">
        <f>IF(E34=FALSE,-1,IF(LEN($B35)=13,0,IF($B35="",1,2)))</f>
        <v>-1</v>
      </c>
      <c r="F35" s="6">
        <f>IF(F34=FALSE,-1,IF(LEN($B35)=20,0,IF($B35="",1,2)))</f>
        <v>-1</v>
      </c>
      <c r="G35" s="6">
        <f>IF(AND(G34=TRUE,H34=TRUE),0,-1)</f>
        <v>-1</v>
      </c>
    </row>
    <row r="36" spans="1:8" ht="39.950000000000003" customHeight="1">
      <c r="A36" s="30" t="s">
        <v>387</v>
      </c>
      <c r="B36" s="67"/>
      <c r="C36" s="49" t="str" cm="1">
        <f t="array" ref="C36">_xlfn.IFS(D36=0,"",D36=1,"",D36=2,"← Please do not fill in",D36=3,"← Is the manufacturer listed here correct?")</f>
        <v/>
      </c>
      <c r="D36" s="6">
        <f>IF(E$32&gt;=1,IF(B36="",1,0),IF(B36="",0,2))</f>
        <v>0</v>
      </c>
    </row>
    <row r="37" spans="1:8" ht="39.950000000000003" customHeight="1">
      <c r="A37" s="31" t="s">
        <v>144</v>
      </c>
      <c r="B37" s="147"/>
      <c r="C37" s="175" t="str">
        <f>IF(D37=1,"",IF(D37=2,"← Please do not select",""))</f>
        <v/>
      </c>
      <c r="D37" s="6">
        <f>IF(E$32&gt;=1,IF(B37="",1,0),IF(B37="",0,2))</f>
        <v>0</v>
      </c>
      <c r="E37" s="6">
        <f>IF(B37="",-1,IF(B37=' Hide Selection List'!B$20,0,IF(B37=' Hide Selection List'!B$21,1,IF(B37=' Hide Selection List'!B$22,2,9))))</f>
        <v>-1</v>
      </c>
    </row>
    <row r="38" spans="1:8" ht="39.950000000000003" customHeight="1">
      <c r="A38" s="31" t="s">
        <v>297</v>
      </c>
      <c r="B38" s="67"/>
      <c r="C38" s="49" t="str" cm="1">
        <f t="array" ref="C38">_xlfn.IFS(D38=0,"",D38=1,"",D38=2,"← Please do not fill in",D38=3,"← Is the manufacturer listed here correct?")</f>
        <v/>
      </c>
      <c r="D38" s="6">
        <f>IF(E$37&gt;=1,IF(B38="",1,0),IF(B38="",0,2))</f>
        <v>0</v>
      </c>
    </row>
    <row r="39" spans="1:8" ht="52.5" customHeight="1">
      <c r="A39" s="31" t="s">
        <v>388</v>
      </c>
      <c r="B39" s="67"/>
      <c r="C39" s="49" t="str" cm="1">
        <f t="array" ref="C39">_xlfn.IFS(D39=0,"",D39=1,"",D39=2,"← Please do not fill in",D39=3,"← Is the manufacturer listed here correct?")</f>
        <v/>
      </c>
      <c r="D39" s="6">
        <f>IF(E$37&gt;=1,IF(B39="",1,0),IF(B39="",0,2))</f>
        <v>0</v>
      </c>
    </row>
    <row r="40" spans="1:8" ht="39.950000000000003" customHeight="1">
      <c r="A40" s="31" t="s">
        <v>237</v>
      </c>
      <c r="B40" s="92"/>
      <c r="C40" s="49" t="str" cm="1">
        <f t="array" ref="C40">_xlfn.IFS(D40=0,"",D40=1,"",D40=2,"← Please do not fill in",D40=3,"← Is the manufacturer listed here correct?")</f>
        <v/>
      </c>
      <c r="D40" s="6">
        <f>IF(E$37&gt;=2,IF(B40="",1,0),IF(B40="",0,2))</f>
        <v>0</v>
      </c>
    </row>
    <row r="41" spans="1:8" ht="52.5" customHeight="1">
      <c r="A41" s="31" t="s">
        <v>389</v>
      </c>
      <c r="B41" s="67"/>
      <c r="C41" s="49" t="str" cm="1">
        <f t="array" ref="C41">_xlfn.IFS(D41=0,"",D41=1,"",D41=2,"← Please do not fill in",D41=3,"← Is the manufacturer listed here correct?")</f>
        <v/>
      </c>
      <c r="D41" s="6">
        <f>IF(E$37&gt;=2,IF(B41="",1,0),IF(B41="",0,2))</f>
        <v>0</v>
      </c>
    </row>
    <row r="42" spans="1:8" ht="20.100000000000001" customHeight="1">
      <c r="A42" s="28" t="s">
        <v>145</v>
      </c>
      <c r="B42" s="90"/>
      <c r="C42" s="49" t="str" cm="1">
        <f t="array" ref="C42">_xlfn.IFS(D42=0,"",D42=1,"",D42=2,"← Please do not fill in",D42=3,"← Is the manufacturer listed here correct?")</f>
        <v/>
      </c>
      <c r="D42" s="6">
        <f>IF(E$32&gt;=2,IF(B42="",1,0),IF(B42="",0,2))</f>
        <v>0</v>
      </c>
    </row>
    <row r="43" spans="1:8" ht="37.5" customHeight="1">
      <c r="A43" s="203" t="s">
        <v>146</v>
      </c>
      <c r="B43" s="68"/>
      <c r="C43" s="49" t="str" cm="1">
        <f t="array" ref="C43">_xlfn.IFS(D43=0,"OK",D43=1,"",D43=2,"← Please untick the box",D43=3,"← Please attach a certified copy of the corporate registry, etc.",D43=4,"← Please tick the box correctly")</f>
        <v/>
      </c>
      <c r="D43" s="6">
        <f>IF(E$32&gt;=2,IF(OR(AND(E43=TRUE,F43=FALSE,G43=FALSE,H43=FALSE),AND(E43=FALSE,F43=TRUE,G43=FALSE,H43=FALSE)),0,IF(AND(E43=FALSE,F43=FALSE,G43=FALSE),IF(H43=FALSE,1,2),IF(AND(E43=FALSE,F43=FALSE,G43=TRUE),IF(H43=TRUE,0,3),4))),IF(AND(E43=FALSE,F43=FALSE,G43=FALSE,H43=FALSE),1,2))</f>
        <v>1</v>
      </c>
      <c r="E43" s="6" t="b">
        <v>0</v>
      </c>
      <c r="F43" s="6" t="b">
        <v>0</v>
      </c>
      <c r="G43" s="6" t="b">
        <v>0</v>
      </c>
      <c r="H43" s="6" t="b">
        <v>0</v>
      </c>
    </row>
    <row r="44" spans="1:8" ht="20.100000000000001" customHeight="1">
      <c r="A44" s="204"/>
      <c r="B44" s="91"/>
      <c r="C44" s="158" t="str" cm="1">
        <f t="array" ref="C44">_xlfn.IFS(D44=0,"OK",D44=1,"← Please fill in",D44=2,"← Please fill in correctly",D44=3,"",D44=4,"← Please do not fill in")</f>
        <v/>
      </c>
      <c r="D44" s="6">
        <f>IF(D43=0,IF(E43=TRUE,E44,IF(F43=TRUE,F44,IF($B44="",G44,4))),3)</f>
        <v>3</v>
      </c>
      <c r="E44" s="6">
        <f>IF(E43=FALSE,-1,IF(LEN($B44)=13,0,IF($B44="",1,2)))</f>
        <v>-1</v>
      </c>
      <c r="F44" s="6">
        <f>IF(F43=FALSE,-1,IF(LEN($B44)=20,0,IF($B44="",1,2)))</f>
        <v>-1</v>
      </c>
      <c r="G44" s="6">
        <f>IF(AND(G43=TRUE,H43=TRUE),0,-1)</f>
        <v>-1</v>
      </c>
    </row>
    <row r="45" spans="1:8" ht="39.950000000000003" customHeight="1">
      <c r="A45" s="30" t="s">
        <v>395</v>
      </c>
      <c r="B45" s="67"/>
      <c r="C45" s="49" t="str" cm="1">
        <f t="array" ref="C45">_xlfn.IFS(D45=0,"",D45=1,"",D45=2,"← Please do not fill in",D45=3,"← Is the manufacturer listed here correct?")</f>
        <v/>
      </c>
      <c r="D45" s="6">
        <f>IF(E$32&gt;=2,IF(B45="",1,0),IF(B45="",0,2))</f>
        <v>0</v>
      </c>
    </row>
    <row r="46" spans="1:8" ht="39.950000000000003" customHeight="1">
      <c r="A46" s="31" t="s">
        <v>147</v>
      </c>
      <c r="B46" s="66"/>
      <c r="C46" s="175" t="str">
        <f>IF(D46=1,"",IF(D46=2,"← Please do not select",""))</f>
        <v/>
      </c>
      <c r="D46" s="6">
        <f>IF(E$32&gt;=2,IF(B46="",1,0),IF(B46="",0,2))</f>
        <v>0</v>
      </c>
      <c r="E46" s="6">
        <f>IF(B46="",-1,IF(B46=' Hide Selection List'!B$20,0,IF(B46=' Hide Selection List'!B$21,1,IF(B46=' Hide Selection List'!B$22,2,9))))</f>
        <v>-1</v>
      </c>
    </row>
    <row r="47" spans="1:8" ht="39.950000000000003" customHeight="1">
      <c r="A47" s="31" t="s">
        <v>238</v>
      </c>
      <c r="B47" s="67"/>
      <c r="C47" s="49" t="str" cm="1">
        <f t="array" ref="C47">_xlfn.IFS(D47=0,"",D47=1,"",D47=2,"← Please do not fill in",D47=3,"← Is the manufacturer listed here correct?")</f>
        <v/>
      </c>
      <c r="D47" s="6">
        <f>IF(E$46&gt;=1,IF(B47="",1,0),IF(B47="",0,2))</f>
        <v>0</v>
      </c>
    </row>
    <row r="48" spans="1:8" ht="55.5" customHeight="1">
      <c r="A48" s="31" t="s">
        <v>390</v>
      </c>
      <c r="B48" s="67"/>
      <c r="C48" s="49" t="str" cm="1">
        <f t="array" ref="C48">_xlfn.IFS(D48=0,"",D48=1,"",D48=2,"← Please do not fill in",D48=3,"← Is the manufacturer listed here correct?")</f>
        <v/>
      </c>
      <c r="D48" s="6">
        <f>IF(E$46&gt;=1,IF(B48="",1,0),IF(B48="",0,2))</f>
        <v>0</v>
      </c>
    </row>
    <row r="49" spans="1:8" ht="39.950000000000003" customHeight="1">
      <c r="A49" s="31" t="s">
        <v>239</v>
      </c>
      <c r="B49" s="92"/>
      <c r="C49" s="49" t="str" cm="1">
        <f t="array" ref="C49">_xlfn.IFS(D49=0,"",D49=1,"",D49=2,"← Please do not fill in",D49=3,"← Is the manufacturer listed here correct?")</f>
        <v/>
      </c>
      <c r="D49" s="6">
        <f>IF(E$46&gt;=2,IF(B49="",1,0),IF(B49="",0,2))</f>
        <v>0</v>
      </c>
    </row>
    <row r="50" spans="1:8" ht="52.5" customHeight="1">
      <c r="A50" s="31" t="s">
        <v>391</v>
      </c>
      <c r="B50" s="67"/>
      <c r="C50" s="49" t="str" cm="1">
        <f t="array" ref="C50">_xlfn.IFS(D50=0,"",D50=1,"",D50=2,"← Please do not fill in",D50=3,"← Is the manufacturer listed here correct?")</f>
        <v/>
      </c>
      <c r="D50" s="6">
        <f>IF(E$46&gt;=2,IF(B50="",1,0),IF(B50="",0,2))</f>
        <v>0</v>
      </c>
    </row>
    <row r="51" spans="1:8" ht="20.100000000000001" customHeight="1">
      <c r="A51" s="28" t="s">
        <v>148</v>
      </c>
      <c r="B51" s="90"/>
      <c r="C51" s="49" t="str" cm="1">
        <f t="array" ref="C51">_xlfn.IFS(D51=0,"",D51=1,"",D51=2,"← Please do not fill in",D51=3,"← Is the manufacturer listed here correct?")</f>
        <v/>
      </c>
      <c r="D51" s="6">
        <f>IF(E$32&gt;=3,IF(B51="",1,0),IF(B51="",0,2))</f>
        <v>0</v>
      </c>
    </row>
    <row r="52" spans="1:8" ht="37.5" customHeight="1">
      <c r="A52" s="203" t="s">
        <v>149</v>
      </c>
      <c r="B52" s="80"/>
      <c r="C52" s="49" t="str" cm="1">
        <f t="array" ref="C52">_xlfn.IFS(D52=0,"OK",D52=1,"",D52=2,"← Please untick the box",D52=3,"← Please attach a certified copy of the corporate registry, etc.",D52=4,"← Please tick the box correctly")</f>
        <v/>
      </c>
      <c r="D52" s="6">
        <f>IF(E$32&gt;=3,IF(OR(AND(E52=TRUE,F52=FALSE,G52=FALSE,H52=FALSE),AND(E52=FALSE,F52=TRUE,G52=FALSE,H52=FALSE)),0,IF(AND(E52=FALSE,F52=FALSE,G52=FALSE),IF(H52=FALSE,1,2),IF(AND(E52=FALSE,F52=FALSE,G52=TRUE),IF(H52=TRUE,0,3),4))),IF(AND(E52=FALSE,F52=FALSE,G52=FALSE,H52=FALSE),1,2))</f>
        <v>1</v>
      </c>
      <c r="E52" s="6" t="b">
        <v>0</v>
      </c>
      <c r="F52" s="6" t="b">
        <v>0</v>
      </c>
      <c r="G52" s="6" t="b">
        <v>0</v>
      </c>
      <c r="H52" s="6" t="b">
        <v>0</v>
      </c>
    </row>
    <row r="53" spans="1:8" ht="20.100000000000001" customHeight="1">
      <c r="A53" s="204"/>
      <c r="B53" s="93"/>
      <c r="C53" s="158" t="str" cm="1">
        <f t="array" ref="C53">_xlfn.IFS(D53=0,"OK",D53=1,"← Please fill in",D53=2,"← Please fill in correctly",D53=3,"",D53=4,"← Please do not fill in")</f>
        <v/>
      </c>
      <c r="D53" s="6">
        <f>IF(D52=0,IF(E52=TRUE,E53,IF(F52=TRUE,F53,IF($B53="",G53,4))),3)</f>
        <v>3</v>
      </c>
      <c r="E53" s="6">
        <f>IF(E52=FALSE,-1,IF(LEN($B53)=13,0,IF($B53="",1,2)))</f>
        <v>-1</v>
      </c>
      <c r="F53" s="6">
        <f>IF(F52=FALSE,-1,IF(LEN($B53)=20,0,IF($B53="",1,2)))</f>
        <v>-1</v>
      </c>
      <c r="G53" s="6">
        <f>IF(AND(G52=TRUE,H52=TRUE),0,-1)</f>
        <v>-1</v>
      </c>
    </row>
    <row r="54" spans="1:8" ht="52.5" customHeight="1">
      <c r="A54" s="30" t="s">
        <v>394</v>
      </c>
      <c r="B54" s="90"/>
      <c r="C54" s="49" t="str" cm="1">
        <f t="array" ref="C54">_xlfn.IFS(D54=0,"",D54=1,"",D54=2,"← Please do not fill in",D54=3,"← Is the manufacturer listed here correct?")</f>
        <v/>
      </c>
      <c r="D54" s="6">
        <f>IF(E$32&gt;=3,IF(B54="",1,0),IF(B54="",0,2))</f>
        <v>0</v>
      </c>
    </row>
    <row r="55" spans="1:8" ht="39.950000000000003" customHeight="1">
      <c r="A55" s="31" t="s">
        <v>228</v>
      </c>
      <c r="B55" s="90"/>
      <c r="C55" s="175" t="str">
        <f>IF(D55=1,"",IF(D55=2,"← Please do not select",""))</f>
        <v/>
      </c>
      <c r="D55" s="6">
        <f>IF(E$32&gt;=3,IF(B55="",1,0),IF(B55="",0,2))</f>
        <v>0</v>
      </c>
      <c r="E55" s="6">
        <f>IF(B55="",-1,IF(B55=' Hide Selection List'!B$20,0,IF(B55=' Hide Selection List'!B$21,1,IF(B55=' Hide Selection List'!B$22,2,9))))</f>
        <v>-1</v>
      </c>
    </row>
    <row r="56" spans="1:8" ht="39.950000000000003" customHeight="1">
      <c r="A56" s="31" t="s">
        <v>240</v>
      </c>
      <c r="B56" s="67"/>
      <c r="C56" s="49" t="str" cm="1">
        <f t="array" ref="C56">_xlfn.IFS(D56=0,"",D56=1,"",D56=2,"← Please do not fill in",D56=3,"← Is the manufacturer listed here correct?")</f>
        <v/>
      </c>
      <c r="D56" s="6">
        <f>IF(E$55&gt;=1,IF(B56="",1,0),IF(B56="",0,2))</f>
        <v>0</v>
      </c>
    </row>
    <row r="57" spans="1:8" ht="52.5" customHeight="1">
      <c r="A57" s="31" t="s">
        <v>392</v>
      </c>
      <c r="B57" s="67"/>
      <c r="C57" s="49" t="str" cm="1">
        <f t="array" ref="C57">_xlfn.IFS(D57=0,"",D57=1,"",D57=2,"← Please do not fill in",D57=3,"← Is the manufacturer listed here correct?")</f>
        <v/>
      </c>
      <c r="D57" s="6">
        <f>IF(E$55&gt;=1,IF(B57="",1,0),IF(B57="",0,2))</f>
        <v>0</v>
      </c>
    </row>
    <row r="58" spans="1:8" ht="39.950000000000003" customHeight="1">
      <c r="A58" s="31" t="s">
        <v>166</v>
      </c>
      <c r="B58" s="92"/>
      <c r="C58" s="49" t="str" cm="1">
        <f t="array" ref="C58">_xlfn.IFS(D58=0,"",D58=1,"",D58=2,"← Please do not fill in",D58=3,"← Is the manufacturer listed here correct?")</f>
        <v/>
      </c>
      <c r="D58" s="6">
        <f>IF(E$55&gt;=2,IF(B58="",1,0),IF(B58="",0,2))</f>
        <v>0</v>
      </c>
    </row>
    <row r="59" spans="1:8" ht="52.5" customHeight="1">
      <c r="A59" s="31" t="s">
        <v>393</v>
      </c>
      <c r="B59" s="92"/>
      <c r="C59" s="176" t="str" cm="1">
        <f t="array" ref="C59">_xlfn.IFS(D59=0,"",D59=1,"",D59=2,"← Please do not fill in",D59=3,"← Is the manufacturer listed here correct?")</f>
        <v/>
      </c>
      <c r="D59" s="6">
        <f>IF(E$55&gt;=2,IF(B59="",1,0),IF(B59="",0,2))</f>
        <v>0</v>
      </c>
    </row>
    <row r="60" spans="1:8" ht="12.75" customHeight="1">
      <c r="A60" s="21"/>
      <c r="B60" s="22"/>
      <c r="C60" s="159"/>
    </row>
    <row r="61" spans="1:8" s="11" customFormat="1" ht="20.100000000000001" customHeight="1">
      <c r="A61" s="178" t="s">
        <v>295</v>
      </c>
      <c r="B61" s="179"/>
      <c r="C61" s="157"/>
      <c r="D61" s="10"/>
      <c r="E61" s="10"/>
      <c r="F61" s="10"/>
      <c r="G61" s="10"/>
      <c r="H61" s="10"/>
    </row>
    <row r="62" spans="1:8" ht="44.25" customHeight="1">
      <c r="A62" s="27" t="s">
        <v>191</v>
      </c>
      <c r="B62" s="78"/>
      <c r="C62" s="49" t="str">
        <f>IF(D62=1,"← Please select",IF(D62=2,"← Please do not select",""))</f>
        <v/>
      </c>
      <c r="D62" s="6">
        <f>IF(E$26=1,IF(B62="",1,0),IF(B62="",0,2))</f>
        <v>0</v>
      </c>
      <c r="E62" s="6">
        <f>IF(B62="",0,VALUE(LEFT(B62,1)))</f>
        <v>0</v>
      </c>
    </row>
    <row r="63" spans="1:8" ht="47.25" customHeight="1">
      <c r="A63" s="33" t="s">
        <v>360</v>
      </c>
      <c r="B63" s="90"/>
      <c r="C63" s="49" t="str" cm="1">
        <f t="array" ref="C63">_xlfn.IFS(D63=0,"",D63=1,"",D63=2,"← Please do not fill in",D63=3,"← Is the manufacturer listed here correct?")</f>
        <v/>
      </c>
      <c r="D63" s="6">
        <f>IF(E$62&gt;=1,IF(B63="",1,0),IF(B63="",0,2))</f>
        <v>0</v>
      </c>
    </row>
    <row r="64" spans="1:8" ht="20.100000000000001" customHeight="1">
      <c r="A64" s="203" t="s">
        <v>118</v>
      </c>
      <c r="B64" s="148"/>
      <c r="C64" s="49" t="str" cm="1">
        <f t="array" ref="C64">_xlfn.IFS(D64=0,"OK",D64=1,"",D64=2,"← Please untick the box",D64=3,"← Please attach a certified copy of the corporate registry, etc.",D64=4,"← Please tick the box correctly")</f>
        <v/>
      </c>
      <c r="D64" s="6">
        <f>IF(E$62&gt;=1,IF(OR(AND(E64=TRUE,F64=FALSE,G64=FALSE),AND(E64=FALSE,F64=TRUE,G64=FALSE)),0,IF(AND(E64=FALSE,F64=FALSE,G64=FALSE),1,IF(AND(E64=FALSE,F64=FALSE,G64=TRUE),0,4))),IF(AND(E64=FALSE,F64=FALSE,G64=FALSE),1,2))</f>
        <v>1</v>
      </c>
      <c r="E64" s="6" t="b">
        <v>0</v>
      </c>
      <c r="F64" s="6" t="b">
        <v>0</v>
      </c>
      <c r="G64" s="6" t="b">
        <v>0</v>
      </c>
    </row>
    <row r="65" spans="1:7" ht="20.100000000000001" customHeight="1">
      <c r="A65" s="204"/>
      <c r="B65" s="106"/>
      <c r="C65" s="158" t="str" cm="1">
        <f t="array" ref="C65">_xlfn.IFS(D65=0,"OK",D65=1,"← Please fill in",D65=2,"← Please fill in correctly",D65=3,"",D65=4,"← Please do not fill in")</f>
        <v/>
      </c>
      <c r="D65" s="6">
        <f>IF(D64=0,IF(E64=TRUE,E65,IF(F64=TRUE,F65,IF($B65="",G65,4))),3)</f>
        <v>3</v>
      </c>
      <c r="E65" s="6">
        <f>IF(E64=FALSE,-1,IF(LEN($B65)=13,0,IF($B65="",1,2)))</f>
        <v>-1</v>
      </c>
      <c r="F65" s="6">
        <f>IF(F64=FALSE,-1,IF(LEN($B65)=20,0,IF($B65="",1,2)))</f>
        <v>-1</v>
      </c>
      <c r="G65" s="6">
        <f>IF(G64=TRUE,0,-1)</f>
        <v>-1</v>
      </c>
    </row>
    <row r="66" spans="1:7" ht="52.5" customHeight="1">
      <c r="A66" s="31" t="s">
        <v>361</v>
      </c>
      <c r="B66" s="78"/>
      <c r="C66" s="175" t="str">
        <f>IF(D66=1,"",IF(D66=2,"← Please do not select",""))</f>
        <v/>
      </c>
      <c r="D66" s="6">
        <f>IF(E$62&gt;=1,IF(B66="",1,0),IF(B66="",0,2))</f>
        <v>0</v>
      </c>
      <c r="E66" s="6">
        <f>IF(OR(B66=' Hide Selection List'!B$20,B66=' Hide Selection List'!B$23),0,IF(B66=' Hide Selection List'!B$21,1,IF(B66=' Hide Selection List'!B$22,2,-1)))</f>
        <v>-1</v>
      </c>
    </row>
    <row r="67" spans="1:7" ht="52.5" customHeight="1">
      <c r="A67" s="31" t="s">
        <v>192</v>
      </c>
      <c r="B67" s="67"/>
      <c r="C67" s="49" t="str" cm="1">
        <f t="array" ref="C67">_xlfn.IFS(D67=0,"",D67=1,"",D67=2,"← Please do not fill in",D67=3,"← Is the manufacturer listed here correct?")</f>
        <v/>
      </c>
      <c r="D67" s="6">
        <f>IF(E$66&gt;=1,IF(B67="",1,0),IF(B67="",0,2))</f>
        <v>0</v>
      </c>
    </row>
    <row r="68" spans="1:7" ht="52.5" customHeight="1">
      <c r="A68" s="31" t="s">
        <v>193</v>
      </c>
      <c r="B68" s="67"/>
      <c r="C68" s="49" t="str" cm="1">
        <f t="array" ref="C68">_xlfn.IFS(D68=0,"",D68=1,"",D68=2,"← Please do not fill in",D68=3,"← Is the manufacturer listed here correct?")</f>
        <v/>
      </c>
      <c r="D68" s="6">
        <f>IF(E$66&gt;=2,IF(B68="",1,0),IF(B68="",0,2))</f>
        <v>0</v>
      </c>
    </row>
    <row r="69" spans="1:7" ht="38.25" customHeight="1">
      <c r="A69" s="33" t="s">
        <v>141</v>
      </c>
      <c r="B69" s="90"/>
      <c r="C69" s="49" t="str" cm="1">
        <f t="array" ref="C69">_xlfn.IFS(D69=0,"",D69=1,"",D69=2,"← Please do not fill in",D69=3,"← Is the manufacturer listed here correct?")</f>
        <v/>
      </c>
      <c r="D69" s="6">
        <f>IF(E$62&gt;=2,IF(B69="",1,0),IF(B69="",0,2))</f>
        <v>0</v>
      </c>
    </row>
    <row r="70" spans="1:7" ht="20.100000000000001" customHeight="1">
      <c r="A70" s="203" t="s">
        <v>142</v>
      </c>
      <c r="B70" s="148"/>
      <c r="C70" s="49" t="str" cm="1">
        <f t="array" ref="C70">_xlfn.IFS(D70=0,"OK",D70=1,"",D70=2,"← Please untick the box",D70=3,"← Please attach a certified copy of the corporate registry, etc.",D70=4,"← Please tick the box correctly")</f>
        <v/>
      </c>
      <c r="D70" s="6">
        <f>IF(E$62&gt;=2,IF(OR(AND(E70=TRUE,F70=FALSE,G70=FALSE),AND(E70=FALSE,F70=TRUE,G70=FALSE)),0,IF(AND(E70=FALSE,F70=FALSE,G70=FALSE),1,IF(AND(E70=FALSE,F70=FALSE,G70=TRUE),0,4))),IF(AND(E70=FALSE,F70=FALSE,G70=FALSE),1,2))</f>
        <v>1</v>
      </c>
      <c r="E70" s="6" t="b">
        <v>0</v>
      </c>
      <c r="F70" s="6" t="b">
        <v>0</v>
      </c>
      <c r="G70" s="6" t="b">
        <v>0</v>
      </c>
    </row>
    <row r="71" spans="1:7" ht="20.100000000000001" customHeight="1">
      <c r="A71" s="204"/>
      <c r="B71" s="106"/>
      <c r="C71" s="158" t="str" cm="1">
        <f t="array" ref="C71">_xlfn.IFS(D71=0,"OK",D71=1,"← Please fill in",D71=2,"← Please fill in correctly",D71=3,"",D71=4,"← Please do not fill in")</f>
        <v/>
      </c>
      <c r="D71" s="6">
        <f>IF(D70=0,IF(E70=TRUE,E71,IF(F70=TRUE,F71,IF($B71="",G71,4))),3)</f>
        <v>3</v>
      </c>
      <c r="E71" s="6">
        <f>IF(E70=FALSE,-1,IF(LEN($B71)=13,0,IF($B71="",1,2)))</f>
        <v>-1</v>
      </c>
      <c r="F71" s="6">
        <f>IF(F70=FALSE,-1,IF(LEN($B71)=20,0,IF($B71="",1,2)))</f>
        <v>-1</v>
      </c>
      <c r="G71" s="6">
        <f>IF(G70=TRUE,0,-1)</f>
        <v>-1</v>
      </c>
    </row>
    <row r="72" spans="1:7" ht="52.5" customHeight="1">
      <c r="A72" s="102" t="s">
        <v>143</v>
      </c>
      <c r="B72" s="90"/>
      <c r="C72" s="175" t="str">
        <f>IF(D72=1,"",IF(D72=2,"← Please do not select",""))</f>
        <v/>
      </c>
      <c r="D72" s="6">
        <f>IF(E$62&gt;=2,IF(B72="",1,0),IF(B72="",0,2))</f>
        <v>0</v>
      </c>
      <c r="E72" s="6">
        <f>IF(OR(B72=' Hide Selection List'!B$20,B72=' Hide Selection List'!B$23),0,IF(B72=' Hide Selection List'!B$21,1,IF(B72=' Hide Selection List'!B$22,2,-1)))</f>
        <v>-1</v>
      </c>
    </row>
    <row r="73" spans="1:7" ht="52.5" customHeight="1">
      <c r="A73" s="31" t="s">
        <v>267</v>
      </c>
      <c r="B73" s="67"/>
      <c r="C73" s="49" t="str" cm="1">
        <f t="array" ref="C73">_xlfn.IFS(D73=0,"",D73=1,"",D73=2,"← Please do not fill in",D73=3,"← Is the manufacturer listed here correct?")</f>
        <v/>
      </c>
      <c r="D73" s="6">
        <f>IF(E$72&gt;=1,IF(B73="",1,0),IF(B73="",0,2))</f>
        <v>0</v>
      </c>
    </row>
    <row r="74" spans="1:7" ht="52.5" customHeight="1">
      <c r="A74" s="31" t="s">
        <v>194</v>
      </c>
      <c r="B74" s="67"/>
      <c r="C74" s="49" t="str" cm="1">
        <f t="array" ref="C74">_xlfn.IFS(D74=0,"",D74=1,"",D74=2,"← Please do not fill in",D74=3,"← Is the manufacturer listed here correct?")</f>
        <v/>
      </c>
      <c r="D74" s="6">
        <f>IF(E$72&gt;=2,IF(B74="",1,0),IF(B74="",0,2))</f>
        <v>0</v>
      </c>
    </row>
    <row r="75" spans="1:7" ht="36.75" customHeight="1">
      <c r="A75" s="33" t="s">
        <v>141</v>
      </c>
      <c r="B75" s="90"/>
      <c r="C75" s="49" t="str" cm="1">
        <f t="array" ref="C75">_xlfn.IFS(D75=0,"",D75=1,"",D75=2,"← Please do not fill in",D75=3,"← Is the manufacturer listed here correct?")</f>
        <v/>
      </c>
      <c r="D75" s="6">
        <f>IF(E$62&gt;=3,IF(B75="",1,0),IF(B75="",0,2))</f>
        <v>0</v>
      </c>
    </row>
    <row r="76" spans="1:7" ht="20.100000000000001" customHeight="1">
      <c r="A76" s="203" t="s">
        <v>119</v>
      </c>
      <c r="B76" s="148"/>
      <c r="C76" s="49" t="str" cm="1">
        <f t="array" ref="C76">_xlfn.IFS(D76=0,"OK",D76=1,"",D76=2,"← Please untick the box",D76=3,"← Please attach a certified copy of the corporate registry, etc.",D76=4,"← Please tick the box correctly")</f>
        <v/>
      </c>
      <c r="D76" s="6">
        <f>IF(E$62&gt;=3,IF(OR(AND(E76=TRUE,F76=FALSE,G76=FALSE),AND(E76=FALSE,F76=TRUE,G76=FALSE)),0,IF(AND(E76=FALSE,F76=FALSE,G76=FALSE),1,IF(AND(E76=FALSE,F76=FALSE,G76=TRUE),0,4))),IF(AND(E76=FALSE,F76=FALSE,G76=FALSE),1,2))</f>
        <v>1</v>
      </c>
      <c r="E76" s="6" t="b">
        <v>0</v>
      </c>
      <c r="F76" s="6" t="b">
        <v>0</v>
      </c>
      <c r="G76" s="6" t="b">
        <v>0</v>
      </c>
    </row>
    <row r="77" spans="1:7" ht="20.100000000000001" customHeight="1">
      <c r="A77" s="204"/>
      <c r="B77" s="106"/>
      <c r="C77" s="158" t="str" cm="1">
        <f t="array" ref="C77">_xlfn.IFS(D77=0,"OK",D77=1,"← Please fill in",D77=2,"← Please fill in correctly",D77=3,"",D77=4,"← Please do not fill in")</f>
        <v/>
      </c>
      <c r="D77" s="6">
        <f>IF(D76=0,IF(E76=TRUE,E77,IF(F76=TRUE,F77,IF($B77="",G77,4))),3)</f>
        <v>3</v>
      </c>
      <c r="E77" s="6">
        <f>IF(E76=FALSE,-1,IF(LEN($B77)=13,0,IF($B77="",1,2)))</f>
        <v>-1</v>
      </c>
      <c r="F77" s="6">
        <f>IF(F76=FALSE,-1,IF(LEN($B77)=20,0,IF($B77="",1,2)))</f>
        <v>-1</v>
      </c>
      <c r="G77" s="6">
        <f>IF(G76=TRUE,0,-1)</f>
        <v>-1</v>
      </c>
    </row>
    <row r="78" spans="1:7" ht="52.5" customHeight="1">
      <c r="A78" s="31" t="s">
        <v>120</v>
      </c>
      <c r="B78" s="90"/>
      <c r="C78" s="175" t="str">
        <f>IF(D78=1,"",IF(D78=2,"← Please do not select",""))</f>
        <v/>
      </c>
      <c r="D78" s="6">
        <f>IF(E$62&gt;=3,IF(B78="",1,0),IF(B78="",0,2))</f>
        <v>0</v>
      </c>
      <c r="E78" s="6">
        <f>IF(OR(B78=' Hide Selection List'!B$20,B78=' Hide Selection List'!B$23),0,IF(B78=' Hide Selection List'!B$21,1,IF(B78=' Hide Selection List'!B$22,2,-1)))</f>
        <v>-1</v>
      </c>
    </row>
    <row r="79" spans="1:7" ht="52.5" customHeight="1">
      <c r="A79" s="31" t="s">
        <v>298</v>
      </c>
      <c r="B79" s="67"/>
      <c r="C79" s="49" t="str" cm="1">
        <f t="array" ref="C79">_xlfn.IFS(D79=0,"",D79=1,"",D79=2,"← Please do not fill in",D79=3,"← Is the manufacturer listed here correct?")</f>
        <v/>
      </c>
      <c r="D79" s="6">
        <f>IF(E$78&gt;=1,IF(B79="",1,0),IF(B79="",0,2))</f>
        <v>0</v>
      </c>
    </row>
    <row r="80" spans="1:7" ht="52.5" customHeight="1">
      <c r="A80" s="102" t="s">
        <v>299</v>
      </c>
      <c r="B80" s="67"/>
      <c r="C80" s="176" t="str" cm="1">
        <f t="array" ref="C80">_xlfn.IFS(D80=0,"",D80=1,"",D80=2,"← Please do not fill in",D80=3,"← Is the manufacturer listed here correct?")</f>
        <v/>
      </c>
      <c r="D80" s="6">
        <f>IF(E$78&gt;=2,IF(B80="",1,0),IF(B80="",0,2))</f>
        <v>0</v>
      </c>
    </row>
    <row r="81" spans="1:7" ht="9.9499999999999993" customHeight="1">
      <c r="A81" s="21"/>
      <c r="B81" s="22"/>
      <c r="C81" s="159"/>
    </row>
    <row r="82" spans="1:7" ht="20.100000000000001" customHeight="1">
      <c r="A82" s="208" t="s">
        <v>169</v>
      </c>
      <c r="B82" s="209"/>
      <c r="C82" s="210"/>
    </row>
    <row r="83" spans="1:7" ht="20.100000000000001" customHeight="1">
      <c r="A83" s="34" t="s">
        <v>126</v>
      </c>
      <c r="B83" s="77"/>
      <c r="C83" s="49" t="str">
        <f>IF(D83=1,"← Please select",IF(D83=2,"← Please do not select",""))</f>
        <v>← Please select</v>
      </c>
      <c r="D83" s="6">
        <f>IF(B83="",1,0)</f>
        <v>1</v>
      </c>
      <c r="E83" s="6">
        <f>IF(B83="",-1,IF(B83=' Hide Selection List'!C$60,1,0))</f>
        <v>-1</v>
      </c>
    </row>
    <row r="84" spans="1:7" ht="39.950000000000003" customHeight="1">
      <c r="A84" s="28" t="s">
        <v>234</v>
      </c>
      <c r="B84" s="78"/>
      <c r="C84" s="49" t="str">
        <f>IF(D84=1,"← Please select",IF(D84=2,"← Please do not select",""))</f>
        <v/>
      </c>
      <c r="D84" s="6">
        <f>IF(E$83=1,IF(B84="",1,0),IF(B84="",0,2))</f>
        <v>0</v>
      </c>
      <c r="E84" s="6">
        <f>IF(B84=' Hide Selection List'!C$64,1,0)</f>
        <v>0</v>
      </c>
    </row>
    <row r="85" spans="1:7" ht="39.950000000000003" customHeight="1">
      <c r="A85" s="28" t="s">
        <v>121</v>
      </c>
      <c r="B85" s="79"/>
      <c r="C85" s="49" t="str" cm="1">
        <f t="array" ref="C85">_xlfn.IFS(D85=0,"",D85=1,"",D85=2,"← Please do not fill in",D85=3,"← Is the manufacturer listed here correct?")</f>
        <v/>
      </c>
      <c r="D85" s="6">
        <f>IF(B84=' Hide Selection List'!C$64,IF(B85="",0,1),IF(B85="",0,2))</f>
        <v>0</v>
      </c>
    </row>
    <row r="86" spans="1:7" ht="20.100000000000001" customHeight="1">
      <c r="A86" s="203" t="s">
        <v>122</v>
      </c>
      <c r="B86" s="80"/>
      <c r="C86" s="49" t="str" cm="1">
        <f t="array" ref="C86">_xlfn.IFS(D86=0,"OK",D86=1,"",D86=2,"← Please untick the box",D86=3,"← Please attach a certified copy of the corporate registry, etc.",D86=4,"← Please tick the box correctly",D86=5,"← Please select")</f>
        <v/>
      </c>
      <c r="D86" s="6">
        <f>IF(E$84=1,IF(OR(AND(E86=TRUE,F86=FALSE,G86=FALSE),AND(E86=FALSE,F86=TRUE,G86=FALSE)),0,IF(AND(E86=FALSE,F86=FALSE,G86=FALSE),5,IF(AND(E86=FALSE,F86=FALSE,G86=TRUE),0,4))),IF(AND(E86=FALSE,F86=FALSE,G86=FALSE),1,2))</f>
        <v>1</v>
      </c>
      <c r="E86" s="6" t="b">
        <v>0</v>
      </c>
      <c r="F86" s="6" t="b">
        <v>0</v>
      </c>
      <c r="G86" s="6" t="b">
        <v>0</v>
      </c>
    </row>
    <row r="87" spans="1:7" ht="20.100000000000001" customHeight="1">
      <c r="A87" s="204"/>
      <c r="B87" s="106"/>
      <c r="C87" s="158" t="str" cm="1">
        <f t="array" ref="C87">_xlfn.IFS(D87=0,"OK",D87=1,"← Please fill in",D87=2,"← Please fill in correctly",D87=3,"",D87=4,"← Please do not fill in",D87=5,"")</f>
        <v/>
      </c>
      <c r="D87" s="6">
        <f>IF(D86=0,IF(E86=TRUE,E87,IF(F86=TRUE,F87,IF($B87="",G87,4))),3)</f>
        <v>3</v>
      </c>
      <c r="E87" s="6">
        <f>IF(E86=FALSE,-1,IF(LEN($B87)=13,0,IF($B87="",1,2)))</f>
        <v>-1</v>
      </c>
      <c r="F87" s="6">
        <f>IF(F86=FALSE,-1,IF(LEN($B87)=20,0,IF($B87="",1,2)))</f>
        <v>-1</v>
      </c>
      <c r="G87" s="6">
        <f>IF(G86=TRUE,0,-1)</f>
        <v>-1</v>
      </c>
    </row>
    <row r="88" spans="1:7" ht="52.5" customHeight="1">
      <c r="A88" s="95" t="s">
        <v>123</v>
      </c>
      <c r="B88" s="78"/>
      <c r="C88" s="175" t="str">
        <f>IF(D88=1,"",IF(D88=2,"← Please do not select",""))</f>
        <v/>
      </c>
      <c r="D88" s="6">
        <f>IF(E$84=1,IF(B88="",1,0),IF(B88="",0,2))</f>
        <v>0</v>
      </c>
      <c r="E88" s="6">
        <f>IF(OR(B88=' Hide Selection List'!B$20,B88=' Hide Selection List'!B$23),0,IF(B88=' Hide Selection List'!B$21,1,IF(B88=' Hide Selection List'!B$22,2,-1)))</f>
        <v>-1</v>
      </c>
    </row>
    <row r="89" spans="1:7" ht="52.5" customHeight="1">
      <c r="A89" s="95" t="s">
        <v>241</v>
      </c>
      <c r="B89" s="82"/>
      <c r="C89" s="49" t="str" cm="1">
        <f t="array" ref="C89">_xlfn.IFS(D89=0,"",D89=1,"",D89=2,"← Please do not fill in",D89=3,"← Is the manufacturer listed here correct?")</f>
        <v/>
      </c>
      <c r="D89" s="6">
        <f>IF(E$88&gt;=1,IF(B89="",1,0),IF(B89="",0,2))</f>
        <v>0</v>
      </c>
    </row>
    <row r="90" spans="1:7" ht="52.5" customHeight="1">
      <c r="A90" s="95" t="s">
        <v>242</v>
      </c>
      <c r="B90" s="82"/>
      <c r="C90" s="49" t="str" cm="1">
        <f t="array" ref="C90">_xlfn.IFS(D90=0,"",D90=1,"",D90=2,"← Please do not fill in",D90=3,"← Is the manufacturer listed here correct?")</f>
        <v/>
      </c>
      <c r="D90" s="6">
        <f>IF(E$88&gt;=2,IF(B90="",1,0),IF(B90="",0,2))</f>
        <v>0</v>
      </c>
    </row>
    <row r="91" spans="1:7" ht="34.5" customHeight="1">
      <c r="A91" s="28" t="s">
        <v>124</v>
      </c>
      <c r="B91" s="83"/>
      <c r="C91" s="49" t="str" cm="1">
        <f t="array" ref="C91">_xlfn.IFS(D91=0,"",D91=1,"",D91=2,"← Please do not fill in",D91=3,"← Is the manufacturer listed here correct?")</f>
        <v/>
      </c>
      <c r="D91" s="6">
        <f>IF(E$83=1,IF(B91="",1,0),IF(B91="",0,2))</f>
        <v>0</v>
      </c>
    </row>
    <row r="92" spans="1:7" ht="20.100000000000001" customHeight="1">
      <c r="A92" s="219" t="s">
        <v>185</v>
      </c>
      <c r="B92" s="80"/>
      <c r="C92" s="195" t="str" cm="1">
        <f t="array" ref="C92">_xlfn.IFS(D92=0,"",D92=1,"",D92=2,"← Please fill in",D92=3,"← Please do not fill in",D92=4,"← Please fill in correctly")</f>
        <v/>
      </c>
      <c r="D92" s="6">
        <f>IF(E$83=1,IF(OR(AND(E92=TRUE,F92=FALSE),AND(E92=FALSE,F92=TRUE)),IF(B93="",1,4),IF(AND(E92=FALSE,F92=FALSE),IF(B93="",2,0),4)),IF(AND(E92=FALSE,F92=FALSE,B93=""),0,3))</f>
        <v>0</v>
      </c>
      <c r="E92" s="6" t="b">
        <v>0</v>
      </c>
      <c r="F92" s="6" t="b">
        <v>0</v>
      </c>
    </row>
    <row r="93" spans="1:7" ht="20.100000000000001" customHeight="1">
      <c r="A93" s="220"/>
      <c r="B93" s="149"/>
      <c r="C93" s="196"/>
    </row>
    <row r="94" spans="1:7" ht="20.100000000000001" customHeight="1">
      <c r="A94" s="219" t="s">
        <v>125</v>
      </c>
      <c r="B94" s="80"/>
      <c r="C94" s="195" t="str" cm="1">
        <f t="array" ref="C94">_xlfn.IFS(D95=0,"",D95=1,"← Please fill in",D95=2,"← Please fill in correctly",D95=3,"",D95=4,"← Please do not fill in")</f>
        <v/>
      </c>
      <c r="D94" s="129"/>
      <c r="E94" s="6" t="b">
        <v>0</v>
      </c>
    </row>
    <row r="95" spans="1:7" ht="20.100000000000001" customHeight="1">
      <c r="A95" s="220"/>
      <c r="B95" s="81"/>
      <c r="C95" s="196"/>
      <c r="D95" s="6">
        <f>IF(E$83=1,IF(E94=FALSE,IF(B95="",0,2),IF(LEN(B95)=16,0,2)),IF(AND(E94=FALSE,B95=""),0,4))</f>
        <v>0</v>
      </c>
    </row>
    <row r="96" spans="1:7" ht="20.100000000000001" customHeight="1">
      <c r="A96" s="219" t="s">
        <v>139</v>
      </c>
      <c r="B96" s="80"/>
      <c r="C96" s="195" t="str" cm="1">
        <f t="array" ref="C96">_xlfn.IFS(D97=0,"",D97=1,"← Please fill in",D97=2,"← Please fill in correctly",D97=3,"",D97=4,"← Please do not fill in")</f>
        <v/>
      </c>
      <c r="D96" s="129"/>
      <c r="E96" s="6" t="b">
        <v>0</v>
      </c>
    </row>
    <row r="97" spans="1:7" ht="65.25" customHeight="1">
      <c r="A97" s="220"/>
      <c r="B97" s="81"/>
      <c r="C97" s="196"/>
      <c r="D97" s="6">
        <f>IF(E$83=1,IF(E96=FALSE,IF(B97="",0,2),IF(B97="",2,0)),IF(AND(E96=FALSE,B97=""),0,4))</f>
        <v>0</v>
      </c>
    </row>
    <row r="98" spans="1:7" ht="20.100000000000001" customHeight="1">
      <c r="A98" s="34" t="s">
        <v>127</v>
      </c>
      <c r="B98" s="77"/>
      <c r="C98" s="49" t="str">
        <f>IF(D98=1,"← Please select",IF(D98=2,"← Please do not select",""))</f>
        <v>← Please select</v>
      </c>
      <c r="D98" s="6">
        <f>IF(B98="",1,0)</f>
        <v>1</v>
      </c>
      <c r="E98" s="6">
        <f>IF(B98="",-1,IF(B98=' Hide Selection List'!C$60,1,0))</f>
        <v>-1</v>
      </c>
    </row>
    <row r="99" spans="1:7" ht="39.950000000000003" customHeight="1">
      <c r="A99" s="28" t="s">
        <v>300</v>
      </c>
      <c r="B99" s="78"/>
      <c r="C99" s="49" t="str">
        <f>IF(D99=1,"← Please select",IF(D99=2,"← Please do not select",""))</f>
        <v/>
      </c>
      <c r="D99" s="6">
        <f>IF(E$98=1,IF(B99="",1,0),IF(B99="",0,2))</f>
        <v>0</v>
      </c>
      <c r="E99" s="6">
        <f>IF(B99=' Hide Selection List'!C$64,1,0)</f>
        <v>0</v>
      </c>
    </row>
    <row r="100" spans="1:7" ht="39.950000000000003" customHeight="1">
      <c r="A100" s="28" t="s">
        <v>132</v>
      </c>
      <c r="B100" s="79"/>
      <c r="C100" s="49" t="str" cm="1">
        <f t="array" ref="C100">_xlfn.IFS(D100=0,"",D100=1,"",D100=2,"← Please do not fill in",D100=3,"← Is the manufacturer listed here correct?")</f>
        <v/>
      </c>
      <c r="D100" s="6">
        <f>IF(B99=' Hide Selection List'!C$64,IF(B100="",0,1),IF(B100="",0,2))</f>
        <v>0</v>
      </c>
    </row>
    <row r="101" spans="1:7" ht="20.100000000000001" customHeight="1">
      <c r="A101" s="203" t="s">
        <v>128</v>
      </c>
      <c r="B101" s="85"/>
      <c r="C101" s="49" t="str" cm="1">
        <f t="array" ref="C101">_xlfn.IFS(D101=0,"OK",D101=1,"",D101=2,"← Please untick the box",D101=3,"← Please attach a certified copy of the corporate registry, etc.",D101=4,"← Please tick the box correctly",D101=5,"← Please select")</f>
        <v/>
      </c>
      <c r="D101" s="6">
        <f>IF(E$99=1,IF(OR(AND(E101=TRUE,F101=FALSE,G101=FALSE),AND(E101=FALSE,F101=TRUE,G101=FALSE)),0,IF(AND(E101=FALSE,F101=FALSE,G101=FALSE),5,IF(AND(E101=FALSE,F101=FALSE,G101=TRUE),0,4))),IF(AND(E101=FALSE,F101=FALSE,G101=FALSE),1,2))</f>
        <v>1</v>
      </c>
      <c r="E101" s="6" t="b">
        <v>0</v>
      </c>
      <c r="F101" s="6" t="b">
        <v>0</v>
      </c>
      <c r="G101" s="6" t="b">
        <v>0</v>
      </c>
    </row>
    <row r="102" spans="1:7" ht="20.100000000000001" customHeight="1">
      <c r="A102" s="204"/>
      <c r="B102" s="86"/>
      <c r="C102" s="158" t="str" cm="1">
        <f t="array" ref="C102">_xlfn.IFS(D102=0,"OK",D102=1,"← Please fill in",D102=2,"← Please fill in correctly",D102=3,"",D102=4,"← Please do not fill in",D102=5,"")</f>
        <v/>
      </c>
      <c r="D102" s="6">
        <f>IF(D101=0,IF(E101=TRUE,E102,IF(F101=TRUE,F102,IF($B102="",G102,4))),3)</f>
        <v>3</v>
      </c>
      <c r="E102" s="6">
        <f>IF(E101=FALSE,-1,IF(LEN($B102)=13,0,IF($B102="",1,2)))</f>
        <v>-1</v>
      </c>
      <c r="F102" s="6">
        <f>IF(F101=FALSE,-1,IF(LEN($B102)=20,0,IF($B102="",1,2)))</f>
        <v>-1</v>
      </c>
      <c r="G102" s="6">
        <f>IF(G101=TRUE,0,-1)</f>
        <v>-1</v>
      </c>
    </row>
    <row r="103" spans="1:7" ht="52.5" customHeight="1">
      <c r="A103" s="95" t="s">
        <v>129</v>
      </c>
      <c r="B103" s="87"/>
      <c r="C103" s="175" t="str">
        <f>IF(D103=1,"",IF(D103=2,"← Please do not select",""))</f>
        <v/>
      </c>
      <c r="D103" s="6">
        <f>IF(E$99=1,IF(B103="",1,0),IF(B103="",0,2))</f>
        <v>0</v>
      </c>
      <c r="E103" s="6">
        <f>IF(OR(B103=' Hide Selection List'!B$20,B103=' Hide Selection List'!B$23),0,IF(B103=' Hide Selection List'!B$21,1,IF(B103=' Hide Selection List'!B$22,2,-1)))</f>
        <v>-1</v>
      </c>
    </row>
    <row r="104" spans="1:7" ht="39.950000000000003" customHeight="1">
      <c r="A104" s="95" t="s">
        <v>243</v>
      </c>
      <c r="B104" s="82"/>
      <c r="C104" s="49" t="str" cm="1">
        <f t="array" ref="C104">_xlfn.IFS(D104=0,"",D104=1,"",D104=2,"← Please do not fill in",D104=3,"← Is the manufacturer listed here correct?")</f>
        <v/>
      </c>
      <c r="D104" s="6">
        <f>IF(E$103&gt;=1,IF(B104="",1,0),IF(B104="",0,2))</f>
        <v>0</v>
      </c>
    </row>
    <row r="105" spans="1:7" ht="39.950000000000003" customHeight="1">
      <c r="A105" s="95" t="s">
        <v>244</v>
      </c>
      <c r="B105" s="82"/>
      <c r="C105" s="49" t="str" cm="1">
        <f t="array" ref="C105">_xlfn.IFS(D105=0,"",D105=1,"",D105=2,"← Please do not fill in",D105=3,"← Is the manufacturer listed here correct?")</f>
        <v/>
      </c>
      <c r="D105" s="6">
        <f>IF(E$103&gt;=2,IF(B105="",1,0),IF(B105="",0,2))</f>
        <v>0</v>
      </c>
    </row>
    <row r="106" spans="1:7" ht="39.950000000000003" customHeight="1">
      <c r="A106" s="28" t="s">
        <v>130</v>
      </c>
      <c r="B106" s="83"/>
      <c r="C106" s="49" t="str" cm="1">
        <f t="array" ref="C106">_xlfn.IFS(D106=0,"",D106=1,"",D106=2,"← Please do not fill in",D106=3,"← Is the manufacturer listed here correct?")</f>
        <v/>
      </c>
      <c r="D106" s="6">
        <f>IF(E$98=1,IF(B106="",1,0),IF(B106="",0,2))</f>
        <v>0</v>
      </c>
    </row>
    <row r="107" spans="1:7" ht="20.100000000000001" customHeight="1">
      <c r="A107" s="219" t="s">
        <v>186</v>
      </c>
      <c r="B107" s="80"/>
      <c r="C107" s="195" t="str" cm="1">
        <f t="array" ref="C107">_xlfn.IFS(D107=0,"",D107=1,"",D107=2,"← Please fill in",D107=3,"← Please do not fill in",D107=4,"← Please fill in correctly")</f>
        <v/>
      </c>
      <c r="D107" s="6">
        <f>IF(E$98=1,IF(OR(AND(E107=TRUE,F107=FALSE),AND(E107=FALSE,F107=TRUE)),IF(B108="",1,4),IF(AND(E107=FALSE,F107=FALSE),IF(B108="",2,0),4)),IF(AND(E107=FALSE,F107=FALSE,B108=""),0,3))</f>
        <v>0</v>
      </c>
      <c r="E107" s="6" t="b">
        <v>0</v>
      </c>
      <c r="F107" s="6" t="b">
        <v>0</v>
      </c>
    </row>
    <row r="108" spans="1:7" ht="20.100000000000001" customHeight="1">
      <c r="A108" s="220"/>
      <c r="B108" s="149"/>
      <c r="C108" s="196"/>
    </row>
    <row r="109" spans="1:7" ht="20.100000000000001" customHeight="1">
      <c r="A109" s="219" t="s">
        <v>136</v>
      </c>
      <c r="B109" s="80"/>
      <c r="C109" s="195" t="str" cm="1">
        <f t="array" ref="C109">_xlfn.IFS(D110=0,"",D110=1,"← Please fill in",D110=2,"← Please fill in correctly",D110=3,"",D110=4,"← Please do not fill in")</f>
        <v/>
      </c>
      <c r="D109" s="129"/>
      <c r="E109" s="6" t="b">
        <v>0</v>
      </c>
    </row>
    <row r="110" spans="1:7" ht="20.100000000000001" customHeight="1">
      <c r="A110" s="220"/>
      <c r="B110" s="81"/>
      <c r="C110" s="196"/>
      <c r="D110" s="6">
        <f>IF(E$98=1,IF(E109=FALSE,IF(B110="",0,2),IF(LEN(B110)=16,0,2)),IF(AND(E109=FALSE,B110=""),0,4))</f>
        <v>0</v>
      </c>
    </row>
    <row r="111" spans="1:7" ht="20.100000000000001" customHeight="1">
      <c r="A111" s="219" t="s">
        <v>138</v>
      </c>
      <c r="B111" s="80"/>
      <c r="C111" s="195" t="str" cm="1">
        <f t="array" ref="C111">_xlfn.IFS(D112=0,"",D112=1,"← Please fill in",D112=2,"← Please fill in correctly",D112=3,"",D112=4,"← Please do not fill in")</f>
        <v/>
      </c>
      <c r="D111" s="129"/>
      <c r="E111" s="6" t="b">
        <v>0</v>
      </c>
    </row>
    <row r="112" spans="1:7" ht="65.25" customHeight="1">
      <c r="A112" s="220"/>
      <c r="B112" s="149"/>
      <c r="C112" s="196"/>
      <c r="D112" s="6">
        <f>IF(E$98=1,IF(E111=FALSE,IF(B112="",0,2),IF(B112="",2,0)),IF(AND(E111=FALSE,B112=""),0,4))</f>
        <v>0</v>
      </c>
    </row>
    <row r="113" spans="1:7" ht="20.100000000000001" customHeight="1">
      <c r="A113" s="33" t="s">
        <v>131</v>
      </c>
      <c r="B113" s="77"/>
      <c r="C113" s="49" t="str">
        <f>IF(D113=1,"← Please select",IF(D113=2,"← Please do not select",""))</f>
        <v>← Please select</v>
      </c>
      <c r="D113" s="6">
        <f>IF(B113="",1,0)</f>
        <v>1</v>
      </c>
      <c r="E113" s="6">
        <f>IF(B113="",-1,IF(B113=' Hide Selection List'!C$60,1,0))</f>
        <v>-1</v>
      </c>
    </row>
    <row r="114" spans="1:7" ht="39.950000000000003" customHeight="1">
      <c r="A114" s="28" t="s">
        <v>235</v>
      </c>
      <c r="B114" s="78"/>
      <c r="C114" s="49" t="str">
        <f>IF(D114=1,"← Please select",IF(D114=2,"← Please do not select",""))</f>
        <v/>
      </c>
      <c r="D114" s="6">
        <f>IF(E$113=1,IF(B114="",1,0),IF(B114="",0,2))</f>
        <v>0</v>
      </c>
      <c r="E114" s="6">
        <f>IF(B114=' Hide Selection List'!C$64,1,0)</f>
        <v>0</v>
      </c>
    </row>
    <row r="115" spans="1:7" ht="39" customHeight="1">
      <c r="A115" s="28" t="s">
        <v>153</v>
      </c>
      <c r="B115" s="79"/>
      <c r="C115" s="49" t="str" cm="1">
        <f t="array" ref="C115">_xlfn.IFS(D115=0,"",D115=1,"",D115=2,"← Please do not fill in",D115=3,"← Is the manufacturer listed here correct?")</f>
        <v/>
      </c>
      <c r="D115" s="6">
        <f>IF(B114=' Hide Selection List'!C$64,IF(B115="",0,1),IF(B115="",0,2))</f>
        <v>0</v>
      </c>
    </row>
    <row r="116" spans="1:7" ht="20.100000000000001" customHeight="1">
      <c r="A116" s="203" t="s">
        <v>133</v>
      </c>
      <c r="B116" s="80"/>
      <c r="C116" s="49" t="str" cm="1">
        <f t="array" ref="C116">_xlfn.IFS(D116=0,"OK",D116=1,"",D116=2,"← Please untick the box",D116=3,"← Please attach a certified copy of the corporate registry, etc.",D116=4,"← Please tick the box correctly",D116=5,"← Please select")</f>
        <v/>
      </c>
      <c r="D116" s="6">
        <f>IF(E$114=1,IF(OR(AND(E116=TRUE,F116=FALSE,G116=FALSE),AND(E116=FALSE,F116=TRUE,G116=FALSE)),0,IF(AND(E116=FALSE,F116=FALSE,G116=FALSE),5,IF(AND(E116=FALSE,F116=FALSE,G116=TRUE),0,4))),IF(AND(E116=FALSE,F116=FALSE,G116=FALSE),1,2))</f>
        <v>1</v>
      </c>
      <c r="E116" s="6" t="b">
        <v>0</v>
      </c>
      <c r="F116" s="6" t="b">
        <v>0</v>
      </c>
      <c r="G116" s="6" t="b">
        <v>0</v>
      </c>
    </row>
    <row r="117" spans="1:7" ht="20.100000000000001" customHeight="1">
      <c r="A117" s="204"/>
      <c r="B117" s="81" t="s">
        <v>374</v>
      </c>
      <c r="C117" s="158" t="str" cm="1">
        <f t="array" ref="C117">_xlfn.IFS(D117=0,"OK",D117=1,"← Please fill in",D117=2,"← Please fill in correctly",D117=3,"",D117=4,"← Please do not fill in",D117=5,"")</f>
        <v/>
      </c>
      <c r="D117" s="6">
        <f>IF(D116=0,IF(E116=TRUE,E117,IF(F116=TRUE,F117,IF($B117="",G117,4))),3)</f>
        <v>3</v>
      </c>
      <c r="E117" s="6">
        <f>IF(E116=FALSE,-1,IF(LEN($B117)=13,0,IF($B117="",1,2)))</f>
        <v>-1</v>
      </c>
      <c r="F117" s="6">
        <f>IF(F116=FALSE,-1,IF(LEN($B117)=20,0,IF($B117="",1,2)))</f>
        <v>-1</v>
      </c>
      <c r="G117" s="6">
        <f>IF(G116=TRUE,0,-1)</f>
        <v>-1</v>
      </c>
    </row>
    <row r="118" spans="1:7" ht="52.5" customHeight="1">
      <c r="A118" s="95" t="s">
        <v>152</v>
      </c>
      <c r="B118" s="78"/>
      <c r="C118" s="175" t="str">
        <f>IF(D118=1,"",IF(D118=2,"← Please do not select",""))</f>
        <v/>
      </c>
      <c r="D118" s="6">
        <f>IF(E$114=1,IF(B118="",1,0),IF(B118="",0,2))</f>
        <v>0</v>
      </c>
      <c r="E118" s="6">
        <f>IF(OR(B118=' Hide Selection List'!B$20,B118=' Hide Selection List'!B$23),0,IF(B118=' Hide Selection List'!B$21,1,IF(B118=' Hide Selection List'!B$22,2,-1)))</f>
        <v>-1</v>
      </c>
    </row>
    <row r="119" spans="1:7" ht="52.5" customHeight="1">
      <c r="A119" s="95" t="s">
        <v>245</v>
      </c>
      <c r="B119" s="82"/>
      <c r="C119" s="49" t="str" cm="1">
        <f t="array" ref="C119">_xlfn.IFS(D119=0,"",D119=1,"",D119=2,"← Please do not fill in",D119=3,"← Is the manufacturer listed here correct?")</f>
        <v/>
      </c>
      <c r="D119" s="6">
        <f>IF(E$118&gt;=1,IF(B119="",1,0),IF(B119="",0,2))</f>
        <v>0</v>
      </c>
    </row>
    <row r="120" spans="1:7" ht="52.5" customHeight="1">
      <c r="A120" s="101" t="s">
        <v>246</v>
      </c>
      <c r="B120" s="82"/>
      <c r="C120" s="49" t="str" cm="1">
        <f t="array" ref="C120">_xlfn.IFS(D120=0,"",D120=1,"",D120=2,"← Please do not fill in",D120=3,"← Is the manufacturer listed here correct?")</f>
        <v/>
      </c>
      <c r="D120" s="6">
        <f>IF(E$118&gt;=2,IF(B120="",1,0),IF(B120="",0,2))</f>
        <v>0</v>
      </c>
    </row>
    <row r="121" spans="1:7" ht="39.950000000000003" customHeight="1">
      <c r="A121" s="28" t="s">
        <v>134</v>
      </c>
      <c r="B121" s="83"/>
      <c r="C121" s="49" t="str" cm="1">
        <f t="array" ref="C121">_xlfn.IFS(D121=0,"",D121=1,"",D121=2,"← Please do not fill in",D121=3,"← Is the manufacturer listed here correct?")</f>
        <v/>
      </c>
      <c r="D121" s="6">
        <f>IF(E$113=1,IF(B121="",1,0),IF(B121="",0,2))</f>
        <v>0</v>
      </c>
    </row>
    <row r="122" spans="1:7" ht="20.100000000000001" customHeight="1">
      <c r="A122" s="219" t="s">
        <v>187</v>
      </c>
      <c r="B122" s="80"/>
      <c r="C122" s="195" t="str" cm="1">
        <f t="array" ref="C122">_xlfn.IFS(D122=0,"",D122=1,"",D122=2,"← Please fill in",D122=3,"← Please do not fill in",D122=4,"← Please fill in correctly")</f>
        <v/>
      </c>
      <c r="D122" s="6">
        <f>IF(E$113=1,IF(OR(AND(E122=TRUE,F122=FALSE),AND(E122=FALSE,F122=TRUE)),IF(B123="",1,4),IF(AND(E122=FALSE,F122=FALSE),IF(B123="",2,0),4)),IF(AND(E122=FALSE,F122=FALSE,B123=""),0,3))</f>
        <v>0</v>
      </c>
      <c r="E122" s="6" t="b">
        <v>0</v>
      </c>
      <c r="F122" s="6" t="b">
        <v>0</v>
      </c>
    </row>
    <row r="123" spans="1:7" ht="20.100000000000001" customHeight="1">
      <c r="A123" s="220"/>
      <c r="B123" s="149"/>
      <c r="C123" s="196"/>
    </row>
    <row r="124" spans="1:7" ht="20.100000000000001" customHeight="1">
      <c r="A124" s="219" t="s">
        <v>135</v>
      </c>
      <c r="B124" s="80"/>
      <c r="C124" s="195" t="str" cm="1">
        <f t="array" ref="C124">_xlfn.IFS(D125=0,"",D125=1,"← Please fill in",D125=2,"← Please fill in correctly",D125=3,"",D125=4,"← Please do not fill in")</f>
        <v/>
      </c>
      <c r="D124" s="129"/>
      <c r="E124" s="6" t="b">
        <v>0</v>
      </c>
    </row>
    <row r="125" spans="1:7" ht="20.100000000000001" customHeight="1">
      <c r="A125" s="220"/>
      <c r="B125" s="81"/>
      <c r="C125" s="196"/>
      <c r="D125" s="6">
        <f>IF(E$113=1,IF(E124=FALSE,IF(B125="",0,2),IF(LEN(B125)=16,0,2)),IF(AND(E124=FALSE,B125=""),0,4))</f>
        <v>0</v>
      </c>
    </row>
    <row r="126" spans="1:7" ht="20.100000000000001" customHeight="1">
      <c r="A126" s="219" t="s">
        <v>137</v>
      </c>
      <c r="B126" s="80"/>
      <c r="C126" s="195" t="str" cm="1">
        <f t="array" ref="C126">_xlfn.IFS(D127=0,"",D127=1,"← Please fill in",D127=2,"← Please fill in correctly",D127=3,"",D127=4,"← Please do not fill in")</f>
        <v/>
      </c>
      <c r="D126" s="129"/>
      <c r="E126" s="6" t="b">
        <v>0</v>
      </c>
    </row>
    <row r="127" spans="1:7" ht="65.25" customHeight="1">
      <c r="A127" s="220"/>
      <c r="B127" s="81"/>
      <c r="C127" s="196"/>
      <c r="D127" s="6">
        <f>IF(E$113=1,IF(E126=FALSE,IF(B127="",0,2),IF(B127="",2,0)),IF(AND(E126=FALSE,B127=""),0,4))</f>
        <v>0</v>
      </c>
    </row>
    <row r="128" spans="1:7" ht="20.100000000000001" customHeight="1">
      <c r="A128" s="34" t="s">
        <v>140</v>
      </c>
      <c r="B128" s="77"/>
      <c r="C128" s="49" t="str">
        <f>IF(D128=1,"← Please select",IF(D128=2,"← Please do not select",""))</f>
        <v>← Please select</v>
      </c>
      <c r="D128" s="6">
        <f>IF(B128="",1,0)</f>
        <v>1</v>
      </c>
      <c r="E128" s="6">
        <f>IF(B128="",-1,IF(B128=' Hide Selection List'!C$60,1,0))</f>
        <v>-1</v>
      </c>
    </row>
    <row r="129" spans="1:7" ht="39.950000000000003" customHeight="1">
      <c r="A129" s="28" t="s">
        <v>236</v>
      </c>
      <c r="B129" s="78"/>
      <c r="C129" s="49" t="str">
        <f>IF(D129=1,"← Please select",IF(D129=2,"← Please do not select",""))</f>
        <v/>
      </c>
      <c r="D129" s="6">
        <f>IF(E$128=1,IF(B129="",1,0),IF(B129="",0,2))</f>
        <v>0</v>
      </c>
      <c r="E129" s="6">
        <f>IF(B129=' Hide Selection List'!C$64,1,0)</f>
        <v>0</v>
      </c>
    </row>
    <row r="130" spans="1:7" ht="39.950000000000003" customHeight="1">
      <c r="A130" s="28" t="s">
        <v>154</v>
      </c>
      <c r="B130" s="79"/>
      <c r="C130" s="49" t="str" cm="1">
        <f t="array" ref="C130">_xlfn.IFS(D130=0,"",D130=1,"",D130=2,"← Please do not fill in",D130=3,"← Is the manufacturer listed here correct?")</f>
        <v/>
      </c>
      <c r="D130" s="6">
        <f>IF(B129=' Hide Selection List'!C$64,IF(B130="",0,1),IF(B130="",0,2))</f>
        <v>0</v>
      </c>
    </row>
    <row r="131" spans="1:7" ht="20.100000000000001" customHeight="1">
      <c r="A131" s="203" t="s">
        <v>155</v>
      </c>
      <c r="B131" s="80"/>
      <c r="C131" s="49" t="str" cm="1">
        <f t="array" ref="C131">_xlfn.IFS(D131=0,"OK",D131=1,"",D131=2,"← Please untick the box",D131=3,"← Please attach a certified copy of the corporate registry, etc.",D131=4,"← Please tick the box correctly",D131=5,"← Please select")</f>
        <v/>
      </c>
      <c r="D131" s="6">
        <f>IF(E$129=1,IF(OR(AND(E131=TRUE,F131=FALSE,G131=FALSE),AND(E131=FALSE,F131=TRUE,G131=FALSE)),0,IF(AND(E131=FALSE,F131=FALSE,G131=FALSE),5,IF(AND(E131=FALSE,F131=FALSE,G131=TRUE),0,4))),IF(AND(E131=FALSE,F131=FALSE,G131=FALSE),1,2))</f>
        <v>1</v>
      </c>
      <c r="E131" s="6" t="b">
        <v>0</v>
      </c>
      <c r="F131" s="6" t="b">
        <v>0</v>
      </c>
      <c r="G131" s="6" t="b">
        <v>0</v>
      </c>
    </row>
    <row r="132" spans="1:7" ht="20.100000000000001" customHeight="1">
      <c r="A132" s="204"/>
      <c r="B132" s="86"/>
      <c r="C132" s="158" t="str" cm="1">
        <f t="array" ref="C132">_xlfn.IFS(D132=0,"OK",D132=1,"← Please fill in",D132=2,"← Please fill in correctly",D132=3,"",D132=4,"← Please do not fill in",D132=5,"")</f>
        <v/>
      </c>
      <c r="D132" s="6">
        <f>IF(D131=0,IF(E131=TRUE,E132,IF(F131=TRUE,F132,IF($B132="",G132,4))),3)</f>
        <v>3</v>
      </c>
      <c r="E132" s="6">
        <f>IF(E131=FALSE,-1,IF(LEN($B132)=13,0,IF($B132="",1,2)))</f>
        <v>-1</v>
      </c>
      <c r="F132" s="6">
        <f>IF(F131=FALSE,-1,IF(LEN($B132)=20,0,IF($B132="",1,2)))</f>
        <v>-1</v>
      </c>
      <c r="G132" s="6">
        <f>IF(G131=TRUE,0,-1)</f>
        <v>-1</v>
      </c>
    </row>
    <row r="133" spans="1:7" ht="39.950000000000003" customHeight="1">
      <c r="A133" s="95" t="s">
        <v>156</v>
      </c>
      <c r="B133" s="78"/>
      <c r="C133" s="175" t="str">
        <f>IF(D133=1,"",IF(D133=2,"← Please do not select",""))</f>
        <v/>
      </c>
      <c r="D133" s="6">
        <f>IF(E$128=1,IF(B133="",1,0),IF(B133="",0,2))</f>
        <v>0</v>
      </c>
      <c r="E133" s="6">
        <f>IF(OR(B133=' Hide Selection List'!B$20,B133=' Hide Selection List'!B$23),0,IF(B133=' Hide Selection List'!B$21,1,IF(B133=' Hide Selection List'!B$22,2,-1)))</f>
        <v>-1</v>
      </c>
    </row>
    <row r="134" spans="1:7" ht="39.950000000000003" customHeight="1">
      <c r="A134" s="95" t="s">
        <v>247</v>
      </c>
      <c r="B134" s="82"/>
      <c r="C134" s="49" t="str" cm="1">
        <f t="array" ref="C134">_xlfn.IFS(D134=0,"",D134=1,"",D134=2,"← Please do not fill in",D134=3,"← Is the manufacturer listed here correct?")</f>
        <v/>
      </c>
      <c r="D134" s="6">
        <f>IF(E$133&gt;=1,IF(B134="",1,0),IF(B134="",0,2))</f>
        <v>0</v>
      </c>
    </row>
    <row r="135" spans="1:7" ht="39.950000000000003" customHeight="1">
      <c r="A135" s="101" t="s">
        <v>248</v>
      </c>
      <c r="B135" s="82"/>
      <c r="C135" s="49" t="str" cm="1">
        <f t="array" ref="C135">_xlfn.IFS(D135=0,"",D135=1,"",D135=2,"← Please do not fill in",D135=3,"← Is the manufacturer listed here correct?")</f>
        <v/>
      </c>
      <c r="D135" s="6">
        <f>IF(E$133&gt;=2,IF(B135="",1,0),IF(B135="",0,2))</f>
        <v>0</v>
      </c>
    </row>
    <row r="136" spans="1:7" ht="39.950000000000003" customHeight="1">
      <c r="A136" s="28" t="s">
        <v>157</v>
      </c>
      <c r="B136" s="83"/>
      <c r="C136" s="49" t="str" cm="1">
        <f t="array" ref="C136">_xlfn.IFS(D136=0,"",D136=1,"",D136=2,"← Please do not fill in",D136=3,"← Is the manufacturer listed here correct?")</f>
        <v/>
      </c>
      <c r="D136" s="6">
        <f>IF(E$128=1,IF(B136="",1,0),IF(B136="",0,2))</f>
        <v>0</v>
      </c>
    </row>
    <row r="137" spans="1:7" ht="20.100000000000001" customHeight="1">
      <c r="A137" s="219" t="s">
        <v>268</v>
      </c>
      <c r="B137" s="80"/>
      <c r="C137" s="195" t="str" cm="1">
        <f t="array" ref="C137">_xlfn.IFS(D137=0,"",D137=1,"",D137=2,"← Please fill in",D137=3,"← Please do not fill in",D137=4,"← Please fill in correctly")</f>
        <v/>
      </c>
      <c r="D137" s="6">
        <f>IF(E$128=1,IF(OR(AND(E137=TRUE,F137=FALSE),AND(E137=FALSE,F137=TRUE)),IF(B138="",1,4),IF(AND(E137=FALSE,F137=FALSE),IF(B138="",2,0),4)),IF(AND(E137=FALSE,F137=FALSE,B138=""),0,3))</f>
        <v>0</v>
      </c>
      <c r="E137" s="6" t="b">
        <v>0</v>
      </c>
      <c r="F137" s="6" t="b">
        <v>0</v>
      </c>
    </row>
    <row r="138" spans="1:7" ht="20.100000000000001" customHeight="1">
      <c r="A138" s="220"/>
      <c r="B138" s="149"/>
      <c r="C138" s="196"/>
    </row>
    <row r="139" spans="1:7" ht="20.100000000000001" customHeight="1">
      <c r="A139" s="219" t="s">
        <v>158</v>
      </c>
      <c r="B139" s="80"/>
      <c r="C139" s="195" t="str" cm="1">
        <f t="array" ref="C139">_xlfn.IFS(D140=0,"",D140=1,"← Please fill in",D140=2,"← Please fill in correctly",D140=3,"",D140=4,"← Please do not fill in")</f>
        <v/>
      </c>
      <c r="D139" s="129"/>
      <c r="E139" s="6" t="b">
        <v>0</v>
      </c>
    </row>
    <row r="140" spans="1:7" ht="20.100000000000001" customHeight="1">
      <c r="A140" s="220"/>
      <c r="B140" s="149"/>
      <c r="C140" s="196"/>
      <c r="D140" s="6">
        <f>IF(E$128=1,IF(E139=FALSE,IF(B140="",0,2),IF(LEN(B140)=16,0,2)),IF(AND(E139=FALSE,B140=""),0,4))</f>
        <v>0</v>
      </c>
    </row>
    <row r="141" spans="1:7" ht="20.100000000000001" customHeight="1">
      <c r="A141" s="219" t="s">
        <v>159</v>
      </c>
      <c r="B141" s="80"/>
      <c r="C141" s="195" t="str" cm="1">
        <f t="array" ref="C141">_xlfn.IFS(D142=0,"",D142=1,"← Please fill in",D142=2,"← Please fill in correctly",D142=3,"",D142=4,"← Please do not fill in")</f>
        <v/>
      </c>
      <c r="D141" s="129"/>
      <c r="E141" s="6" t="b">
        <v>0</v>
      </c>
    </row>
    <row r="142" spans="1:7" ht="65.25" customHeight="1">
      <c r="A142" s="220"/>
      <c r="B142" s="149"/>
      <c r="C142" s="196"/>
      <c r="D142" s="6">
        <f>IF(E$128=1,IF(E141=FALSE,IF(B142="",0,2),IF(B142="",2,0)),IF(AND(E141=FALSE,B142=""),0,4))</f>
        <v>0</v>
      </c>
    </row>
    <row r="143" spans="1:7" ht="20.100000000000001" customHeight="1">
      <c r="A143" s="34" t="s">
        <v>160</v>
      </c>
      <c r="B143" s="77"/>
      <c r="C143" s="49" t="str">
        <f>IF(D143=1,"← Please select",IF(D143=2,"← Please do not select",""))</f>
        <v>← Please select</v>
      </c>
      <c r="D143" s="6">
        <f>IF(B143="",1,0)</f>
        <v>1</v>
      </c>
      <c r="E143" s="6">
        <f>IF(B143="",-1,IF(B143=' Hide Selection List'!C$60,1,0))</f>
        <v>-1</v>
      </c>
    </row>
    <row r="144" spans="1:7" ht="39.950000000000003" customHeight="1">
      <c r="A144" s="28" t="s">
        <v>301</v>
      </c>
      <c r="B144" s="78"/>
      <c r="C144" s="49" t="str">
        <f>IF(D144=1,"← Please select",IF(D144=2,"← Please do not select",""))</f>
        <v/>
      </c>
      <c r="D144" s="6">
        <f>IF(E$143=1,IF(B144="",1,0),IF(B144="",0,2))</f>
        <v>0</v>
      </c>
      <c r="E144" s="6">
        <f>IF(B144=' Hide Selection List'!C$64,1,0)</f>
        <v>0</v>
      </c>
    </row>
    <row r="145" spans="1:7" ht="39.950000000000003" customHeight="1">
      <c r="A145" s="28" t="s">
        <v>196</v>
      </c>
      <c r="B145" s="79"/>
      <c r="C145" s="49" t="str" cm="1">
        <f t="array" ref="C145">_xlfn.IFS(D145=0,"",D145=1,"",D145=2,"← Please do not fill in",D145=3,"← Is the manufacturer listed here correct?")</f>
        <v/>
      </c>
      <c r="D145" s="6">
        <f>IF(B144=' Hide Selection List'!C$64,IF(B145="",0,1),IF(B145="",0,2))</f>
        <v>0</v>
      </c>
    </row>
    <row r="146" spans="1:7" ht="20.100000000000001" customHeight="1">
      <c r="A146" s="203" t="s">
        <v>197</v>
      </c>
      <c r="B146" s="80"/>
      <c r="C146" s="49" t="str" cm="1">
        <f t="array" ref="C146">_xlfn.IFS(D146=0,"OK",D146=1,"",D146=2,"← Please untick the box",D146=3,"← Please attach a certified copy of the corporate registry, etc.",D146=4,"← Please tick the box correctly",D146=5,"← Please select")</f>
        <v/>
      </c>
      <c r="D146" s="6">
        <f>IF(E$144=1,IF(OR(AND(E146=TRUE,F146=FALSE,G146=FALSE),AND(E146=FALSE,F146=TRUE,G146=FALSE)),0,IF(AND(E146=FALSE,F146=FALSE,G146=FALSE),5,IF(AND(E146=FALSE,F146=FALSE,G146=TRUE),0,4))),IF(AND(E146=FALSE,F146=FALSE,G146=FALSE),1,2))</f>
        <v>1</v>
      </c>
      <c r="E146" s="6" t="b">
        <v>0</v>
      </c>
      <c r="F146" s="6" t="b">
        <v>0</v>
      </c>
      <c r="G146" s="6" t="b">
        <v>0</v>
      </c>
    </row>
    <row r="147" spans="1:7" ht="20.100000000000001" customHeight="1">
      <c r="A147" s="204"/>
      <c r="B147" s="86"/>
      <c r="C147" s="158" t="str" cm="1">
        <f t="array" ref="C147">_xlfn.IFS(D147=0,"OK",D147=1,"← Please fill in",D147=2,"← Please fill in correctly",D147=3,"",D147=4,"← Please do not fill in",D147=5,"")</f>
        <v/>
      </c>
      <c r="D147" s="6">
        <f>IF(D146=0,IF(E146=TRUE,E147,IF(F146=TRUE,F147,IF($B147="",G147,4))),3)</f>
        <v>3</v>
      </c>
      <c r="E147" s="6">
        <f>IF(E146=FALSE,-1,IF(LEN($B147)=13,0,IF($B147="",1,2)))</f>
        <v>-1</v>
      </c>
      <c r="F147" s="6">
        <f>IF(F146=FALSE,-1,IF(LEN($B147)=20,0,IF($B147="",1,2)))</f>
        <v>-1</v>
      </c>
      <c r="G147" s="6">
        <f>IF(G146=TRUE,0,-1)</f>
        <v>-1</v>
      </c>
    </row>
    <row r="148" spans="1:7" ht="52.5" customHeight="1">
      <c r="A148" s="95" t="s">
        <v>198</v>
      </c>
      <c r="B148" s="78"/>
      <c r="C148" s="175" t="str">
        <f>IF(D148=1,"",IF(D148=2,"← Please do not select",""))</f>
        <v/>
      </c>
      <c r="D148" s="6">
        <f>IF(E$144=1,IF(B148="",1,0),IF(B148="",0,2))</f>
        <v>0</v>
      </c>
      <c r="E148" s="6">
        <f>IF(OR(B148=' Hide Selection List'!B$20,B148=' Hide Selection List'!B$23),0,IF(B148=' Hide Selection List'!B$21,1,IF(B148=' Hide Selection List'!B$22,2,-1)))</f>
        <v>-1</v>
      </c>
    </row>
    <row r="149" spans="1:7" ht="52.5" customHeight="1">
      <c r="A149" s="95" t="s">
        <v>249</v>
      </c>
      <c r="B149" s="82"/>
      <c r="C149" s="49" t="str" cm="1">
        <f t="array" ref="C149">_xlfn.IFS(D149=0,"",D149=1,"",D149=2,"← Please do not fill in",D149=3,"← Is the manufacturer listed here correct?")</f>
        <v/>
      </c>
      <c r="D149" s="6">
        <f>IF(E$148&gt;=1,IF(B149="",1,0),IF(B149="",0,2))</f>
        <v>0</v>
      </c>
    </row>
    <row r="150" spans="1:7" ht="52.5" customHeight="1">
      <c r="A150" s="95" t="s">
        <v>269</v>
      </c>
      <c r="B150" s="82"/>
      <c r="C150" s="49" t="str" cm="1">
        <f t="array" ref="C150">_xlfn.IFS(D150=0,"",D150=1,"",D150=2,"← Please do not fill in",D150=3,"← Is the manufacturer listed here correct?")</f>
        <v/>
      </c>
      <c r="D150" s="6">
        <f>IF(E$148&gt;=2,IF(B150="",1,0),IF(B150="",0,2))</f>
        <v>0</v>
      </c>
    </row>
    <row r="151" spans="1:7" ht="39.950000000000003" customHeight="1">
      <c r="A151" s="28" t="s">
        <v>270</v>
      </c>
      <c r="B151" s="83"/>
      <c r="C151" s="49" t="str" cm="1">
        <f t="array" ref="C151">_xlfn.IFS(D151=0,"",D151=1,"",D151=2,"← Please do not fill in",D151=3,"← Is the manufacturer listed here correct?")</f>
        <v/>
      </c>
      <c r="D151" s="6">
        <f>IF(E$143=1,IF(B151="",1,0),IF(B151="",0,2))</f>
        <v>0</v>
      </c>
    </row>
    <row r="152" spans="1:7" ht="20.100000000000001" customHeight="1">
      <c r="A152" s="219" t="s">
        <v>199</v>
      </c>
      <c r="B152" s="80"/>
      <c r="C152" s="195" t="str" cm="1">
        <f t="array" ref="C152">_xlfn.IFS(D152=0,"",D152=1,"",D152=2,"← Please fill in",D152=3,"← Please do not fill in",D152=4,"← Please fill in correctly")</f>
        <v/>
      </c>
      <c r="D152" s="6">
        <f>IF(E$143=1,IF(OR(AND(E152=TRUE,F152=FALSE),AND(E152=FALSE,F152=TRUE)),IF(B153="",1,4),IF(AND(E152=FALSE,F152=FALSE),IF(B153="",2,0),4)),IF(AND(E152=FALSE,F152=FALSE,B153=""),0,3))</f>
        <v>0</v>
      </c>
      <c r="E152" s="6" t="b">
        <v>0</v>
      </c>
      <c r="F152" s="6" t="b">
        <v>0</v>
      </c>
    </row>
    <row r="153" spans="1:7" ht="20.100000000000001" customHeight="1">
      <c r="A153" s="220"/>
      <c r="B153" s="81"/>
      <c r="C153" s="196"/>
    </row>
    <row r="154" spans="1:7" ht="20.100000000000001" customHeight="1">
      <c r="A154" s="205" t="s">
        <v>200</v>
      </c>
      <c r="B154" s="80"/>
      <c r="C154" s="195" t="str" cm="1">
        <f t="array" ref="C154">_xlfn.IFS(D155=0,"",D155=1,"← Please fill in",D155=2,"← Please fill in correctly",D155=3,"",D155=4,"← Please do not fill in")</f>
        <v/>
      </c>
      <c r="D154" s="129"/>
      <c r="E154" s="6" t="b">
        <v>0</v>
      </c>
    </row>
    <row r="155" spans="1:7" ht="20.100000000000001" customHeight="1">
      <c r="A155" s="207"/>
      <c r="B155" s="81"/>
      <c r="C155" s="196"/>
      <c r="D155" s="6">
        <f>IF(E$143=1,IF(E154=FALSE,IF(B155="",0,2),IF(LEN(B155)=16,0,2)),IF(AND(E154=FALSE,B155=""),0,4))</f>
        <v>0</v>
      </c>
    </row>
    <row r="156" spans="1:7" ht="20.100000000000001" customHeight="1">
      <c r="A156" s="219" t="s">
        <v>201</v>
      </c>
      <c r="B156" s="80"/>
      <c r="C156" s="195" t="str" cm="1">
        <f t="array" ref="C156">_xlfn.IFS(D157=0,"",D157=1,"← Please fill in",D157=2,"← Please fill in correctly",D157=3,"",D157=4,"← Please do not fill in")</f>
        <v/>
      </c>
      <c r="D156" s="129"/>
      <c r="E156" s="6" t="b">
        <v>0</v>
      </c>
    </row>
    <row r="157" spans="1:7" ht="81.75" customHeight="1">
      <c r="A157" s="220"/>
      <c r="B157" s="81"/>
      <c r="C157" s="196"/>
      <c r="D157" s="6">
        <f>IF(E$143=1,IF(E156=FALSE,IF(B157="",0,2),IF(B157="",2,0)),IF(AND(E156=FALSE,B157=""),0,4))</f>
        <v>0</v>
      </c>
    </row>
    <row r="158" spans="1:7" ht="20.100000000000001" customHeight="1">
      <c r="A158" s="34" t="s">
        <v>271</v>
      </c>
      <c r="B158" s="77"/>
      <c r="C158" s="49" t="str">
        <f>IF(D158=1,"← Please select",IF(D158=2,"← Please do not select",""))</f>
        <v>← Please select</v>
      </c>
      <c r="D158" s="6">
        <f>IF(B158="",1,0)</f>
        <v>1</v>
      </c>
      <c r="E158" s="6">
        <f>IF(B158="",-1,IF(B158=' Hide Selection List'!C$60,1,0))</f>
        <v>-1</v>
      </c>
    </row>
    <row r="159" spans="1:7" ht="39.950000000000003" customHeight="1">
      <c r="A159" s="28" t="s">
        <v>92</v>
      </c>
      <c r="B159" s="78"/>
      <c r="C159" s="49" t="str">
        <f>IF(D159=1,"← Please select",IF(D159=2,"← Please do not select",""))</f>
        <v/>
      </c>
      <c r="D159" s="6">
        <f>IF(E$158=1,IF(B159="",1,0),IF(B159="",0,2))</f>
        <v>0</v>
      </c>
      <c r="E159" s="6">
        <f>IF(B159=' Hide Selection List'!C$64,1,0)</f>
        <v>0</v>
      </c>
    </row>
    <row r="160" spans="1:7" ht="39.950000000000003" customHeight="1">
      <c r="A160" s="28" t="s">
        <v>272</v>
      </c>
      <c r="B160" s="79"/>
      <c r="C160" s="49" t="str" cm="1">
        <f t="array" ref="C160">_xlfn.IFS(D160=0,"",D160=1,"",D160=2,"← Please do not fill in",D160=3,"← Is the manufacturer listed here correct?")</f>
        <v/>
      </c>
      <c r="D160" s="6">
        <f>IF(B159=' Hide Selection List'!C$64,IF(B160="",0,1),IF(B160="",0,2))</f>
        <v>0</v>
      </c>
    </row>
    <row r="161" spans="1:7" ht="20.100000000000001" customHeight="1">
      <c r="A161" s="203" t="s">
        <v>302</v>
      </c>
      <c r="B161" s="80"/>
      <c r="C161" s="49" t="str" cm="1">
        <f t="array" ref="C161">_xlfn.IFS(D161=0,"OK",D161=1,"",D161=2,"← Please untick the box",D161=3,"← Please attach a certified copy of the corporate registry, etc.",D161=4,"← Please tick the box correctly",D161=5,"← Please select")</f>
        <v/>
      </c>
      <c r="D161" s="6">
        <f>IF(E$159=1,IF(OR(AND(E161=TRUE,F161=FALSE,G161=FALSE),AND(E161=FALSE,F161=TRUE,G161=FALSE)),0,IF(AND(E161=FALSE,F161=FALSE,G161=FALSE),5,IF(AND(E161=FALSE,F161=FALSE,G161=TRUE),0,4))),IF(AND(E161=FALSE,F161=FALSE,G161=FALSE),1,2))</f>
        <v>1</v>
      </c>
      <c r="E161" s="6" t="b">
        <v>0</v>
      </c>
      <c r="F161" s="6" t="b">
        <v>0</v>
      </c>
      <c r="G161" s="6" t="b">
        <v>0</v>
      </c>
    </row>
    <row r="162" spans="1:7" ht="20.100000000000001" customHeight="1">
      <c r="A162" s="204"/>
      <c r="B162" s="86"/>
      <c r="C162" s="158" t="str" cm="1">
        <f t="array" ref="C162">_xlfn.IFS(D162=0,"OK",D162=1,"← Please fill in",D162=2,"← Please fill in correctly",D162=3,"",D162=4,"← Please do not fill in",D162=5,"")</f>
        <v/>
      </c>
      <c r="D162" s="6">
        <f>IF(D161=0,IF(E161=TRUE,E162,IF(F161=TRUE,F162,IF($B162="",G162,4))),3)</f>
        <v>3</v>
      </c>
      <c r="E162" s="6">
        <f>IF(E161=FALSE,-1,IF(LEN($B162)=13,0,IF($B162="",1,2)))</f>
        <v>-1</v>
      </c>
      <c r="F162" s="6">
        <f>IF(F161=FALSE,-1,IF(LEN($B162)=20,0,IF($B162="",1,2)))</f>
        <v>-1</v>
      </c>
      <c r="G162" s="6">
        <f>IF(G161=TRUE,0,-1)</f>
        <v>-1</v>
      </c>
    </row>
    <row r="163" spans="1:7" ht="52.5" customHeight="1">
      <c r="A163" s="95" t="s">
        <v>273</v>
      </c>
      <c r="B163" s="78"/>
      <c r="C163" s="175" t="str">
        <f>IF(D163=1,"",IF(D163=2,"← Please do not select",""))</f>
        <v/>
      </c>
      <c r="D163" s="6">
        <f>IF(E$159=1,IF(B163="",1,0),IF(B163="",0,2))</f>
        <v>0</v>
      </c>
      <c r="E163" s="6">
        <f>IF(OR(B163=' Hide Selection List'!B$20,B163=' Hide Selection List'!B$23),0,IF(B163=' Hide Selection List'!B$21,1,IF(B163=' Hide Selection List'!B$22,2,-1)))</f>
        <v>-1</v>
      </c>
    </row>
    <row r="164" spans="1:7" ht="52.5" customHeight="1">
      <c r="A164" s="95" t="s">
        <v>274</v>
      </c>
      <c r="B164" s="82"/>
      <c r="C164" s="49" t="str" cm="1">
        <f t="array" ref="C164">_xlfn.IFS(D164=0,"",D164=1,"",D164=2,"← Please do not fill in",D164=3,"← Is the manufacturer listed here correct?")</f>
        <v/>
      </c>
      <c r="D164" s="6">
        <f>IF(E$163&gt;=1,IF(B164="",1,0),IF(B164="",0,2))</f>
        <v>0</v>
      </c>
    </row>
    <row r="165" spans="1:7" ht="52.5" customHeight="1">
      <c r="A165" s="95" t="s">
        <v>275</v>
      </c>
      <c r="B165" s="82"/>
      <c r="C165" s="49" t="str" cm="1">
        <f t="array" ref="C165">_xlfn.IFS(D165=0,"",D165=1,"",D165=2,"← Please do not fill in",D165=3,"← Is the manufacturer listed here correct?")</f>
        <v/>
      </c>
      <c r="D165" s="6">
        <f>IF(E$163&gt;=2,IF(B165="",1,0),IF(B165="",0,2))</f>
        <v>0</v>
      </c>
    </row>
    <row r="166" spans="1:7" ht="39.950000000000003" customHeight="1">
      <c r="A166" s="28" t="s">
        <v>276</v>
      </c>
      <c r="B166" s="83"/>
      <c r="C166" s="49" t="str" cm="1">
        <f t="array" ref="C166">_xlfn.IFS(D166=0,"",D166=1,"",D166=2,"← Please do not fill in",D166=3,"← Is the manufacturer listed here correct?")</f>
        <v/>
      </c>
      <c r="D166" s="6">
        <f>IF(E$158=1,IF(B166="",1,0),IF(B166="",0,2))</f>
        <v>0</v>
      </c>
    </row>
    <row r="167" spans="1:7" ht="20.100000000000001" customHeight="1">
      <c r="A167" s="219" t="s">
        <v>188</v>
      </c>
      <c r="B167" s="80"/>
      <c r="C167" s="195" t="str" cm="1">
        <f t="array" ref="C167">_xlfn.IFS(D167=0,"",D167=1,"",D167=2,"← Please fill in",D167=3,"← Please do not fill in",D167=4,"← Please fill in correctly")</f>
        <v/>
      </c>
      <c r="D167" s="6">
        <f>IF(E$158=1,IF(OR(AND(E167=TRUE,F167=FALSE),AND(E167=FALSE,F167=TRUE)),IF(B168="",1,4),IF(AND(E167=FALSE,F167=FALSE),IF(B168="",2,0),4)),IF(AND(E167=FALSE,F167=FALSE,B168=""),0,3))</f>
        <v>0</v>
      </c>
      <c r="E167" s="6" t="b">
        <v>0</v>
      </c>
      <c r="F167" s="6" t="b">
        <v>0</v>
      </c>
    </row>
    <row r="168" spans="1:7" ht="20.100000000000001" customHeight="1">
      <c r="A168" s="220"/>
      <c r="B168" s="149"/>
      <c r="C168" s="196"/>
    </row>
    <row r="169" spans="1:7" ht="20.100000000000001" customHeight="1">
      <c r="A169" s="219" t="s">
        <v>195</v>
      </c>
      <c r="B169" s="80"/>
      <c r="C169" s="195" t="str" cm="1">
        <f t="array" ref="C169">_xlfn.IFS(D170=0,"",D170=1,"← Please fill in",D170=2,"← Please fill in correctly",D170=3,"",D170=4,"← Please do not fill in")</f>
        <v/>
      </c>
      <c r="D169" s="129"/>
      <c r="E169" s="6" t="b">
        <v>0</v>
      </c>
    </row>
    <row r="170" spans="1:7" ht="20.100000000000001" customHeight="1">
      <c r="A170" s="220"/>
      <c r="B170" s="149"/>
      <c r="C170" s="196"/>
      <c r="D170" s="6">
        <f>IF(E$158=1,IF(E169=FALSE,IF(B170="",0,2),IF(LEN(B170)=16,0,2)),IF(AND(E169=FALSE,B170=""),0,4))</f>
        <v>0</v>
      </c>
    </row>
    <row r="171" spans="1:7" ht="20.100000000000001" customHeight="1">
      <c r="A171" s="219" t="s">
        <v>89</v>
      </c>
      <c r="B171" s="80"/>
      <c r="C171" s="195" t="str" cm="1">
        <f t="array" ref="C171">_xlfn.IFS(D172=0,"",D172=1,"← Please fill in",D172=2,"← Please fill in correctly",D172=3,"",D172=4,"← Please do not fill in")</f>
        <v/>
      </c>
      <c r="D171" s="129"/>
      <c r="E171" s="6" t="b">
        <v>0</v>
      </c>
    </row>
    <row r="172" spans="1:7" ht="65.25" customHeight="1">
      <c r="A172" s="220"/>
      <c r="B172" s="81"/>
      <c r="C172" s="196"/>
      <c r="D172" s="6">
        <f>IF(E$158=1,IF(E171=FALSE,IF(B172="",0,2),IF(B172="",2,0)),IF(AND(E171=FALSE,B172=""),0,4))</f>
        <v>0</v>
      </c>
    </row>
    <row r="173" spans="1:7" ht="20.100000000000001" customHeight="1">
      <c r="A173" s="34" t="s">
        <v>90</v>
      </c>
      <c r="B173" s="77"/>
      <c r="C173" s="49" t="str">
        <f>IF(D173=1,"← Please select",IF(D173=2,"← Please do not select",""))</f>
        <v>← Please select</v>
      </c>
      <c r="D173" s="6">
        <f>IF(B173="",1,0)</f>
        <v>1</v>
      </c>
      <c r="E173" s="6">
        <f>IF(B173="",-1,IF(B173=' Hide Selection List'!C$60,1,0))</f>
        <v>-1</v>
      </c>
    </row>
    <row r="174" spans="1:7" ht="39.950000000000003" customHeight="1">
      <c r="A174" s="28" t="s">
        <v>161</v>
      </c>
      <c r="B174" s="78"/>
      <c r="C174" s="49" t="str">
        <f>IF(D174=1,"← Please select",IF(D174=2,"← Please do not select",""))</f>
        <v/>
      </c>
      <c r="D174" s="6">
        <f>IF(E$173=1,IF(B174="",1,0),IF(B174="",0,2))</f>
        <v>0</v>
      </c>
      <c r="E174" s="6">
        <f>IF(B174=' Hide Selection List'!C$64,1,0)</f>
        <v>0</v>
      </c>
    </row>
    <row r="175" spans="1:7" ht="39.950000000000003" customHeight="1">
      <c r="A175" s="28" t="s">
        <v>250</v>
      </c>
      <c r="B175" s="79"/>
      <c r="C175" s="49" t="str" cm="1">
        <f t="array" ref="C175">_xlfn.IFS(D175=0,"",D175=1,"",D175=2,"← Please do not fill in",D175=3,"← Is the manufacturer listed here correct?")</f>
        <v/>
      </c>
      <c r="D175" s="6">
        <f>IF(B174=' Hide Selection List'!C$64,IF(B175="",0,1),IF(B175="",0,2))</f>
        <v>0</v>
      </c>
    </row>
    <row r="176" spans="1:7" ht="20.100000000000001" customHeight="1">
      <c r="A176" s="203" t="s">
        <v>251</v>
      </c>
      <c r="B176" s="80"/>
      <c r="C176" s="49" t="str" cm="1">
        <f t="array" ref="C176">_xlfn.IFS(D176=0,"OK",D176=1,"",D176=2,"← Please untick the box",D176=3,"← Please attach a certified copy of the corporate registry, etc.",D176=4,"← Please tick the box correctly",D176=5,"← Please select")</f>
        <v/>
      </c>
      <c r="D176" s="6">
        <f>IF(E$174=1,IF(OR(AND(E176=TRUE,F176=FALSE,G176=FALSE),AND(E176=FALSE,F176=TRUE,G176=FALSE)),0,IF(AND(E176=FALSE,F176=FALSE,G176=FALSE),5,IF(AND(E176=FALSE,F176=FALSE,G176=TRUE),0,4))),IF(AND(E176=FALSE,F176=FALSE,G176=FALSE),1,2))</f>
        <v>1</v>
      </c>
      <c r="E176" s="6" t="b">
        <v>0</v>
      </c>
      <c r="F176" s="6" t="b">
        <v>0</v>
      </c>
      <c r="G176" s="6" t="b">
        <v>0</v>
      </c>
    </row>
    <row r="177" spans="1:7" ht="20.100000000000001" customHeight="1">
      <c r="A177" s="204"/>
      <c r="B177" s="106"/>
      <c r="C177" s="158" t="str" cm="1">
        <f t="array" ref="C177">_xlfn.IFS(D177=0,"OK",D177=1,"← Please fill in",D177=2,"← Please fill in correctly",D177=3,"",D177=4,"← Please do not fill in",D177=5,"")</f>
        <v/>
      </c>
      <c r="D177" s="6">
        <f>IF(D176=0,IF(E176=TRUE,E177,IF(F176=TRUE,F177,IF($B177="",G177,4))),3)</f>
        <v>3</v>
      </c>
      <c r="E177" s="6">
        <f>IF(E176=FALSE,-1,IF(LEN($B177)=13,0,IF($B177="",1,2)))</f>
        <v>-1</v>
      </c>
      <c r="F177" s="6">
        <f>IF(F176=FALSE,-1,IF(LEN($B177)=20,0,IF($B177="",1,2)))</f>
        <v>-1</v>
      </c>
      <c r="G177" s="6">
        <f>IF(G176=TRUE,0,-1)</f>
        <v>-1</v>
      </c>
    </row>
    <row r="178" spans="1:7" ht="52.5" customHeight="1">
      <c r="A178" s="95" t="s">
        <v>189</v>
      </c>
      <c r="B178" s="88"/>
      <c r="C178" s="175" t="str">
        <f>IF(D178=1,"",IF(D178=2,"← Please do not select",""))</f>
        <v/>
      </c>
      <c r="D178" s="6">
        <f>IF(E$174=1,IF(B178="",1,0),IF(B178="",0,2))</f>
        <v>0</v>
      </c>
      <c r="E178" s="6">
        <f>IF(OR(B178=' Hide Selection List'!B$20,B178=' Hide Selection List'!B$23),0,IF(B178=' Hide Selection List'!B$21,1,IF(B178=' Hide Selection List'!B$22,2,-1)))</f>
        <v>-1</v>
      </c>
    </row>
    <row r="179" spans="1:7" ht="52.5" customHeight="1">
      <c r="A179" s="95" t="s">
        <v>252</v>
      </c>
      <c r="B179" s="82"/>
      <c r="C179" s="49" t="str" cm="1">
        <f t="array" ref="C179">_xlfn.IFS(D179=0,"",D179=1,"",D179=2,"← Please do not fill in",D179=3,"← Is the manufacturer listed here correct?")</f>
        <v/>
      </c>
      <c r="D179" s="6">
        <f>IF(E$178&gt;=1,IF(B179="",1,0),IF(B179="",0,2))</f>
        <v>0</v>
      </c>
    </row>
    <row r="180" spans="1:7" ht="52.5" customHeight="1">
      <c r="A180" s="95" t="s">
        <v>277</v>
      </c>
      <c r="B180" s="82"/>
      <c r="C180" s="49" t="str" cm="1">
        <f t="array" ref="C180">_xlfn.IFS(D180=0,"",D180=1,"",D180=2,"← Please do not fill in",D180=3,"← Is the manufacturer listed here correct?")</f>
        <v/>
      </c>
      <c r="D180" s="6">
        <f>IF(E$178&gt;=2,IF(B180="",1,0),IF(B180="",0,2))</f>
        <v>0</v>
      </c>
    </row>
    <row r="181" spans="1:7" ht="39.950000000000003" customHeight="1">
      <c r="A181" s="28" t="s">
        <v>162</v>
      </c>
      <c r="B181" s="83"/>
      <c r="C181" s="49" t="str" cm="1">
        <f t="array" ref="C181">_xlfn.IFS(D181=0,"",D181=1,"",D181=2,"← Please do not fill in",D181=3,"← Is the manufacturer listed here correct?")</f>
        <v/>
      </c>
      <c r="D181" s="6">
        <f>IF(E$173=1,IF(B181="",1,0),IF(B181="",0,2))</f>
        <v>0</v>
      </c>
    </row>
    <row r="182" spans="1:7" ht="20.100000000000001" customHeight="1">
      <c r="A182" s="219" t="s">
        <v>190</v>
      </c>
      <c r="B182" s="80"/>
      <c r="C182" s="195" t="str" cm="1">
        <f t="array" ref="C182">_xlfn.IFS(D182=0,"",D182=1,"",D182=2,"← Please fill in",D182=3,"← Please do not fill in",D182=4,"← Please fill in correctly")</f>
        <v/>
      </c>
      <c r="D182" s="6">
        <f>IF(E$173=1,IF(OR(AND(E182=TRUE,F182=FALSE),AND(E182=FALSE,F182=TRUE)),IF(B183="",1,4),IF(AND(E182=FALSE,F182=FALSE),IF(B183="",2,0),4)),IF(AND(E182=FALSE,F182=FALSE,B183=""),0,3))</f>
        <v>0</v>
      </c>
      <c r="E182" s="6" t="b">
        <v>0</v>
      </c>
      <c r="F182" s="6" t="b">
        <v>0</v>
      </c>
    </row>
    <row r="183" spans="1:7" ht="20.100000000000001" customHeight="1">
      <c r="A183" s="220"/>
      <c r="B183" s="81"/>
      <c r="C183" s="196"/>
    </row>
    <row r="184" spans="1:7" ht="20.100000000000001" customHeight="1">
      <c r="A184" s="219" t="s">
        <v>202</v>
      </c>
      <c r="B184" s="80"/>
      <c r="C184" s="195" t="str" cm="1">
        <f t="array" ref="C184">_xlfn.IFS(D185=0,"",D185=1,"← Please fill in",D185=2,"← Please fill in correctly",D185=3,"",D185=4,"← Please do not fill in")</f>
        <v/>
      </c>
      <c r="D184" s="129"/>
      <c r="E184" s="6" t="b">
        <v>0</v>
      </c>
    </row>
    <row r="185" spans="1:7" ht="20.100000000000001" customHeight="1">
      <c r="A185" s="220"/>
      <c r="B185" s="81"/>
      <c r="C185" s="196"/>
      <c r="D185" s="6">
        <f>IF(E$173=1,IF(E184=FALSE,IF(B185="",0,2),IF(LEN(B185)=16,0,2)),IF(AND(E184=FALSE,B185=""),0,4))</f>
        <v>0</v>
      </c>
    </row>
    <row r="186" spans="1:7" ht="20.100000000000001" customHeight="1">
      <c r="A186" s="219" t="s">
        <v>203</v>
      </c>
      <c r="B186" s="80"/>
      <c r="C186" s="195" t="str" cm="1">
        <f t="array" ref="C186">_xlfn.IFS(D187=0,"",D187=1,"← Please fill in",D187=2,"← Please fill in correctly",D187=3,"",D187=4,"← Please do not fill in")</f>
        <v/>
      </c>
      <c r="D186" s="129"/>
      <c r="E186" s="6" t="b">
        <v>0</v>
      </c>
    </row>
    <row r="187" spans="1:7" ht="65.25" customHeight="1">
      <c r="A187" s="220"/>
      <c r="B187" s="81"/>
      <c r="C187" s="196"/>
      <c r="D187" s="6">
        <f>IF(E$173=1,IF(E186=FALSE,IF(B187="",0,2),IF(B187="",2,0)),IF(AND(E186=FALSE,B187=""),0,4))</f>
        <v>0</v>
      </c>
    </row>
    <row r="188" spans="1:7" ht="11.25" customHeight="1">
      <c r="A188" s="35"/>
      <c r="B188" s="36"/>
      <c r="C188" s="165"/>
    </row>
    <row r="189" spans="1:7" ht="73.5" customHeight="1">
      <c r="A189" s="190" t="s">
        <v>278</v>
      </c>
      <c r="B189" s="191"/>
      <c r="C189" s="192"/>
      <c r="D189" s="10"/>
      <c r="E189" s="10"/>
    </row>
    <row r="190" spans="1:7" ht="40.5" customHeight="1">
      <c r="A190" s="190" t="s">
        <v>163</v>
      </c>
      <c r="B190" s="191"/>
      <c r="C190" s="192"/>
      <c r="D190" s="10"/>
      <c r="E190" s="10"/>
    </row>
    <row r="191" spans="1:7" ht="57" customHeight="1">
      <c r="A191" s="190" t="s">
        <v>362</v>
      </c>
      <c r="B191" s="191"/>
      <c r="C191" s="192"/>
      <c r="D191" s="10"/>
      <c r="E191" s="10"/>
    </row>
    <row r="192" spans="1:7">
      <c r="A192" s="35"/>
      <c r="B192" s="36"/>
      <c r="C192" s="165"/>
    </row>
    <row r="193" spans="1:3">
      <c r="A193" s="35"/>
      <c r="B193" s="36"/>
      <c r="C193" s="165"/>
    </row>
    <row r="194" spans="1:3" ht="16.5" thickBot="1">
      <c r="A194" s="38"/>
      <c r="B194" s="39"/>
      <c r="C194" s="167"/>
    </row>
    <row r="195" spans="1:3" hidden="1"/>
    <row r="196" spans="1:3" hidden="1">
      <c r="C196" s="169" t="s">
        <v>1</v>
      </c>
    </row>
    <row r="197" spans="1:3" hidden="1">
      <c r="C197" s="170" t="s">
        <v>111</v>
      </c>
    </row>
    <row r="198" spans="1:3" hidden="1"/>
    <row r="199" spans="1:3" hidden="1"/>
    <row r="202" spans="1:3">
      <c r="A202" s="45"/>
      <c r="B202" s="45"/>
    </row>
    <row r="1048576" spans="1:1">
      <c r="A1048576" s="7">
        <v>99</v>
      </c>
    </row>
  </sheetData>
  <sheetProtection algorithmName="SHA-512" hashValue="ae8g3EwIg/XNQi3gd2J1L7RA8OmUdthxRtxlNQXO0P+fTadQ6WQ/NeMMqcWucookdjez+FJ6sMe/NAOuTTTCvQ==" saltValue="LzDnMu3/JmGpQj79Ldz/ag==" spinCount="100000" sheet="1" selectLockedCells="1"/>
  <mergeCells count="73">
    <mergeCell ref="A167:A168"/>
    <mergeCell ref="C167:C168"/>
    <mergeCell ref="A169:A170"/>
    <mergeCell ref="C169:C170"/>
    <mergeCell ref="A171:A172"/>
    <mergeCell ref="C171:C172"/>
    <mergeCell ref="A154:A155"/>
    <mergeCell ref="C154:C155"/>
    <mergeCell ref="A156:A157"/>
    <mergeCell ref="C156:C157"/>
    <mergeCell ref="A161:A162"/>
    <mergeCell ref="A141:A142"/>
    <mergeCell ref="C141:C142"/>
    <mergeCell ref="A146:A147"/>
    <mergeCell ref="A152:A153"/>
    <mergeCell ref="C152:C153"/>
    <mergeCell ref="A131:A132"/>
    <mergeCell ref="A137:A138"/>
    <mergeCell ref="C137:C138"/>
    <mergeCell ref="A139:A140"/>
    <mergeCell ref="C139:C140"/>
    <mergeCell ref="A122:A123"/>
    <mergeCell ref="C122:C123"/>
    <mergeCell ref="A124:A125"/>
    <mergeCell ref="C124:C125"/>
    <mergeCell ref="A126:A127"/>
    <mergeCell ref="C126:C127"/>
    <mergeCell ref="A186:A187"/>
    <mergeCell ref="C186:C187"/>
    <mergeCell ref="A176:A177"/>
    <mergeCell ref="A182:A183"/>
    <mergeCell ref="C182:C183"/>
    <mergeCell ref="A184:A185"/>
    <mergeCell ref="C184:C185"/>
    <mergeCell ref="A116:A117"/>
    <mergeCell ref="A86:A87"/>
    <mergeCell ref="A101:A102"/>
    <mergeCell ref="C107:C108"/>
    <mergeCell ref="A96:A97"/>
    <mergeCell ref="C96:C97"/>
    <mergeCell ref="A107:A108"/>
    <mergeCell ref="A109:A110"/>
    <mergeCell ref="C109:C110"/>
    <mergeCell ref="A111:A112"/>
    <mergeCell ref="C111:C112"/>
    <mergeCell ref="A92:A93"/>
    <mergeCell ref="C92:C93"/>
    <mergeCell ref="A94:A95"/>
    <mergeCell ref="C94:C95"/>
    <mergeCell ref="A70:A71"/>
    <mergeCell ref="A1:C1"/>
    <mergeCell ref="A8:B8"/>
    <mergeCell ref="C23:C24"/>
    <mergeCell ref="A4:B4"/>
    <mergeCell ref="A6:C6"/>
    <mergeCell ref="A5:B5"/>
    <mergeCell ref="B2:C2"/>
    <mergeCell ref="A191:C191"/>
    <mergeCell ref="A14:A15"/>
    <mergeCell ref="A31:B31"/>
    <mergeCell ref="A23:A24"/>
    <mergeCell ref="A43:A44"/>
    <mergeCell ref="A189:C189"/>
    <mergeCell ref="A190:C190"/>
    <mergeCell ref="A27:A29"/>
    <mergeCell ref="C27:C28"/>
    <mergeCell ref="A52:A53"/>
    <mergeCell ref="A61:B61"/>
    <mergeCell ref="A19:B19"/>
    <mergeCell ref="A76:A77"/>
    <mergeCell ref="A82:C82"/>
    <mergeCell ref="A34:A35"/>
    <mergeCell ref="A64:A65"/>
  </mergeCells>
  <phoneticPr fontId="1"/>
  <conditionalFormatting sqref="B24">
    <cfRule type="expression" dxfId="91" priority="127">
      <formula>IF($E23=TRUE,1,0)</formula>
    </cfRule>
  </conditionalFormatting>
  <conditionalFormatting sqref="B28:B29">
    <cfRule type="expression" dxfId="90" priority="125">
      <formula>IF($E$27=TRUE,1,0)</formula>
    </cfRule>
  </conditionalFormatting>
  <conditionalFormatting sqref="B32">
    <cfRule type="expression" dxfId="89" priority="121">
      <formula>IF($E$22=1,1,0)</formula>
    </cfRule>
  </conditionalFormatting>
  <conditionalFormatting sqref="B33:B37">
    <cfRule type="expression" dxfId="88" priority="120">
      <formula>IF(AND($E$22=1,$E$32&gt;=1),1,0)</formula>
    </cfRule>
  </conditionalFormatting>
  <conditionalFormatting sqref="B38:B39">
    <cfRule type="expression" dxfId="87" priority="123">
      <formula>IF(AND($E$22=1,$E$32&gt;=1,$E$37&gt;=1),1,0)</formula>
    </cfRule>
  </conditionalFormatting>
  <conditionalFormatting sqref="B40:B41">
    <cfRule type="expression" dxfId="86" priority="122">
      <formula>IF(AND($E$22=1,$E$32&gt;=1,$E$37&gt;=2),1,0)</formula>
    </cfRule>
  </conditionalFormatting>
  <conditionalFormatting sqref="B42:B46">
    <cfRule type="expression" dxfId="85" priority="119">
      <formula>IF(AND($E$22=1,$E$32&gt;=2),1,0)</formula>
    </cfRule>
  </conditionalFormatting>
  <conditionalFormatting sqref="B47:B48">
    <cfRule type="expression" dxfId="84" priority="118">
      <formula>IF(AND($E$22=1,$E$32&gt;=2,$E$46&gt;=1),1,0)</formula>
    </cfRule>
  </conditionalFormatting>
  <conditionalFormatting sqref="B49:B50">
    <cfRule type="expression" dxfId="83" priority="117">
      <formula>IF(AND($E$22=1,$E$32&gt;=2,$E$46&gt;=2),1,0)</formula>
    </cfRule>
  </conditionalFormatting>
  <conditionalFormatting sqref="B51:B55">
    <cfRule type="expression" dxfId="82" priority="116">
      <formula>IF(AND($E$22=1,$E$32&gt;=3),1,0)</formula>
    </cfRule>
  </conditionalFormatting>
  <conditionalFormatting sqref="B56:B57">
    <cfRule type="expression" dxfId="81" priority="115">
      <formula>IF(AND($E$22=1,$E$32&gt;=3,$E$55&gt;=1),1,0)</formula>
    </cfRule>
  </conditionalFormatting>
  <conditionalFormatting sqref="B58:B59">
    <cfRule type="expression" dxfId="80" priority="114">
      <formula>IF(AND($E$22=1,$E$32&gt;=3,$E$55&gt;=2),1,0)</formula>
    </cfRule>
  </conditionalFormatting>
  <conditionalFormatting sqref="B62">
    <cfRule type="expression" dxfId="79" priority="112">
      <formula>IF($E$26=1,1,0)</formula>
    </cfRule>
  </conditionalFormatting>
  <conditionalFormatting sqref="B63:B66">
    <cfRule type="expression" dxfId="78" priority="111">
      <formula>IF(AND($E$26=1,$E$62&gt;=1),1,0)</formula>
    </cfRule>
  </conditionalFormatting>
  <conditionalFormatting sqref="B67">
    <cfRule type="expression" dxfId="77" priority="75">
      <formula>IF(AND($E$26=1,$E$62&gt;=1,$E$66&gt;=1),1,0)</formula>
    </cfRule>
  </conditionalFormatting>
  <conditionalFormatting sqref="B68">
    <cfRule type="expression" dxfId="76" priority="74">
      <formula>IF(AND($E$26=1,$E$62&gt;=1,$E$66&gt;=2),1,0)</formula>
    </cfRule>
  </conditionalFormatting>
  <conditionalFormatting sqref="B69:B72">
    <cfRule type="expression" dxfId="75" priority="77">
      <formula>IF(AND($E$26=1,$E$62&gt;=2),1,0)</formula>
    </cfRule>
  </conditionalFormatting>
  <conditionalFormatting sqref="B73">
    <cfRule type="expression" dxfId="74" priority="73">
      <formula>IF(AND($E$26=1,$E$62&gt;=2,$E$72&gt;=1),1,0)</formula>
    </cfRule>
  </conditionalFormatting>
  <conditionalFormatting sqref="B74">
    <cfRule type="expression" dxfId="73" priority="72">
      <formula>IF(AND($E$26=1,$E$62&gt;=2,$E$72&gt;=2),1,0)</formula>
    </cfRule>
  </conditionalFormatting>
  <conditionalFormatting sqref="B75:B78">
    <cfRule type="expression" dxfId="72" priority="76">
      <formula>IF(AND($E$26=1,$E$62&gt;=3),1,0)</formula>
    </cfRule>
  </conditionalFormatting>
  <conditionalFormatting sqref="B79">
    <cfRule type="expression" dxfId="71" priority="71">
      <formula>IF(AND($E$26=1,$E$62&gt;=3,$E$78&gt;=1),1,0)</formula>
    </cfRule>
  </conditionalFormatting>
  <conditionalFormatting sqref="B80">
    <cfRule type="expression" dxfId="70" priority="70">
      <formula>IF(AND($E$26=1,$E$62&gt;=3,$E$78&gt;=2),1,0)</formula>
    </cfRule>
  </conditionalFormatting>
  <conditionalFormatting sqref="B84">
    <cfRule type="expression" dxfId="69" priority="50">
      <formula>IF($E$83=1,1,0)</formula>
    </cfRule>
  </conditionalFormatting>
  <conditionalFormatting sqref="B85:B88">
    <cfRule type="expression" dxfId="68" priority="59">
      <formula>IF($E$84=1,1,0)</formula>
    </cfRule>
  </conditionalFormatting>
  <conditionalFormatting sqref="B89">
    <cfRule type="expression" dxfId="67" priority="57">
      <formula>IF(AND($E$84=1,$E$88&gt;=1),1,0)</formula>
    </cfRule>
  </conditionalFormatting>
  <conditionalFormatting sqref="B90">
    <cfRule type="expression" dxfId="66" priority="56">
      <formula>IF(AND($E$84=1,$E$88&gt;=2),1,0)</formula>
    </cfRule>
  </conditionalFormatting>
  <conditionalFormatting sqref="B91:B97">
    <cfRule type="expression" dxfId="65" priority="58">
      <formula>IF($E$83=1,1,0)</formula>
    </cfRule>
  </conditionalFormatting>
  <conditionalFormatting sqref="B99">
    <cfRule type="expression" dxfId="64" priority="49">
      <formula>IF($E$98=1,1,0)</formula>
    </cfRule>
  </conditionalFormatting>
  <conditionalFormatting sqref="B100:B103">
    <cfRule type="expression" dxfId="63" priority="54">
      <formula>IF($E$99=1,1,0)</formula>
    </cfRule>
  </conditionalFormatting>
  <conditionalFormatting sqref="B104">
    <cfRule type="expression" dxfId="62" priority="53">
      <formula>IF(AND($E$99=1,$E$103&gt;=1),1,0)</formula>
    </cfRule>
  </conditionalFormatting>
  <conditionalFormatting sqref="B105">
    <cfRule type="expression" dxfId="61" priority="52">
      <formula>IF(AND($E$99=1,$E$103&gt;=2),1,0)</formula>
    </cfRule>
  </conditionalFormatting>
  <conditionalFormatting sqref="B106:B112">
    <cfRule type="expression" dxfId="60" priority="20">
      <formula>IF($E$98=1,1,0)</formula>
    </cfRule>
  </conditionalFormatting>
  <conditionalFormatting sqref="B114">
    <cfRule type="expression" dxfId="59" priority="48">
      <formula>IF($E$113=1,1,0)</formula>
    </cfRule>
  </conditionalFormatting>
  <conditionalFormatting sqref="B115:B118">
    <cfRule type="expression" dxfId="58" priority="47">
      <formula>IF($E$114=1,1,0)</formula>
    </cfRule>
  </conditionalFormatting>
  <conditionalFormatting sqref="B119">
    <cfRule type="expression" dxfId="57" priority="45">
      <formula>IF(AND($E$114=1,$E$118&gt;=1),1,0)</formula>
    </cfRule>
  </conditionalFormatting>
  <conditionalFormatting sqref="B120">
    <cfRule type="expression" dxfId="56" priority="44">
      <formula>IF(AND($E$114=1,$E$118&gt;=2),1,0)</formula>
    </cfRule>
  </conditionalFormatting>
  <conditionalFormatting sqref="B121:B127">
    <cfRule type="expression" dxfId="55" priority="19">
      <formula>IF($E$113=1,1,0)</formula>
    </cfRule>
  </conditionalFormatting>
  <conditionalFormatting sqref="B129">
    <cfRule type="expression" dxfId="54" priority="38">
      <formula>IF($E$128=1,1,0)</formula>
    </cfRule>
  </conditionalFormatting>
  <conditionalFormatting sqref="B130:B133">
    <cfRule type="expression" dxfId="53" priority="37">
      <formula>IF($E$129=1,1,0)</formula>
    </cfRule>
  </conditionalFormatting>
  <conditionalFormatting sqref="B134">
    <cfRule type="expression" dxfId="52" priority="36">
      <formula>IF(AND($E$129=1,$E$133&gt;=1),1,0)</formula>
    </cfRule>
  </conditionalFormatting>
  <conditionalFormatting sqref="B135">
    <cfRule type="expression" dxfId="51" priority="35">
      <formula>IF(AND($E$129=1,$E$133&gt;=2),1,0)</formula>
    </cfRule>
  </conditionalFormatting>
  <conditionalFormatting sqref="B136:B142">
    <cfRule type="expression" dxfId="50" priority="2">
      <formula>IF($E$128=1,1,0)</formula>
    </cfRule>
  </conditionalFormatting>
  <conditionalFormatting sqref="B144">
    <cfRule type="expression" dxfId="49" priority="33">
      <formula>IF($E$143=1,1,0)</formula>
    </cfRule>
  </conditionalFormatting>
  <conditionalFormatting sqref="B145:B148">
    <cfRule type="expression" dxfId="48" priority="32">
      <formula>IF($E$144=1,1,0)</formula>
    </cfRule>
  </conditionalFormatting>
  <conditionalFormatting sqref="B149">
    <cfRule type="expression" dxfId="47" priority="31">
      <formula>IF(AND($E$144=1,$E$148&gt;=1),1,0)</formula>
    </cfRule>
  </conditionalFormatting>
  <conditionalFormatting sqref="B150">
    <cfRule type="expression" dxfId="46" priority="30">
      <formula>IF(AND($E$144=1,$E$148&gt;=2),1,0)</formula>
    </cfRule>
  </conditionalFormatting>
  <conditionalFormatting sqref="B151:B157">
    <cfRule type="expression" dxfId="45" priority="23">
      <formula>IF($E$143=1,1,0)</formula>
    </cfRule>
  </conditionalFormatting>
  <conditionalFormatting sqref="B159">
    <cfRule type="expression" dxfId="44" priority="28">
      <formula>IF($E$158=1,1,0)</formula>
    </cfRule>
  </conditionalFormatting>
  <conditionalFormatting sqref="B160:B163">
    <cfRule type="expression" dxfId="43" priority="27">
      <formula>IF($E$159=1,1,0)</formula>
    </cfRule>
  </conditionalFormatting>
  <conditionalFormatting sqref="B164">
    <cfRule type="expression" dxfId="42" priority="25">
      <formula>IF(AND($E$159=1,$E$163&gt;=1),1,0)</formula>
    </cfRule>
  </conditionalFormatting>
  <conditionalFormatting sqref="B165">
    <cfRule type="expression" dxfId="41" priority="24">
      <formula>IF(AND($E$159=1,$E$163&gt;=2),1,0)</formula>
    </cfRule>
  </conditionalFormatting>
  <conditionalFormatting sqref="B166:B172">
    <cfRule type="expression" dxfId="40" priority="1">
      <formula>IF($E$158=1,1,0)</formula>
    </cfRule>
  </conditionalFormatting>
  <conditionalFormatting sqref="B174">
    <cfRule type="expression" dxfId="39" priority="60">
      <formula>IF($E$173=1,1,0)</formula>
    </cfRule>
  </conditionalFormatting>
  <conditionalFormatting sqref="B175:B178">
    <cfRule type="expression" dxfId="38" priority="43">
      <formula>IF($E$174=1,1,0)</formula>
    </cfRule>
  </conditionalFormatting>
  <conditionalFormatting sqref="B179">
    <cfRule type="expression" dxfId="37" priority="41">
      <formula>IF(AND($E$174=1,$E$178&gt;=1),1,0)</formula>
    </cfRule>
  </conditionalFormatting>
  <conditionalFormatting sqref="B180">
    <cfRule type="expression" dxfId="36" priority="40">
      <formula>IF(AND($E$174=1,$E$178&gt;=2),1,0)</formula>
    </cfRule>
  </conditionalFormatting>
  <conditionalFormatting sqref="B181:B187">
    <cfRule type="expression" dxfId="35" priority="42">
      <formula>IF($E$173=1,1,0)</formula>
    </cfRule>
  </conditionalFormatting>
  <dataValidations count="1">
    <dataValidation type="textLength" operator="lessThan" allowBlank="1" showInputMessage="1" showErrorMessage="1" sqref="B34 B101 B43 B52 B64 B116 B70 B76 B86 B176 B131 B146 B161" xr:uid="{A88D3FC1-BEBD-48B3-837B-A0091929ED0F}">
      <formula1>0</formula1>
    </dataValidation>
  </dataValidations>
  <printOptions horizontalCentered="1" verticalCentered="1"/>
  <pageMargins left="0.23622047244094491" right="0.23622047244094491" top="0.15748031496062992" bottom="0.15748031496062992" header="0.31496062992125984" footer="0.31496062992125984"/>
  <pageSetup paperSize="8" scale="68"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99" r:id="rId4" name="Check Box 39">
              <controlPr defaultSize="0" autoFill="0" autoLine="0" autoPict="0" altText=" 同一の製造方法による適合ラベル取得製品がある">
                <anchor moveWithCells="1">
                  <from>
                    <xdr:col>1</xdr:col>
                    <xdr:colOff>28575</xdr:colOff>
                    <xdr:row>22</xdr:row>
                    <xdr:rowOff>47625</xdr:rowOff>
                  </from>
                  <to>
                    <xdr:col>1</xdr:col>
                    <xdr:colOff>6543675</xdr:colOff>
                    <xdr:row>22</xdr:row>
                    <xdr:rowOff>219075</xdr:rowOff>
                  </to>
                </anchor>
              </controlPr>
            </control>
          </mc:Choice>
        </mc:AlternateContent>
        <mc:AlternateContent xmlns:mc="http://schemas.openxmlformats.org/markup-compatibility/2006">
          <mc:Choice Requires="x14">
            <control shapeId="92215" r:id="rId5" name="Check Box 55">
              <controlPr defaultSize="0" autoFill="0" autoLine="0" autoPict="0" altText=" 認定を受けている場合はチェック">
                <anchor moveWithCells="1">
                  <from>
                    <xdr:col>1</xdr:col>
                    <xdr:colOff>38100</xdr:colOff>
                    <xdr:row>95</xdr:row>
                    <xdr:rowOff>19050</xdr:rowOff>
                  </from>
                  <to>
                    <xdr:col>1</xdr:col>
                    <xdr:colOff>2600325</xdr:colOff>
                    <xdr:row>95</xdr:row>
                    <xdr:rowOff>238125</xdr:rowOff>
                  </to>
                </anchor>
              </controlPr>
            </control>
          </mc:Choice>
        </mc:AlternateContent>
        <mc:AlternateContent xmlns:mc="http://schemas.openxmlformats.org/markup-compatibility/2006">
          <mc:Choice Requires="x14">
            <control shapeId="92216" r:id="rId6" name="Check Box 56">
              <controlPr defaultSize="0" autoFill="0" autoLine="0" autoPict="0" altText=" 未定だが、適合ラベル交付日より2年間以上を保証">
                <anchor moveWithCells="1">
                  <from>
                    <xdr:col>1</xdr:col>
                    <xdr:colOff>28575</xdr:colOff>
                    <xdr:row>91</xdr:row>
                    <xdr:rowOff>19050</xdr:rowOff>
                  </from>
                  <to>
                    <xdr:col>1</xdr:col>
                    <xdr:colOff>6477000</xdr:colOff>
                    <xdr:row>91</xdr:row>
                    <xdr:rowOff>238125</xdr:rowOff>
                  </to>
                </anchor>
              </controlPr>
            </control>
          </mc:Choice>
        </mc:AlternateContent>
        <mc:AlternateContent xmlns:mc="http://schemas.openxmlformats.org/markup-compatibility/2006">
          <mc:Choice Requires="x14">
            <control shapeId="92217" r:id="rId7" name="Check Box 57">
              <controlPr defaultSize="0" autoFill="0" autoLine="0" autoPict="0" altText=" 不明">
                <anchor moveWithCells="1">
                  <from>
                    <xdr:col>1</xdr:col>
                    <xdr:colOff>6400800</xdr:colOff>
                    <xdr:row>91</xdr:row>
                    <xdr:rowOff>19050</xdr:rowOff>
                  </from>
                  <to>
                    <xdr:col>1</xdr:col>
                    <xdr:colOff>7305675</xdr:colOff>
                    <xdr:row>91</xdr:row>
                    <xdr:rowOff>238125</xdr:rowOff>
                  </to>
                </anchor>
              </controlPr>
            </control>
          </mc:Choice>
        </mc:AlternateContent>
        <mc:AlternateContent xmlns:mc="http://schemas.openxmlformats.org/markup-compatibility/2006">
          <mc:Choice Requires="x14">
            <control shapeId="92218" r:id="rId8" name="Check Box 58">
              <controlPr defaultSize="0" autoFill="0" autoLine="0" autoPict="0" altText=" 適合ラベルを取得済み">
                <anchor moveWithCells="1">
                  <from>
                    <xdr:col>1</xdr:col>
                    <xdr:colOff>38100</xdr:colOff>
                    <xdr:row>93</xdr:row>
                    <xdr:rowOff>9525</xdr:rowOff>
                  </from>
                  <to>
                    <xdr:col>1</xdr:col>
                    <xdr:colOff>2733675</xdr:colOff>
                    <xdr:row>93</xdr:row>
                    <xdr:rowOff>228600</xdr:rowOff>
                  </to>
                </anchor>
              </controlPr>
            </control>
          </mc:Choice>
        </mc:AlternateContent>
        <mc:AlternateContent xmlns:mc="http://schemas.openxmlformats.org/markup-compatibility/2006">
          <mc:Choice Requires="x14">
            <control shapeId="92230" r:id="rId9" name="Check Box 70">
              <controlPr defaultSize="0" autoFill="0" autoLine="0" autoPict="0" altText=" 認定を受けている場合はチェック">
                <anchor moveWithCells="1">
                  <from>
                    <xdr:col>1</xdr:col>
                    <xdr:colOff>38100</xdr:colOff>
                    <xdr:row>110</xdr:row>
                    <xdr:rowOff>19050</xdr:rowOff>
                  </from>
                  <to>
                    <xdr:col>1</xdr:col>
                    <xdr:colOff>2600325</xdr:colOff>
                    <xdr:row>110</xdr:row>
                    <xdr:rowOff>238125</xdr:rowOff>
                  </to>
                </anchor>
              </controlPr>
            </control>
          </mc:Choice>
        </mc:AlternateContent>
        <mc:AlternateContent xmlns:mc="http://schemas.openxmlformats.org/markup-compatibility/2006">
          <mc:Choice Requires="x14">
            <control shapeId="92231" r:id="rId10" name="Check Box 71">
              <controlPr defaultSize="0" autoFill="0" autoLine="0" autoPict="0" altText=" 未定だが、適合ラベル交付日より2年間以上を保証">
                <anchor moveWithCells="1">
                  <from>
                    <xdr:col>1</xdr:col>
                    <xdr:colOff>28575</xdr:colOff>
                    <xdr:row>106</xdr:row>
                    <xdr:rowOff>28575</xdr:rowOff>
                  </from>
                  <to>
                    <xdr:col>1</xdr:col>
                    <xdr:colOff>6124575</xdr:colOff>
                    <xdr:row>107</xdr:row>
                    <xdr:rowOff>0</xdr:rowOff>
                  </to>
                </anchor>
              </controlPr>
            </control>
          </mc:Choice>
        </mc:AlternateContent>
        <mc:AlternateContent xmlns:mc="http://schemas.openxmlformats.org/markup-compatibility/2006">
          <mc:Choice Requires="x14">
            <control shapeId="92233" r:id="rId11" name="Check Box 73">
              <controlPr defaultSize="0" autoFill="0" autoLine="0" autoPict="0" altText=" 適合ラベルを取得済み">
                <anchor moveWithCells="1">
                  <from>
                    <xdr:col>1</xdr:col>
                    <xdr:colOff>38100</xdr:colOff>
                    <xdr:row>108</xdr:row>
                    <xdr:rowOff>9525</xdr:rowOff>
                  </from>
                  <to>
                    <xdr:col>1</xdr:col>
                    <xdr:colOff>2733675</xdr:colOff>
                    <xdr:row>108</xdr:row>
                    <xdr:rowOff>228600</xdr:rowOff>
                  </to>
                </anchor>
              </controlPr>
            </control>
          </mc:Choice>
        </mc:AlternateContent>
        <mc:AlternateContent xmlns:mc="http://schemas.openxmlformats.org/markup-compatibility/2006">
          <mc:Choice Requires="x14">
            <control shapeId="92236" r:id="rId12" name="Check Box 76">
              <controlPr defaultSize="0" autoFill="0" autoLine="0" autoPict="0" altText=" 認定を受けている場合はチェック">
                <anchor moveWithCells="1">
                  <from>
                    <xdr:col>1</xdr:col>
                    <xdr:colOff>38100</xdr:colOff>
                    <xdr:row>125</xdr:row>
                    <xdr:rowOff>19050</xdr:rowOff>
                  </from>
                  <to>
                    <xdr:col>1</xdr:col>
                    <xdr:colOff>2600325</xdr:colOff>
                    <xdr:row>125</xdr:row>
                    <xdr:rowOff>238125</xdr:rowOff>
                  </to>
                </anchor>
              </controlPr>
            </control>
          </mc:Choice>
        </mc:AlternateContent>
        <mc:AlternateContent xmlns:mc="http://schemas.openxmlformats.org/markup-compatibility/2006">
          <mc:Choice Requires="x14">
            <control shapeId="92237" r:id="rId13" name="Check Box 77">
              <controlPr defaultSize="0" autoFill="0" autoLine="0" autoPict="0" altText=" 未定だが、適合ラベル交付日より2年間以上を保証">
                <anchor moveWithCells="1">
                  <from>
                    <xdr:col>1</xdr:col>
                    <xdr:colOff>28575</xdr:colOff>
                    <xdr:row>121</xdr:row>
                    <xdr:rowOff>28575</xdr:rowOff>
                  </from>
                  <to>
                    <xdr:col>1</xdr:col>
                    <xdr:colOff>6524625</xdr:colOff>
                    <xdr:row>122</xdr:row>
                    <xdr:rowOff>0</xdr:rowOff>
                  </to>
                </anchor>
              </controlPr>
            </control>
          </mc:Choice>
        </mc:AlternateContent>
        <mc:AlternateContent xmlns:mc="http://schemas.openxmlformats.org/markup-compatibility/2006">
          <mc:Choice Requires="x14">
            <control shapeId="92238" r:id="rId14" name="Check Box 78">
              <controlPr defaultSize="0" autoFill="0" autoLine="0" autoPict="0" altText=" 不明">
                <anchor moveWithCells="1">
                  <from>
                    <xdr:col>1</xdr:col>
                    <xdr:colOff>6400800</xdr:colOff>
                    <xdr:row>121</xdr:row>
                    <xdr:rowOff>28575</xdr:rowOff>
                  </from>
                  <to>
                    <xdr:col>1</xdr:col>
                    <xdr:colOff>7543800</xdr:colOff>
                    <xdr:row>122</xdr:row>
                    <xdr:rowOff>0</xdr:rowOff>
                  </to>
                </anchor>
              </controlPr>
            </control>
          </mc:Choice>
        </mc:AlternateContent>
        <mc:AlternateContent xmlns:mc="http://schemas.openxmlformats.org/markup-compatibility/2006">
          <mc:Choice Requires="x14">
            <control shapeId="92239" r:id="rId15" name="Check Box 79">
              <controlPr defaultSize="0" autoFill="0" autoLine="0" autoPict="0" altText=" 適合ラベルを取得済み">
                <anchor moveWithCells="1">
                  <from>
                    <xdr:col>1</xdr:col>
                    <xdr:colOff>38100</xdr:colOff>
                    <xdr:row>123</xdr:row>
                    <xdr:rowOff>9525</xdr:rowOff>
                  </from>
                  <to>
                    <xdr:col>1</xdr:col>
                    <xdr:colOff>2733675</xdr:colOff>
                    <xdr:row>123</xdr:row>
                    <xdr:rowOff>228600</xdr:rowOff>
                  </to>
                </anchor>
              </controlPr>
            </control>
          </mc:Choice>
        </mc:AlternateContent>
        <mc:AlternateContent xmlns:mc="http://schemas.openxmlformats.org/markup-compatibility/2006">
          <mc:Choice Requires="x14">
            <control shapeId="92242" r:id="rId16" name="Check Box 82">
              <controlPr defaultSize="0" autoFill="0" autoLine="0" autoPict="0" altText=" 認定を受けている場合はチェック">
                <anchor moveWithCells="1">
                  <from>
                    <xdr:col>1</xdr:col>
                    <xdr:colOff>38100</xdr:colOff>
                    <xdr:row>185</xdr:row>
                    <xdr:rowOff>19050</xdr:rowOff>
                  </from>
                  <to>
                    <xdr:col>1</xdr:col>
                    <xdr:colOff>2600325</xdr:colOff>
                    <xdr:row>185</xdr:row>
                    <xdr:rowOff>238125</xdr:rowOff>
                  </to>
                </anchor>
              </controlPr>
            </control>
          </mc:Choice>
        </mc:AlternateContent>
        <mc:AlternateContent xmlns:mc="http://schemas.openxmlformats.org/markup-compatibility/2006">
          <mc:Choice Requires="x14">
            <control shapeId="92243" r:id="rId17" name="Check Box 83">
              <controlPr defaultSize="0" autoFill="0" autoLine="0" autoPict="0" altText=" 未定だが、適合ラベル交付日より2年間以上を保証">
                <anchor moveWithCells="1">
                  <from>
                    <xdr:col>1</xdr:col>
                    <xdr:colOff>28575</xdr:colOff>
                    <xdr:row>181</xdr:row>
                    <xdr:rowOff>19050</xdr:rowOff>
                  </from>
                  <to>
                    <xdr:col>1</xdr:col>
                    <xdr:colOff>6153150</xdr:colOff>
                    <xdr:row>181</xdr:row>
                    <xdr:rowOff>238125</xdr:rowOff>
                  </to>
                </anchor>
              </controlPr>
            </control>
          </mc:Choice>
        </mc:AlternateContent>
        <mc:AlternateContent xmlns:mc="http://schemas.openxmlformats.org/markup-compatibility/2006">
          <mc:Choice Requires="x14">
            <control shapeId="92244" r:id="rId18" name="Check Box 84">
              <controlPr defaultSize="0" autoFill="0" autoLine="0" autoPict="0" altText=" 不明">
                <anchor moveWithCells="1">
                  <from>
                    <xdr:col>1</xdr:col>
                    <xdr:colOff>6400800</xdr:colOff>
                    <xdr:row>181</xdr:row>
                    <xdr:rowOff>19050</xdr:rowOff>
                  </from>
                  <to>
                    <xdr:col>1</xdr:col>
                    <xdr:colOff>7600950</xdr:colOff>
                    <xdr:row>181</xdr:row>
                    <xdr:rowOff>238125</xdr:rowOff>
                  </to>
                </anchor>
              </controlPr>
            </control>
          </mc:Choice>
        </mc:AlternateContent>
        <mc:AlternateContent xmlns:mc="http://schemas.openxmlformats.org/markup-compatibility/2006">
          <mc:Choice Requires="x14">
            <control shapeId="92245" r:id="rId19" name="Check Box 85">
              <controlPr defaultSize="0" autoFill="0" autoLine="0" autoPict="0" altText=" 適合ラベルを取得済み">
                <anchor moveWithCells="1">
                  <from>
                    <xdr:col>1</xdr:col>
                    <xdr:colOff>38100</xdr:colOff>
                    <xdr:row>183</xdr:row>
                    <xdr:rowOff>9525</xdr:rowOff>
                  </from>
                  <to>
                    <xdr:col>1</xdr:col>
                    <xdr:colOff>2733675</xdr:colOff>
                    <xdr:row>183</xdr:row>
                    <xdr:rowOff>228600</xdr:rowOff>
                  </to>
                </anchor>
              </controlPr>
            </control>
          </mc:Choice>
        </mc:AlternateContent>
        <mc:AlternateContent xmlns:mc="http://schemas.openxmlformats.org/markup-compatibility/2006">
          <mc:Choice Requires="x14">
            <control shapeId="92277" r:id="rId20" name="Check Box 117">
              <controlPr defaultSize="0" autoFill="0" autoLine="0" autoPict="0" altText=" 法人番号(13桁)">
                <anchor moveWithCells="1">
                  <from>
                    <xdr:col>1</xdr:col>
                    <xdr:colOff>28575</xdr:colOff>
                    <xdr:row>32</xdr:row>
                    <xdr:rowOff>361950</xdr:rowOff>
                  </from>
                  <to>
                    <xdr:col>1</xdr:col>
                    <xdr:colOff>1466850</xdr:colOff>
                    <xdr:row>34</xdr:row>
                    <xdr:rowOff>66675</xdr:rowOff>
                  </to>
                </anchor>
              </controlPr>
            </control>
          </mc:Choice>
        </mc:AlternateContent>
        <mc:AlternateContent xmlns:mc="http://schemas.openxmlformats.org/markup-compatibility/2006">
          <mc:Choice Requires="x14">
            <control shapeId="92278" r:id="rId21" name="Check Box 118">
              <controlPr defaultSize="0" autoFill="0" autoLine="0" autoPict="0" altText=" 法人登記簿謄本等を添付">
                <anchor moveWithCells="1">
                  <from>
                    <xdr:col>1</xdr:col>
                    <xdr:colOff>5962650</xdr:colOff>
                    <xdr:row>32</xdr:row>
                    <xdr:rowOff>361950</xdr:rowOff>
                  </from>
                  <to>
                    <xdr:col>1</xdr:col>
                    <xdr:colOff>7829550</xdr:colOff>
                    <xdr:row>34</xdr:row>
                    <xdr:rowOff>66675</xdr:rowOff>
                  </to>
                </anchor>
              </controlPr>
            </control>
          </mc:Choice>
        </mc:AlternateContent>
        <mc:AlternateContent xmlns:mc="http://schemas.openxmlformats.org/markup-compatibility/2006">
          <mc:Choice Requires="x14">
            <control shapeId="92279" r:id="rId22" name="Check Box 119">
              <controlPr defaultSize="0" autoFill="0" autoLine="0" autoPict="0" altText=" LEI番号(20文字)">
                <anchor moveWithCells="1">
                  <from>
                    <xdr:col>1</xdr:col>
                    <xdr:colOff>1676400</xdr:colOff>
                    <xdr:row>33</xdr:row>
                    <xdr:rowOff>0</xdr:rowOff>
                  </from>
                  <to>
                    <xdr:col>1</xdr:col>
                    <xdr:colOff>2933700</xdr:colOff>
                    <xdr:row>34</xdr:row>
                    <xdr:rowOff>66675</xdr:rowOff>
                  </to>
                </anchor>
              </controlPr>
            </control>
          </mc:Choice>
        </mc:AlternateContent>
        <mc:AlternateContent xmlns:mc="http://schemas.openxmlformats.org/markup-compatibility/2006">
          <mc:Choice Requires="x14">
            <control shapeId="92280" r:id="rId23" name="Check Box 120">
              <controlPr defaultSize="0" autoFill="0" autoLine="0" autoPict="0" altText=" 法人番号がない/わからない →　">
                <anchor moveWithCells="1">
                  <from>
                    <xdr:col>1</xdr:col>
                    <xdr:colOff>3514725</xdr:colOff>
                    <xdr:row>33</xdr:row>
                    <xdr:rowOff>38100</xdr:rowOff>
                  </from>
                  <to>
                    <xdr:col>1</xdr:col>
                    <xdr:colOff>5857875</xdr:colOff>
                    <xdr:row>33</xdr:row>
                    <xdr:rowOff>466725</xdr:rowOff>
                  </to>
                </anchor>
              </controlPr>
            </control>
          </mc:Choice>
        </mc:AlternateContent>
        <mc:AlternateContent xmlns:mc="http://schemas.openxmlformats.org/markup-compatibility/2006">
          <mc:Choice Requires="x14">
            <control shapeId="92287" r:id="rId24" name="Check Box 127">
              <controlPr defaultSize="0" autoFill="0" autoLine="0" autoPict="0" altText=" 法人番号(13桁)">
                <anchor moveWithCells="1">
                  <from>
                    <xdr:col>1</xdr:col>
                    <xdr:colOff>28575</xdr:colOff>
                    <xdr:row>41</xdr:row>
                    <xdr:rowOff>485775</xdr:rowOff>
                  </from>
                  <to>
                    <xdr:col>1</xdr:col>
                    <xdr:colOff>1466850</xdr:colOff>
                    <xdr:row>43</xdr:row>
                    <xdr:rowOff>57150</xdr:rowOff>
                  </to>
                </anchor>
              </controlPr>
            </control>
          </mc:Choice>
        </mc:AlternateContent>
        <mc:AlternateContent xmlns:mc="http://schemas.openxmlformats.org/markup-compatibility/2006">
          <mc:Choice Requires="x14">
            <control shapeId="92288" r:id="rId25" name="Check Box 128">
              <controlPr defaultSize="0" autoFill="0" autoLine="0" autoPict="0" altText=" 法人登記簿謄本等を添付">
                <anchor moveWithCells="1">
                  <from>
                    <xdr:col>1</xdr:col>
                    <xdr:colOff>5962650</xdr:colOff>
                    <xdr:row>41</xdr:row>
                    <xdr:rowOff>485775</xdr:rowOff>
                  </from>
                  <to>
                    <xdr:col>1</xdr:col>
                    <xdr:colOff>7829550</xdr:colOff>
                    <xdr:row>43</xdr:row>
                    <xdr:rowOff>57150</xdr:rowOff>
                  </to>
                </anchor>
              </controlPr>
            </control>
          </mc:Choice>
        </mc:AlternateContent>
        <mc:AlternateContent xmlns:mc="http://schemas.openxmlformats.org/markup-compatibility/2006">
          <mc:Choice Requires="x14">
            <control shapeId="92289" r:id="rId26" name="Check Box 129">
              <controlPr defaultSize="0" autoFill="0" autoLine="0" autoPict="0" altText=" LEI番号(20文字)">
                <anchor moveWithCells="1">
                  <from>
                    <xdr:col>1</xdr:col>
                    <xdr:colOff>1676400</xdr:colOff>
                    <xdr:row>41</xdr:row>
                    <xdr:rowOff>485775</xdr:rowOff>
                  </from>
                  <to>
                    <xdr:col>1</xdr:col>
                    <xdr:colOff>2933700</xdr:colOff>
                    <xdr:row>43</xdr:row>
                    <xdr:rowOff>57150</xdr:rowOff>
                  </to>
                </anchor>
              </controlPr>
            </control>
          </mc:Choice>
        </mc:AlternateContent>
        <mc:AlternateContent xmlns:mc="http://schemas.openxmlformats.org/markup-compatibility/2006">
          <mc:Choice Requires="x14">
            <control shapeId="92290" r:id="rId27" name="Check Box 130">
              <controlPr defaultSize="0" autoFill="0" autoLine="0" autoPict="0" altText=" 法人番号がない/わからない →　">
                <anchor moveWithCells="1">
                  <from>
                    <xdr:col>1</xdr:col>
                    <xdr:colOff>3514725</xdr:colOff>
                    <xdr:row>42</xdr:row>
                    <xdr:rowOff>66675</xdr:rowOff>
                  </from>
                  <to>
                    <xdr:col>1</xdr:col>
                    <xdr:colOff>5886450</xdr:colOff>
                    <xdr:row>42</xdr:row>
                    <xdr:rowOff>428625</xdr:rowOff>
                  </to>
                </anchor>
              </controlPr>
            </control>
          </mc:Choice>
        </mc:AlternateContent>
        <mc:AlternateContent xmlns:mc="http://schemas.openxmlformats.org/markup-compatibility/2006">
          <mc:Choice Requires="x14">
            <control shapeId="92292" r:id="rId28" name="Check Box 132">
              <controlPr defaultSize="0" autoFill="0" autoLine="0" autoPict="0" altText=" 法人番号(13桁)">
                <anchor moveWithCells="1">
                  <from>
                    <xdr:col>1</xdr:col>
                    <xdr:colOff>28575</xdr:colOff>
                    <xdr:row>50</xdr:row>
                    <xdr:rowOff>485775</xdr:rowOff>
                  </from>
                  <to>
                    <xdr:col>1</xdr:col>
                    <xdr:colOff>1466850</xdr:colOff>
                    <xdr:row>52</xdr:row>
                    <xdr:rowOff>66675</xdr:rowOff>
                  </to>
                </anchor>
              </controlPr>
            </control>
          </mc:Choice>
        </mc:AlternateContent>
        <mc:AlternateContent xmlns:mc="http://schemas.openxmlformats.org/markup-compatibility/2006">
          <mc:Choice Requires="x14">
            <control shapeId="92293" r:id="rId29" name="Check Box 133">
              <controlPr defaultSize="0" autoFill="0" autoLine="0" autoPict="0" altText=" 法人登記簿謄本等を添付">
                <anchor moveWithCells="1">
                  <from>
                    <xdr:col>1</xdr:col>
                    <xdr:colOff>5962650</xdr:colOff>
                    <xdr:row>50</xdr:row>
                    <xdr:rowOff>485775</xdr:rowOff>
                  </from>
                  <to>
                    <xdr:col>1</xdr:col>
                    <xdr:colOff>7829550</xdr:colOff>
                    <xdr:row>52</xdr:row>
                    <xdr:rowOff>66675</xdr:rowOff>
                  </to>
                </anchor>
              </controlPr>
            </control>
          </mc:Choice>
        </mc:AlternateContent>
        <mc:AlternateContent xmlns:mc="http://schemas.openxmlformats.org/markup-compatibility/2006">
          <mc:Choice Requires="x14">
            <control shapeId="92294" r:id="rId30" name="Check Box 134">
              <controlPr defaultSize="0" autoFill="0" autoLine="0" autoPict="0" altText=" LEI番号(20文字)">
                <anchor moveWithCells="1">
                  <from>
                    <xdr:col>1</xdr:col>
                    <xdr:colOff>1676400</xdr:colOff>
                    <xdr:row>50</xdr:row>
                    <xdr:rowOff>485775</xdr:rowOff>
                  </from>
                  <to>
                    <xdr:col>1</xdr:col>
                    <xdr:colOff>2933700</xdr:colOff>
                    <xdr:row>52</xdr:row>
                    <xdr:rowOff>66675</xdr:rowOff>
                  </to>
                </anchor>
              </controlPr>
            </control>
          </mc:Choice>
        </mc:AlternateContent>
        <mc:AlternateContent xmlns:mc="http://schemas.openxmlformats.org/markup-compatibility/2006">
          <mc:Choice Requires="x14">
            <control shapeId="92309" r:id="rId31" name="Check Box 149">
              <controlPr defaultSize="0" autoFill="0" autoLine="0" autoPict="0" altText=" 法人番号(13桁)">
                <anchor moveWithCells="1">
                  <from>
                    <xdr:col>1</xdr:col>
                    <xdr:colOff>28575</xdr:colOff>
                    <xdr:row>63</xdr:row>
                    <xdr:rowOff>47625</xdr:rowOff>
                  </from>
                  <to>
                    <xdr:col>1</xdr:col>
                    <xdr:colOff>2381250</xdr:colOff>
                    <xdr:row>64</xdr:row>
                    <xdr:rowOff>9525</xdr:rowOff>
                  </to>
                </anchor>
              </controlPr>
            </control>
          </mc:Choice>
        </mc:AlternateContent>
        <mc:AlternateContent xmlns:mc="http://schemas.openxmlformats.org/markup-compatibility/2006">
          <mc:Choice Requires="x14">
            <control shapeId="92311" r:id="rId32" name="Check Box 151">
              <controlPr defaultSize="0" autoFill="0" autoLine="0" autoPict="0" altText=" LEI番号(20文字)">
                <anchor moveWithCells="1">
                  <from>
                    <xdr:col>1</xdr:col>
                    <xdr:colOff>2457450</xdr:colOff>
                    <xdr:row>63</xdr:row>
                    <xdr:rowOff>47625</xdr:rowOff>
                  </from>
                  <to>
                    <xdr:col>1</xdr:col>
                    <xdr:colOff>4429125</xdr:colOff>
                    <xdr:row>64</xdr:row>
                    <xdr:rowOff>9525</xdr:rowOff>
                  </to>
                </anchor>
              </controlPr>
            </control>
          </mc:Choice>
        </mc:AlternateContent>
        <mc:AlternateContent xmlns:mc="http://schemas.openxmlformats.org/markup-compatibility/2006">
          <mc:Choice Requires="x14">
            <control shapeId="92312" r:id="rId33" name="Check Box 152">
              <controlPr defaultSize="0" autoFill="0" autoLine="0" autoPict="0" altText=" 法人番号がない/わからない">
                <anchor moveWithCells="1">
                  <from>
                    <xdr:col>1</xdr:col>
                    <xdr:colOff>4810125</xdr:colOff>
                    <xdr:row>63</xdr:row>
                    <xdr:rowOff>47625</xdr:rowOff>
                  </from>
                  <to>
                    <xdr:col>1</xdr:col>
                    <xdr:colOff>7829550</xdr:colOff>
                    <xdr:row>64</xdr:row>
                    <xdr:rowOff>9525</xdr:rowOff>
                  </to>
                </anchor>
              </controlPr>
            </control>
          </mc:Choice>
        </mc:AlternateContent>
        <mc:AlternateContent xmlns:mc="http://schemas.openxmlformats.org/markup-compatibility/2006">
          <mc:Choice Requires="x14">
            <control shapeId="92345" r:id="rId34" name="Check Box 185">
              <controlPr defaultSize="0" autoFill="0" autoLine="0" autoPict="0" altText=" 法人番号(13桁)">
                <anchor moveWithCells="1">
                  <from>
                    <xdr:col>1</xdr:col>
                    <xdr:colOff>28575</xdr:colOff>
                    <xdr:row>69</xdr:row>
                    <xdr:rowOff>38100</xdr:rowOff>
                  </from>
                  <to>
                    <xdr:col>1</xdr:col>
                    <xdr:colOff>2238375</xdr:colOff>
                    <xdr:row>70</xdr:row>
                    <xdr:rowOff>0</xdr:rowOff>
                  </to>
                </anchor>
              </controlPr>
            </control>
          </mc:Choice>
        </mc:AlternateContent>
        <mc:AlternateContent xmlns:mc="http://schemas.openxmlformats.org/markup-compatibility/2006">
          <mc:Choice Requires="x14">
            <control shapeId="92346" r:id="rId35" name="Check Box 186">
              <controlPr defaultSize="0" autoFill="0" autoLine="0" autoPict="0" altText=" LEI番号(20文字)">
                <anchor moveWithCells="1">
                  <from>
                    <xdr:col>1</xdr:col>
                    <xdr:colOff>2457450</xdr:colOff>
                    <xdr:row>69</xdr:row>
                    <xdr:rowOff>38100</xdr:rowOff>
                  </from>
                  <to>
                    <xdr:col>1</xdr:col>
                    <xdr:colOff>4543425</xdr:colOff>
                    <xdr:row>70</xdr:row>
                    <xdr:rowOff>0</xdr:rowOff>
                  </to>
                </anchor>
              </controlPr>
            </control>
          </mc:Choice>
        </mc:AlternateContent>
        <mc:AlternateContent xmlns:mc="http://schemas.openxmlformats.org/markup-compatibility/2006">
          <mc:Choice Requires="x14">
            <control shapeId="92347" r:id="rId36" name="Check Box 187">
              <controlPr defaultSize="0" autoFill="0" autoLine="0" autoPict="0" altText=" 法人番号がない/わからない">
                <anchor moveWithCells="1">
                  <from>
                    <xdr:col>1</xdr:col>
                    <xdr:colOff>4810125</xdr:colOff>
                    <xdr:row>69</xdr:row>
                    <xdr:rowOff>38100</xdr:rowOff>
                  </from>
                  <to>
                    <xdr:col>1</xdr:col>
                    <xdr:colOff>7829550</xdr:colOff>
                    <xdr:row>70</xdr:row>
                    <xdr:rowOff>0</xdr:rowOff>
                  </to>
                </anchor>
              </controlPr>
            </control>
          </mc:Choice>
        </mc:AlternateContent>
        <mc:AlternateContent xmlns:mc="http://schemas.openxmlformats.org/markup-compatibility/2006">
          <mc:Choice Requires="x14">
            <control shapeId="92348" r:id="rId37" name="Check Box 188">
              <controlPr defaultSize="0" autoFill="0" autoLine="0" autoPict="0" altText=" 法人番号(13桁)">
                <anchor moveWithCells="1">
                  <from>
                    <xdr:col>1</xdr:col>
                    <xdr:colOff>28575</xdr:colOff>
                    <xdr:row>75</xdr:row>
                    <xdr:rowOff>38100</xdr:rowOff>
                  </from>
                  <to>
                    <xdr:col>1</xdr:col>
                    <xdr:colOff>2276475</xdr:colOff>
                    <xdr:row>76</xdr:row>
                    <xdr:rowOff>0</xdr:rowOff>
                  </to>
                </anchor>
              </controlPr>
            </control>
          </mc:Choice>
        </mc:AlternateContent>
        <mc:AlternateContent xmlns:mc="http://schemas.openxmlformats.org/markup-compatibility/2006">
          <mc:Choice Requires="x14">
            <control shapeId="92349" r:id="rId38" name="Check Box 189">
              <controlPr defaultSize="0" autoFill="0" autoLine="0" autoPict="0" altText=" LEI番号(20文字)">
                <anchor moveWithCells="1">
                  <from>
                    <xdr:col>1</xdr:col>
                    <xdr:colOff>2457450</xdr:colOff>
                    <xdr:row>75</xdr:row>
                    <xdr:rowOff>38100</xdr:rowOff>
                  </from>
                  <to>
                    <xdr:col>1</xdr:col>
                    <xdr:colOff>4591050</xdr:colOff>
                    <xdr:row>76</xdr:row>
                    <xdr:rowOff>0</xdr:rowOff>
                  </to>
                </anchor>
              </controlPr>
            </control>
          </mc:Choice>
        </mc:AlternateContent>
        <mc:AlternateContent xmlns:mc="http://schemas.openxmlformats.org/markup-compatibility/2006">
          <mc:Choice Requires="x14">
            <control shapeId="92350" r:id="rId39" name="Check Box 190">
              <controlPr defaultSize="0" autoFill="0" autoLine="0" autoPict="0" altText=" 法人番号がない/わからない">
                <anchor moveWithCells="1">
                  <from>
                    <xdr:col>1</xdr:col>
                    <xdr:colOff>4810125</xdr:colOff>
                    <xdr:row>75</xdr:row>
                    <xdr:rowOff>38100</xdr:rowOff>
                  </from>
                  <to>
                    <xdr:col>1</xdr:col>
                    <xdr:colOff>7800975</xdr:colOff>
                    <xdr:row>76</xdr:row>
                    <xdr:rowOff>0</xdr:rowOff>
                  </to>
                </anchor>
              </controlPr>
            </control>
          </mc:Choice>
        </mc:AlternateContent>
        <mc:AlternateContent xmlns:mc="http://schemas.openxmlformats.org/markup-compatibility/2006">
          <mc:Choice Requires="x14">
            <control shapeId="92351" r:id="rId40" name="Check Box 191">
              <controlPr defaultSize="0" autoFill="0" autoLine="0" autoPict="0" altText=" 法人番号(13桁)">
                <anchor moveWithCells="1">
                  <from>
                    <xdr:col>1</xdr:col>
                    <xdr:colOff>28575</xdr:colOff>
                    <xdr:row>85</xdr:row>
                    <xdr:rowOff>38100</xdr:rowOff>
                  </from>
                  <to>
                    <xdr:col>1</xdr:col>
                    <xdr:colOff>2200275</xdr:colOff>
                    <xdr:row>86</xdr:row>
                    <xdr:rowOff>0</xdr:rowOff>
                  </to>
                </anchor>
              </controlPr>
            </control>
          </mc:Choice>
        </mc:AlternateContent>
        <mc:AlternateContent xmlns:mc="http://schemas.openxmlformats.org/markup-compatibility/2006">
          <mc:Choice Requires="x14">
            <control shapeId="92352" r:id="rId41" name="Check Box 192">
              <controlPr defaultSize="0" autoFill="0" autoLine="0" autoPict="0" altText=" LEI番号(20文字)">
                <anchor moveWithCells="1">
                  <from>
                    <xdr:col>1</xdr:col>
                    <xdr:colOff>2505075</xdr:colOff>
                    <xdr:row>85</xdr:row>
                    <xdr:rowOff>38100</xdr:rowOff>
                  </from>
                  <to>
                    <xdr:col>1</xdr:col>
                    <xdr:colOff>4572000</xdr:colOff>
                    <xdr:row>86</xdr:row>
                    <xdr:rowOff>0</xdr:rowOff>
                  </to>
                </anchor>
              </controlPr>
            </control>
          </mc:Choice>
        </mc:AlternateContent>
        <mc:AlternateContent xmlns:mc="http://schemas.openxmlformats.org/markup-compatibility/2006">
          <mc:Choice Requires="x14">
            <control shapeId="92353" r:id="rId42" name="Check Box 193">
              <controlPr defaultSize="0" autoFill="0" autoLine="0" autoPict="0" altText=" 法人番号がない/わからない">
                <anchor moveWithCells="1">
                  <from>
                    <xdr:col>1</xdr:col>
                    <xdr:colOff>4857750</xdr:colOff>
                    <xdr:row>85</xdr:row>
                    <xdr:rowOff>38100</xdr:rowOff>
                  </from>
                  <to>
                    <xdr:col>1</xdr:col>
                    <xdr:colOff>7943850</xdr:colOff>
                    <xdr:row>86</xdr:row>
                    <xdr:rowOff>0</xdr:rowOff>
                  </to>
                </anchor>
              </controlPr>
            </control>
          </mc:Choice>
        </mc:AlternateContent>
        <mc:AlternateContent xmlns:mc="http://schemas.openxmlformats.org/markup-compatibility/2006">
          <mc:Choice Requires="x14">
            <control shapeId="92354" r:id="rId43" name="Check Box 194">
              <controlPr defaultSize="0" autoFill="0" autoLine="0" autoPict="0" altText=" 法人番号(13桁)">
                <anchor moveWithCells="1">
                  <from>
                    <xdr:col>1</xdr:col>
                    <xdr:colOff>28575</xdr:colOff>
                    <xdr:row>100</xdr:row>
                    <xdr:rowOff>38100</xdr:rowOff>
                  </from>
                  <to>
                    <xdr:col>1</xdr:col>
                    <xdr:colOff>2381250</xdr:colOff>
                    <xdr:row>101</xdr:row>
                    <xdr:rowOff>0</xdr:rowOff>
                  </to>
                </anchor>
              </controlPr>
            </control>
          </mc:Choice>
        </mc:AlternateContent>
        <mc:AlternateContent xmlns:mc="http://schemas.openxmlformats.org/markup-compatibility/2006">
          <mc:Choice Requires="x14">
            <control shapeId="92355" r:id="rId44" name="Check Box 195">
              <controlPr defaultSize="0" autoFill="0" autoLine="0" autoPict="0" altText=" LEI番号(20文字)">
                <anchor moveWithCells="1">
                  <from>
                    <xdr:col>1</xdr:col>
                    <xdr:colOff>2505075</xdr:colOff>
                    <xdr:row>100</xdr:row>
                    <xdr:rowOff>38100</xdr:rowOff>
                  </from>
                  <to>
                    <xdr:col>1</xdr:col>
                    <xdr:colOff>4591050</xdr:colOff>
                    <xdr:row>101</xdr:row>
                    <xdr:rowOff>0</xdr:rowOff>
                  </to>
                </anchor>
              </controlPr>
            </control>
          </mc:Choice>
        </mc:AlternateContent>
        <mc:AlternateContent xmlns:mc="http://schemas.openxmlformats.org/markup-compatibility/2006">
          <mc:Choice Requires="x14">
            <control shapeId="92356" r:id="rId45" name="Check Box 196">
              <controlPr defaultSize="0" autoFill="0" autoLine="0" autoPict="0" altText=" 法人番号がない/わからない">
                <anchor moveWithCells="1">
                  <from>
                    <xdr:col>1</xdr:col>
                    <xdr:colOff>4857750</xdr:colOff>
                    <xdr:row>100</xdr:row>
                    <xdr:rowOff>38100</xdr:rowOff>
                  </from>
                  <to>
                    <xdr:col>1</xdr:col>
                    <xdr:colOff>7219950</xdr:colOff>
                    <xdr:row>101</xdr:row>
                    <xdr:rowOff>0</xdr:rowOff>
                  </to>
                </anchor>
              </controlPr>
            </control>
          </mc:Choice>
        </mc:AlternateContent>
        <mc:AlternateContent xmlns:mc="http://schemas.openxmlformats.org/markup-compatibility/2006">
          <mc:Choice Requires="x14">
            <control shapeId="92357" r:id="rId46" name="Check Box 197">
              <controlPr defaultSize="0" autoFill="0" autoLine="0" autoPict="0" altText=" 法人番号(13桁)">
                <anchor moveWithCells="1">
                  <from>
                    <xdr:col>1</xdr:col>
                    <xdr:colOff>28575</xdr:colOff>
                    <xdr:row>115</xdr:row>
                    <xdr:rowOff>38100</xdr:rowOff>
                  </from>
                  <to>
                    <xdr:col>1</xdr:col>
                    <xdr:colOff>2247900</xdr:colOff>
                    <xdr:row>116</xdr:row>
                    <xdr:rowOff>0</xdr:rowOff>
                  </to>
                </anchor>
              </controlPr>
            </control>
          </mc:Choice>
        </mc:AlternateContent>
        <mc:AlternateContent xmlns:mc="http://schemas.openxmlformats.org/markup-compatibility/2006">
          <mc:Choice Requires="x14">
            <control shapeId="92358" r:id="rId47" name="Check Box 198">
              <controlPr defaultSize="0" autoFill="0" autoLine="0" autoPict="0" altText=" LEI番号(20文字)">
                <anchor moveWithCells="1">
                  <from>
                    <xdr:col>1</xdr:col>
                    <xdr:colOff>2505075</xdr:colOff>
                    <xdr:row>115</xdr:row>
                    <xdr:rowOff>38100</xdr:rowOff>
                  </from>
                  <to>
                    <xdr:col>1</xdr:col>
                    <xdr:colOff>4667250</xdr:colOff>
                    <xdr:row>116</xdr:row>
                    <xdr:rowOff>0</xdr:rowOff>
                  </to>
                </anchor>
              </controlPr>
            </control>
          </mc:Choice>
        </mc:AlternateContent>
        <mc:AlternateContent xmlns:mc="http://schemas.openxmlformats.org/markup-compatibility/2006">
          <mc:Choice Requires="x14">
            <control shapeId="92359" r:id="rId48" name="Check Box 199">
              <controlPr defaultSize="0" autoFill="0" autoLine="0" autoPict="0" altText=" 法人番号がない/わからない">
                <anchor moveWithCells="1">
                  <from>
                    <xdr:col>1</xdr:col>
                    <xdr:colOff>4857750</xdr:colOff>
                    <xdr:row>115</xdr:row>
                    <xdr:rowOff>38100</xdr:rowOff>
                  </from>
                  <to>
                    <xdr:col>1</xdr:col>
                    <xdr:colOff>7219950</xdr:colOff>
                    <xdr:row>116</xdr:row>
                    <xdr:rowOff>0</xdr:rowOff>
                  </to>
                </anchor>
              </controlPr>
            </control>
          </mc:Choice>
        </mc:AlternateContent>
        <mc:AlternateContent xmlns:mc="http://schemas.openxmlformats.org/markup-compatibility/2006">
          <mc:Choice Requires="x14">
            <control shapeId="92360" r:id="rId49" name="Check Box 200">
              <controlPr defaultSize="0" autoFill="0" autoLine="0" autoPict="0" altText=" 法人番号(13桁)">
                <anchor moveWithCells="1">
                  <from>
                    <xdr:col>1</xdr:col>
                    <xdr:colOff>28575</xdr:colOff>
                    <xdr:row>175</xdr:row>
                    <xdr:rowOff>38100</xdr:rowOff>
                  </from>
                  <to>
                    <xdr:col>1</xdr:col>
                    <xdr:colOff>2228850</xdr:colOff>
                    <xdr:row>176</xdr:row>
                    <xdr:rowOff>0</xdr:rowOff>
                  </to>
                </anchor>
              </controlPr>
            </control>
          </mc:Choice>
        </mc:AlternateContent>
        <mc:AlternateContent xmlns:mc="http://schemas.openxmlformats.org/markup-compatibility/2006">
          <mc:Choice Requires="x14">
            <control shapeId="92361" r:id="rId50" name="Check Box 201">
              <controlPr defaultSize="0" autoFill="0" autoLine="0" autoPict="0" altText=" LEI番号(20文字)">
                <anchor moveWithCells="1">
                  <from>
                    <xdr:col>1</xdr:col>
                    <xdr:colOff>2505075</xdr:colOff>
                    <xdr:row>175</xdr:row>
                    <xdr:rowOff>38100</xdr:rowOff>
                  </from>
                  <to>
                    <xdr:col>1</xdr:col>
                    <xdr:colOff>4533900</xdr:colOff>
                    <xdr:row>176</xdr:row>
                    <xdr:rowOff>0</xdr:rowOff>
                  </to>
                </anchor>
              </controlPr>
            </control>
          </mc:Choice>
        </mc:AlternateContent>
        <mc:AlternateContent xmlns:mc="http://schemas.openxmlformats.org/markup-compatibility/2006">
          <mc:Choice Requires="x14">
            <control shapeId="92362" r:id="rId51" name="Check Box 202">
              <controlPr defaultSize="0" autoFill="0" autoLine="0" autoPict="0" altText=" 法人番号がない/わからない">
                <anchor moveWithCells="1">
                  <from>
                    <xdr:col>1</xdr:col>
                    <xdr:colOff>4857750</xdr:colOff>
                    <xdr:row>175</xdr:row>
                    <xdr:rowOff>38100</xdr:rowOff>
                  </from>
                  <to>
                    <xdr:col>1</xdr:col>
                    <xdr:colOff>7829550</xdr:colOff>
                    <xdr:row>176</xdr:row>
                    <xdr:rowOff>0</xdr:rowOff>
                  </to>
                </anchor>
              </controlPr>
            </control>
          </mc:Choice>
        </mc:AlternateContent>
        <mc:AlternateContent xmlns:mc="http://schemas.openxmlformats.org/markup-compatibility/2006">
          <mc:Choice Requires="x14">
            <control shapeId="92428" r:id="rId52" name="Check Box 268">
              <controlPr defaultSize="0" autoFill="0" autoLine="0" autoPict="0" altText=" 不明">
                <anchor moveWithCells="1">
                  <from>
                    <xdr:col>1</xdr:col>
                    <xdr:colOff>6400800</xdr:colOff>
                    <xdr:row>106</xdr:row>
                    <xdr:rowOff>28575</xdr:rowOff>
                  </from>
                  <to>
                    <xdr:col>2</xdr:col>
                    <xdr:colOff>0</xdr:colOff>
                    <xdr:row>107</xdr:row>
                    <xdr:rowOff>0</xdr:rowOff>
                  </to>
                </anchor>
              </controlPr>
            </control>
          </mc:Choice>
        </mc:AlternateContent>
        <mc:AlternateContent xmlns:mc="http://schemas.openxmlformats.org/markup-compatibility/2006">
          <mc:Choice Requires="x14">
            <control shapeId="92430" r:id="rId53" name="Check Box 270">
              <controlPr defaultSize="0" autoFill="0" autoLine="0" autoPict="0" altText=" 認定を受けている場合はチェック">
                <anchor moveWithCells="1">
                  <from>
                    <xdr:col>1</xdr:col>
                    <xdr:colOff>38100</xdr:colOff>
                    <xdr:row>140</xdr:row>
                    <xdr:rowOff>19050</xdr:rowOff>
                  </from>
                  <to>
                    <xdr:col>1</xdr:col>
                    <xdr:colOff>2600325</xdr:colOff>
                    <xdr:row>140</xdr:row>
                    <xdr:rowOff>238125</xdr:rowOff>
                  </to>
                </anchor>
              </controlPr>
            </control>
          </mc:Choice>
        </mc:AlternateContent>
        <mc:AlternateContent xmlns:mc="http://schemas.openxmlformats.org/markup-compatibility/2006">
          <mc:Choice Requires="x14">
            <control shapeId="92431" r:id="rId54" name="Check Box 271">
              <controlPr defaultSize="0" autoFill="0" autoLine="0" autoPict="0" altText=" 未定だが、適合ラベル交付日より2年間以上を保証">
                <anchor moveWithCells="1">
                  <from>
                    <xdr:col>1</xdr:col>
                    <xdr:colOff>28575</xdr:colOff>
                    <xdr:row>136</xdr:row>
                    <xdr:rowOff>19050</xdr:rowOff>
                  </from>
                  <to>
                    <xdr:col>1</xdr:col>
                    <xdr:colOff>6219825</xdr:colOff>
                    <xdr:row>136</xdr:row>
                    <xdr:rowOff>238125</xdr:rowOff>
                  </to>
                </anchor>
              </controlPr>
            </control>
          </mc:Choice>
        </mc:AlternateContent>
        <mc:AlternateContent xmlns:mc="http://schemas.openxmlformats.org/markup-compatibility/2006">
          <mc:Choice Requires="x14">
            <control shapeId="92432" r:id="rId55" name="Check Box 272">
              <controlPr defaultSize="0" autoFill="0" autoLine="0" autoPict="0" altText=" 不明">
                <anchor moveWithCells="1">
                  <from>
                    <xdr:col>1</xdr:col>
                    <xdr:colOff>6400800</xdr:colOff>
                    <xdr:row>136</xdr:row>
                    <xdr:rowOff>19050</xdr:rowOff>
                  </from>
                  <to>
                    <xdr:col>1</xdr:col>
                    <xdr:colOff>7505700</xdr:colOff>
                    <xdr:row>136</xdr:row>
                    <xdr:rowOff>238125</xdr:rowOff>
                  </to>
                </anchor>
              </controlPr>
            </control>
          </mc:Choice>
        </mc:AlternateContent>
        <mc:AlternateContent xmlns:mc="http://schemas.openxmlformats.org/markup-compatibility/2006">
          <mc:Choice Requires="x14">
            <control shapeId="92433" r:id="rId56" name="Check Box 273">
              <controlPr defaultSize="0" autoFill="0" autoLine="0" autoPict="0" altText=" 適合ラベルを取得済み">
                <anchor moveWithCells="1">
                  <from>
                    <xdr:col>1</xdr:col>
                    <xdr:colOff>38100</xdr:colOff>
                    <xdr:row>138</xdr:row>
                    <xdr:rowOff>9525</xdr:rowOff>
                  </from>
                  <to>
                    <xdr:col>1</xdr:col>
                    <xdr:colOff>2733675</xdr:colOff>
                    <xdr:row>139</xdr:row>
                    <xdr:rowOff>0</xdr:rowOff>
                  </to>
                </anchor>
              </controlPr>
            </control>
          </mc:Choice>
        </mc:AlternateContent>
        <mc:AlternateContent xmlns:mc="http://schemas.openxmlformats.org/markup-compatibility/2006">
          <mc:Choice Requires="x14">
            <control shapeId="92434" r:id="rId57" name="Check Box 274">
              <controlPr defaultSize="0" autoFill="0" autoLine="0" autoPict="0" altText=" 法人番号(13桁)">
                <anchor moveWithCells="1">
                  <from>
                    <xdr:col>1</xdr:col>
                    <xdr:colOff>28575</xdr:colOff>
                    <xdr:row>130</xdr:row>
                    <xdr:rowOff>38100</xdr:rowOff>
                  </from>
                  <to>
                    <xdr:col>1</xdr:col>
                    <xdr:colOff>2238375</xdr:colOff>
                    <xdr:row>131</xdr:row>
                    <xdr:rowOff>0</xdr:rowOff>
                  </to>
                </anchor>
              </controlPr>
            </control>
          </mc:Choice>
        </mc:AlternateContent>
        <mc:AlternateContent xmlns:mc="http://schemas.openxmlformats.org/markup-compatibility/2006">
          <mc:Choice Requires="x14">
            <control shapeId="92435" r:id="rId58" name="Check Box 275">
              <controlPr defaultSize="0" autoFill="0" autoLine="0" autoPict="0" altText=" LEI番号(20文字)">
                <anchor moveWithCells="1">
                  <from>
                    <xdr:col>1</xdr:col>
                    <xdr:colOff>2505075</xdr:colOff>
                    <xdr:row>130</xdr:row>
                    <xdr:rowOff>38100</xdr:rowOff>
                  </from>
                  <to>
                    <xdr:col>1</xdr:col>
                    <xdr:colOff>4591050</xdr:colOff>
                    <xdr:row>131</xdr:row>
                    <xdr:rowOff>0</xdr:rowOff>
                  </to>
                </anchor>
              </controlPr>
            </control>
          </mc:Choice>
        </mc:AlternateContent>
        <mc:AlternateContent xmlns:mc="http://schemas.openxmlformats.org/markup-compatibility/2006">
          <mc:Choice Requires="x14">
            <control shapeId="92436" r:id="rId59" name="Check Box 276">
              <controlPr defaultSize="0" autoFill="0" autoLine="0" autoPict="0" altText=" 法人番号がない/わからない">
                <anchor moveWithCells="1">
                  <from>
                    <xdr:col>1</xdr:col>
                    <xdr:colOff>4857750</xdr:colOff>
                    <xdr:row>130</xdr:row>
                    <xdr:rowOff>38100</xdr:rowOff>
                  </from>
                  <to>
                    <xdr:col>1</xdr:col>
                    <xdr:colOff>7934325</xdr:colOff>
                    <xdr:row>131</xdr:row>
                    <xdr:rowOff>0</xdr:rowOff>
                  </to>
                </anchor>
              </controlPr>
            </control>
          </mc:Choice>
        </mc:AlternateContent>
        <mc:AlternateContent xmlns:mc="http://schemas.openxmlformats.org/markup-compatibility/2006">
          <mc:Choice Requires="x14">
            <control shapeId="92437" r:id="rId60" name="Check Box 277">
              <controlPr defaultSize="0" autoFill="0" autoLine="0" autoPict="0" altText=" 認定を受けている場合はチェック">
                <anchor moveWithCells="1">
                  <from>
                    <xdr:col>1</xdr:col>
                    <xdr:colOff>38100</xdr:colOff>
                    <xdr:row>155</xdr:row>
                    <xdr:rowOff>19050</xdr:rowOff>
                  </from>
                  <to>
                    <xdr:col>1</xdr:col>
                    <xdr:colOff>2600325</xdr:colOff>
                    <xdr:row>155</xdr:row>
                    <xdr:rowOff>238125</xdr:rowOff>
                  </to>
                </anchor>
              </controlPr>
            </control>
          </mc:Choice>
        </mc:AlternateContent>
        <mc:AlternateContent xmlns:mc="http://schemas.openxmlformats.org/markup-compatibility/2006">
          <mc:Choice Requires="x14">
            <control shapeId="92438" r:id="rId61" name="Check Box 278">
              <controlPr defaultSize="0" autoFill="0" autoLine="0" autoPict="0" altText=" 未定だが、適合ラベル交付日より2年間以上を保証">
                <anchor moveWithCells="1">
                  <from>
                    <xdr:col>1</xdr:col>
                    <xdr:colOff>28575</xdr:colOff>
                    <xdr:row>151</xdr:row>
                    <xdr:rowOff>19050</xdr:rowOff>
                  </from>
                  <to>
                    <xdr:col>1</xdr:col>
                    <xdr:colOff>6134100</xdr:colOff>
                    <xdr:row>151</xdr:row>
                    <xdr:rowOff>238125</xdr:rowOff>
                  </to>
                </anchor>
              </controlPr>
            </control>
          </mc:Choice>
        </mc:AlternateContent>
        <mc:AlternateContent xmlns:mc="http://schemas.openxmlformats.org/markup-compatibility/2006">
          <mc:Choice Requires="x14">
            <control shapeId="92439" r:id="rId62" name="Check Box 279">
              <controlPr defaultSize="0" autoFill="0" autoLine="0" autoPict="0" altText=" 不明">
                <anchor moveWithCells="1">
                  <from>
                    <xdr:col>1</xdr:col>
                    <xdr:colOff>6400800</xdr:colOff>
                    <xdr:row>151</xdr:row>
                    <xdr:rowOff>19050</xdr:rowOff>
                  </from>
                  <to>
                    <xdr:col>1</xdr:col>
                    <xdr:colOff>7496175</xdr:colOff>
                    <xdr:row>151</xdr:row>
                    <xdr:rowOff>238125</xdr:rowOff>
                  </to>
                </anchor>
              </controlPr>
            </control>
          </mc:Choice>
        </mc:AlternateContent>
        <mc:AlternateContent xmlns:mc="http://schemas.openxmlformats.org/markup-compatibility/2006">
          <mc:Choice Requires="x14">
            <control shapeId="92440" r:id="rId63" name="Check Box 280">
              <controlPr defaultSize="0" autoFill="0" autoLine="0" autoPict="0" altText=" 適合ラベルを取得済み">
                <anchor moveWithCells="1">
                  <from>
                    <xdr:col>1</xdr:col>
                    <xdr:colOff>38100</xdr:colOff>
                    <xdr:row>153</xdr:row>
                    <xdr:rowOff>9525</xdr:rowOff>
                  </from>
                  <to>
                    <xdr:col>1</xdr:col>
                    <xdr:colOff>2733675</xdr:colOff>
                    <xdr:row>153</xdr:row>
                    <xdr:rowOff>228600</xdr:rowOff>
                  </to>
                </anchor>
              </controlPr>
            </control>
          </mc:Choice>
        </mc:AlternateContent>
        <mc:AlternateContent xmlns:mc="http://schemas.openxmlformats.org/markup-compatibility/2006">
          <mc:Choice Requires="x14">
            <control shapeId="92441" r:id="rId64" name="Check Box 281">
              <controlPr defaultSize="0" autoFill="0" autoLine="0" autoPict="0" altText=" 法人番号(13桁)">
                <anchor moveWithCells="1">
                  <from>
                    <xdr:col>1</xdr:col>
                    <xdr:colOff>28575</xdr:colOff>
                    <xdr:row>145</xdr:row>
                    <xdr:rowOff>38100</xdr:rowOff>
                  </from>
                  <to>
                    <xdr:col>1</xdr:col>
                    <xdr:colOff>2238375</xdr:colOff>
                    <xdr:row>146</xdr:row>
                    <xdr:rowOff>0</xdr:rowOff>
                  </to>
                </anchor>
              </controlPr>
            </control>
          </mc:Choice>
        </mc:AlternateContent>
        <mc:AlternateContent xmlns:mc="http://schemas.openxmlformats.org/markup-compatibility/2006">
          <mc:Choice Requires="x14">
            <control shapeId="92442" r:id="rId65" name="Check Box 282">
              <controlPr defaultSize="0" autoFill="0" autoLine="0" autoPict="0" altText=" LEI番号(20文字)">
                <anchor moveWithCells="1">
                  <from>
                    <xdr:col>1</xdr:col>
                    <xdr:colOff>2505075</xdr:colOff>
                    <xdr:row>145</xdr:row>
                    <xdr:rowOff>38100</xdr:rowOff>
                  </from>
                  <to>
                    <xdr:col>1</xdr:col>
                    <xdr:colOff>4629150</xdr:colOff>
                    <xdr:row>146</xdr:row>
                    <xdr:rowOff>0</xdr:rowOff>
                  </to>
                </anchor>
              </controlPr>
            </control>
          </mc:Choice>
        </mc:AlternateContent>
        <mc:AlternateContent xmlns:mc="http://schemas.openxmlformats.org/markup-compatibility/2006">
          <mc:Choice Requires="x14">
            <control shapeId="92443" r:id="rId66" name="Check Box 283">
              <controlPr defaultSize="0" autoFill="0" autoLine="0" autoPict="0" altText=" 法人番号がない/わからない">
                <anchor moveWithCells="1">
                  <from>
                    <xdr:col>1</xdr:col>
                    <xdr:colOff>4857750</xdr:colOff>
                    <xdr:row>145</xdr:row>
                    <xdr:rowOff>38100</xdr:rowOff>
                  </from>
                  <to>
                    <xdr:col>2</xdr:col>
                    <xdr:colOff>171450</xdr:colOff>
                    <xdr:row>146</xdr:row>
                    <xdr:rowOff>0</xdr:rowOff>
                  </to>
                </anchor>
              </controlPr>
            </control>
          </mc:Choice>
        </mc:AlternateContent>
        <mc:AlternateContent xmlns:mc="http://schemas.openxmlformats.org/markup-compatibility/2006">
          <mc:Choice Requires="x14">
            <control shapeId="92456" r:id="rId67" name="Check Box 296">
              <controlPr defaultSize="0" autoFill="0" autoLine="0" autoPict="0" altText=" 認定を受けている場合はチェック">
                <anchor moveWithCells="1">
                  <from>
                    <xdr:col>1</xdr:col>
                    <xdr:colOff>38100</xdr:colOff>
                    <xdr:row>170</xdr:row>
                    <xdr:rowOff>19050</xdr:rowOff>
                  </from>
                  <to>
                    <xdr:col>1</xdr:col>
                    <xdr:colOff>2600325</xdr:colOff>
                    <xdr:row>170</xdr:row>
                    <xdr:rowOff>238125</xdr:rowOff>
                  </to>
                </anchor>
              </controlPr>
            </control>
          </mc:Choice>
        </mc:AlternateContent>
        <mc:AlternateContent xmlns:mc="http://schemas.openxmlformats.org/markup-compatibility/2006">
          <mc:Choice Requires="x14">
            <control shapeId="92457" r:id="rId68" name="Check Box 297">
              <controlPr defaultSize="0" autoFill="0" autoLine="0" autoPict="0" altText=" 未定だが、適合ラベル交付日より2年間以上を保証">
                <anchor moveWithCells="1">
                  <from>
                    <xdr:col>1</xdr:col>
                    <xdr:colOff>28575</xdr:colOff>
                    <xdr:row>166</xdr:row>
                    <xdr:rowOff>28575</xdr:rowOff>
                  </from>
                  <to>
                    <xdr:col>1</xdr:col>
                    <xdr:colOff>6524625</xdr:colOff>
                    <xdr:row>167</xdr:row>
                    <xdr:rowOff>0</xdr:rowOff>
                  </to>
                </anchor>
              </controlPr>
            </control>
          </mc:Choice>
        </mc:AlternateContent>
        <mc:AlternateContent xmlns:mc="http://schemas.openxmlformats.org/markup-compatibility/2006">
          <mc:Choice Requires="x14">
            <control shapeId="92458" r:id="rId69" name="Check Box 298">
              <controlPr defaultSize="0" autoFill="0" autoLine="0" autoPict="0" altText=" 不明">
                <anchor moveWithCells="1">
                  <from>
                    <xdr:col>1</xdr:col>
                    <xdr:colOff>6400800</xdr:colOff>
                    <xdr:row>166</xdr:row>
                    <xdr:rowOff>28575</xdr:rowOff>
                  </from>
                  <to>
                    <xdr:col>1</xdr:col>
                    <xdr:colOff>7429500</xdr:colOff>
                    <xdr:row>167</xdr:row>
                    <xdr:rowOff>0</xdr:rowOff>
                  </to>
                </anchor>
              </controlPr>
            </control>
          </mc:Choice>
        </mc:AlternateContent>
        <mc:AlternateContent xmlns:mc="http://schemas.openxmlformats.org/markup-compatibility/2006">
          <mc:Choice Requires="x14">
            <control shapeId="92459" r:id="rId70" name="Check Box 299">
              <controlPr defaultSize="0" autoFill="0" autoLine="0" autoPict="0" altText=" 適合ラベルを取得済み">
                <anchor moveWithCells="1">
                  <from>
                    <xdr:col>1</xdr:col>
                    <xdr:colOff>38100</xdr:colOff>
                    <xdr:row>168</xdr:row>
                    <xdr:rowOff>9525</xdr:rowOff>
                  </from>
                  <to>
                    <xdr:col>1</xdr:col>
                    <xdr:colOff>2733675</xdr:colOff>
                    <xdr:row>168</xdr:row>
                    <xdr:rowOff>228600</xdr:rowOff>
                  </to>
                </anchor>
              </controlPr>
            </control>
          </mc:Choice>
        </mc:AlternateContent>
        <mc:AlternateContent xmlns:mc="http://schemas.openxmlformats.org/markup-compatibility/2006">
          <mc:Choice Requires="x14">
            <control shapeId="92460" r:id="rId71" name="Check Box 300">
              <controlPr defaultSize="0" autoFill="0" autoLine="0" autoPict="0" altText=" 法人番号(13桁)">
                <anchor moveWithCells="1">
                  <from>
                    <xdr:col>1</xdr:col>
                    <xdr:colOff>28575</xdr:colOff>
                    <xdr:row>160</xdr:row>
                    <xdr:rowOff>38100</xdr:rowOff>
                  </from>
                  <to>
                    <xdr:col>1</xdr:col>
                    <xdr:colOff>2066925</xdr:colOff>
                    <xdr:row>161</xdr:row>
                    <xdr:rowOff>0</xdr:rowOff>
                  </to>
                </anchor>
              </controlPr>
            </control>
          </mc:Choice>
        </mc:AlternateContent>
        <mc:AlternateContent xmlns:mc="http://schemas.openxmlformats.org/markup-compatibility/2006">
          <mc:Choice Requires="x14">
            <control shapeId="92461" r:id="rId72" name="Check Box 301">
              <controlPr defaultSize="0" autoFill="0" autoLine="0" autoPict="0" altText=" LEI番号(20文字)">
                <anchor moveWithCells="1">
                  <from>
                    <xdr:col>1</xdr:col>
                    <xdr:colOff>2505075</xdr:colOff>
                    <xdr:row>160</xdr:row>
                    <xdr:rowOff>38100</xdr:rowOff>
                  </from>
                  <to>
                    <xdr:col>1</xdr:col>
                    <xdr:colOff>4552950</xdr:colOff>
                    <xdr:row>161</xdr:row>
                    <xdr:rowOff>0</xdr:rowOff>
                  </to>
                </anchor>
              </controlPr>
            </control>
          </mc:Choice>
        </mc:AlternateContent>
        <mc:AlternateContent xmlns:mc="http://schemas.openxmlformats.org/markup-compatibility/2006">
          <mc:Choice Requires="x14">
            <control shapeId="92462" r:id="rId73" name="Check Box 302">
              <controlPr defaultSize="0" autoFill="0" autoLine="0" autoPict="0" altText=" 法人番号がない/わからない">
                <anchor moveWithCells="1">
                  <from>
                    <xdr:col>1</xdr:col>
                    <xdr:colOff>4857750</xdr:colOff>
                    <xdr:row>160</xdr:row>
                    <xdr:rowOff>57150</xdr:rowOff>
                  </from>
                  <to>
                    <xdr:col>1</xdr:col>
                    <xdr:colOff>7286625</xdr:colOff>
                    <xdr:row>161</xdr:row>
                    <xdr:rowOff>19050</xdr:rowOff>
                  </to>
                </anchor>
              </controlPr>
            </control>
          </mc:Choice>
        </mc:AlternateContent>
        <mc:AlternateContent xmlns:mc="http://schemas.openxmlformats.org/markup-compatibility/2006">
          <mc:Choice Requires="x14">
            <control shapeId="92173" r:id="rId74" name="Check Box 13">
              <controlPr locked="0" defaultSize="0" autoFill="0" autoLine="0" autoPict="0" altText=" 適合ラベル取得済み製品の組込みあり">
                <anchor moveWithCells="1">
                  <from>
                    <xdr:col>1</xdr:col>
                    <xdr:colOff>38100</xdr:colOff>
                    <xdr:row>26</xdr:row>
                    <xdr:rowOff>19050</xdr:rowOff>
                  </from>
                  <to>
                    <xdr:col>1</xdr:col>
                    <xdr:colOff>4438650</xdr:colOff>
                    <xdr:row>27</xdr:row>
                    <xdr:rowOff>9525</xdr:rowOff>
                  </to>
                </anchor>
              </controlPr>
            </control>
          </mc:Choice>
        </mc:AlternateContent>
        <mc:AlternateContent xmlns:mc="http://schemas.openxmlformats.org/markup-compatibility/2006">
          <mc:Choice Requires="x14">
            <control shapeId="92476" r:id="rId75" name="Check Box 316">
              <controlPr defaultSize="0" autoFill="0" autoLine="0" autoPict="0" altText=" 法人番号がない/わからない →　">
                <anchor moveWithCells="1">
                  <from>
                    <xdr:col>1</xdr:col>
                    <xdr:colOff>3514725</xdr:colOff>
                    <xdr:row>51</xdr:row>
                    <xdr:rowOff>66675</xdr:rowOff>
                  </from>
                  <to>
                    <xdr:col>1</xdr:col>
                    <xdr:colOff>5886450</xdr:colOff>
                    <xdr:row>51</xdr:row>
                    <xdr:rowOff>428625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A3D9935A-1359-4188-B04B-EF8B746FE8E3}">
            <xm:f>IF('STAR-1 New Application'!$B$13=' Hide Selection List'!$B$16,1,0)</xm:f>
            <x14:dxf>
              <fill>
                <patternFill>
                  <bgColor theme="9" tint="0.79998168889431442"/>
                </patternFill>
              </fill>
            </x14:dxf>
          </x14:cfRule>
          <xm:sqref>B13</xm:sqref>
        </x14:conditionalFormatting>
        <x14:conditionalFormatting xmlns:xm="http://schemas.microsoft.com/office/excel/2006/main">
          <x14:cfRule type="expression" priority="7" id="{D35A48AA-344E-409E-B40E-AE72BAA828B0}">
            <xm:f>IF($B$14=' Hide Selection List'!$A$57,1,0)</xm:f>
            <x14:dxf>
              <fill>
                <patternFill>
                  <bgColor theme="9" tint="0.79998168889431442"/>
                </patternFill>
              </fill>
            </x14:dxf>
          </x14:cfRule>
          <xm:sqref>B15</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306F3E76-4420-4EC5-98BF-FC6AFD4B6BCB}">
          <x14:formula1>
            <xm:f>' Hide Selection List'!$C$25:$C$28</xm:f>
          </x14:formula1>
          <xm:sqref>B22</xm:sqref>
        </x14:dataValidation>
        <x14:dataValidation type="list" allowBlank="1" showInputMessage="1" showErrorMessage="1" xr:uid="{EDFD0E71-C9A1-4C44-9333-E15A63BB6ADC}">
          <x14:formula1>
            <xm:f>' Hide Selection List'!$C$29:$C$32</xm:f>
          </x14:formula1>
          <xm:sqref>B26</xm:sqref>
        </x14:dataValidation>
        <x14:dataValidation type="list" allowBlank="1" showInputMessage="1" showErrorMessage="1" xr:uid="{19C0DA94-DD0A-431B-B0F6-82BC6F9736FC}">
          <x14:formula1>
            <xm:f>' Hide Selection List'!$C$55:$C$57</xm:f>
          </x14:formula1>
          <xm:sqref>B32 B62</xm:sqref>
        </x14:dataValidation>
        <x14:dataValidation type="list" allowBlank="1" showInputMessage="1" showErrorMessage="1" xr:uid="{C8D79185-D2BF-420F-AFBC-A1C139F23A3B}">
          <x14:formula1>
            <xm:f>' Hide Selection List'!$B$20:$B$22</xm:f>
          </x14:formula1>
          <xm:sqref>B37 B46 B55</xm:sqref>
        </x14:dataValidation>
        <x14:dataValidation type="list" allowBlank="1" showInputMessage="1" showErrorMessage="1" xr:uid="{2ACAE526-6BBA-48DA-9F55-758E07C1730C}">
          <x14:formula1>
            <xm:f>' Hide Selection List'!$B$20:$B$23</xm:f>
          </x14:formula1>
          <xm:sqref>B66 B72 B78 B88 B103 B118 B133 B148 B163 B178</xm:sqref>
        </x14:dataValidation>
        <x14:dataValidation type="list" allowBlank="1" showInputMessage="1" showErrorMessage="1" xr:uid="{C3B60769-1389-4B4B-B0F4-6125DCBA6E77}">
          <x14:formula1>
            <xm:f>' Hide Selection List'!$C$60:$C$61</xm:f>
          </x14:formula1>
          <xm:sqref>B83 B98 B113 B128 B143 B158 B173</xm:sqref>
        </x14:dataValidation>
        <x14:dataValidation type="list" allowBlank="1" showInputMessage="1" showErrorMessage="1" xr:uid="{E140367F-A249-4C15-9582-95864BD51780}">
          <x14:formula1>
            <xm:f>' Hide Selection List'!$C$63:$C$64</xm:f>
          </x14:formula1>
          <xm:sqref>B84 B99 B114 B129 B144 B159 B174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07B2-0110-482D-B8A3-C8E4730F27A8}">
  <sheetPr codeName="Sheet3">
    <tabColor theme="1" tint="0.499984740745262"/>
    <pageSetUpPr fitToPage="1"/>
  </sheetPr>
  <dimension ref="A1:I1048502"/>
  <sheetViews>
    <sheetView tabSelected="1" zoomScale="60" zoomScaleNormal="60" zoomScaleSheetLayoutView="130" workbookViewId="0">
      <pane ySplit="6" topLeftCell="A7" activePane="bottomLeft" state="frozen"/>
      <selection activeCell="S30" sqref="S30"/>
      <selection pane="bottomLeft" activeCell="J128" sqref="J128"/>
    </sheetView>
  </sheetViews>
  <sheetFormatPr defaultColWidth="9" defaultRowHeight="15.75"/>
  <cols>
    <col min="1" max="1" width="55" style="7" customWidth="1"/>
    <col min="2" max="2" width="104.375" style="41" customWidth="1"/>
    <col min="3" max="3" width="35.375" style="42" bestFit="1" customWidth="1"/>
    <col min="4" max="4" width="10" style="6" hidden="1" customWidth="1"/>
    <col min="5" max="6" width="9" style="6" hidden="1" customWidth="1"/>
    <col min="7" max="7" width="9.5" style="6" hidden="1" customWidth="1"/>
    <col min="8" max="8" width="9" style="6" hidden="1" customWidth="1"/>
    <col min="9" max="10" width="9" style="7" customWidth="1"/>
    <col min="11" max="16384" width="9" style="7"/>
  </cols>
  <sheetData>
    <row r="1" spans="1:9" ht="60" customHeight="1">
      <c r="A1" s="224" t="s">
        <v>385</v>
      </c>
      <c r="B1" s="224"/>
      <c r="C1" s="224"/>
    </row>
    <row r="2" spans="1:9" ht="21" customHeight="1">
      <c r="A2" s="98"/>
      <c r="B2" s="218" t="s">
        <v>397</v>
      </c>
      <c r="C2" s="218"/>
    </row>
    <row r="3" spans="1:9" ht="9.9499999999999993" customHeight="1" thickBot="1">
      <c r="A3" s="98"/>
      <c r="B3" s="99"/>
      <c r="C3" s="100"/>
    </row>
    <row r="4" spans="1:9" s="11" customFormat="1" ht="39.75" customHeight="1">
      <c r="A4" s="187" t="s">
        <v>170</v>
      </c>
      <c r="B4" s="188"/>
      <c r="C4" s="189"/>
      <c r="D4" s="10"/>
      <c r="E4" s="10"/>
      <c r="F4" s="10"/>
      <c r="G4" s="10"/>
      <c r="H4" s="10"/>
    </row>
    <row r="5" spans="1:9" s="11" customFormat="1" ht="23.25" customHeight="1">
      <c r="A5" s="225" t="s">
        <v>171</v>
      </c>
      <c r="B5" s="226"/>
      <c r="C5" s="227"/>
      <c r="D5" s="10"/>
      <c r="E5" s="10"/>
      <c r="F5" s="10"/>
      <c r="G5" s="10"/>
      <c r="H5" s="10"/>
    </row>
    <row r="6" spans="1:9" s="11" customFormat="1" ht="40.5" customHeight="1" thickBot="1">
      <c r="A6" s="221" t="s">
        <v>172</v>
      </c>
      <c r="B6" s="222"/>
      <c r="C6" s="223"/>
      <c r="D6" s="10"/>
      <c r="E6" s="10"/>
      <c r="F6" s="10"/>
      <c r="G6" s="10"/>
      <c r="H6" s="10"/>
    </row>
    <row r="7" spans="1:9" s="8" customFormat="1" ht="15" customHeight="1">
      <c r="A7" s="13"/>
      <c r="B7" s="14"/>
      <c r="C7" s="15"/>
      <c r="D7" s="16"/>
      <c r="E7" s="16"/>
      <c r="F7" s="16"/>
      <c r="G7" s="16"/>
      <c r="H7" s="16"/>
    </row>
    <row r="8" spans="1:9" s="6" customFormat="1" ht="20.100000000000001" customHeight="1">
      <c r="A8" s="208" t="s">
        <v>173</v>
      </c>
      <c r="B8" s="209"/>
      <c r="C8" s="210"/>
      <c r="I8" s="7"/>
    </row>
    <row r="9" spans="1:9" s="6" customFormat="1" ht="39.950000000000003" customHeight="1">
      <c r="A9" s="34" t="s">
        <v>206</v>
      </c>
      <c r="B9" s="77"/>
      <c r="C9" s="25" t="str">
        <f>IF(D9=1,"← Please select",IF(D9=2,"← Please do not select",""))</f>
        <v>← Please select</v>
      </c>
      <c r="D9" s="6">
        <f>IF(B9="",1,0)</f>
        <v>1</v>
      </c>
      <c r="E9" s="6">
        <f>IF(B9="",-1,1)</f>
        <v>-1</v>
      </c>
      <c r="I9" s="7"/>
    </row>
    <row r="10" spans="1:9" s="6" customFormat="1" ht="39.950000000000003" customHeight="1">
      <c r="A10" s="28" t="s">
        <v>279</v>
      </c>
      <c r="B10" s="78"/>
      <c r="C10" s="25" t="str">
        <f>IF(D10=1,"← Please select",IF(D10=2,"← Please do not select",""))</f>
        <v/>
      </c>
      <c r="D10" s="6">
        <f>IF(E$9=1,IF(B10="",1,0),IF(B10="",0,2))</f>
        <v>0</v>
      </c>
      <c r="E10" s="6">
        <f>IF(B10=' Hide Selection List'!C$64,1,0)</f>
        <v>0</v>
      </c>
      <c r="I10" s="7"/>
    </row>
    <row r="11" spans="1:9" s="6" customFormat="1" ht="39.950000000000003" customHeight="1">
      <c r="A11" s="28" t="s">
        <v>280</v>
      </c>
      <c r="B11" s="79"/>
      <c r="C11" s="25" t="str" cm="1">
        <f t="array" ref="C11">_xlfn.IFS(D11=0,"",D11=1,"← Please fill in",D11=2,"← Please do not fill in",D11=3,"← Is the manufacturer listed here correct?")</f>
        <v/>
      </c>
      <c r="D11" s="6">
        <f>IF(B10=' Hide Selection List'!C$64,IF(B11="",1,0),IF(B11="",0,2))</f>
        <v>0</v>
      </c>
      <c r="I11" s="7"/>
    </row>
    <row r="12" spans="1:9" s="6" customFormat="1" ht="20.100000000000001" customHeight="1">
      <c r="A12" s="203" t="s">
        <v>281</v>
      </c>
      <c r="B12" s="80"/>
      <c r="C12" s="25" t="str" cm="1">
        <f t="array" ref="C12">_xlfn.IFS(D12=0,"OK",D12=1,"",D12=2,"← Please untick the box",D12=3,"← Please attach a certified copy of the corporate registry, etc.",D12=4,"← Please tick the box correctly",D12=5,"← Please select")</f>
        <v/>
      </c>
      <c r="D12" s="6">
        <f>IF(E$10=1,IF(OR(AND(E12=TRUE,F12=FALSE,G12=FALSE),AND(E12=FALSE,F12=TRUE,G12=FALSE)),0,IF(AND(E12=FALSE,F12=FALSE,G12=FALSE),5,IF(AND(E12=FALSE,F12=FALSE,G12=TRUE),0,4))),IF(AND(E12=FALSE,F12=FALSE,G12=FALSE),1,2))</f>
        <v>1</v>
      </c>
      <c r="E12" s="6" t="b">
        <v>0</v>
      </c>
      <c r="F12" s="6" t="b">
        <v>0</v>
      </c>
      <c r="G12" s="6" t="b">
        <v>0</v>
      </c>
      <c r="I12" s="7"/>
    </row>
    <row r="13" spans="1:9" s="6" customFormat="1" ht="20.100000000000001" customHeight="1">
      <c r="A13" s="204"/>
      <c r="B13" s="106"/>
      <c r="C13" s="29" t="str" cm="1">
        <f t="array" ref="C13">_xlfn.IFS(D13=0,"OK",D13=1,"← Please fill in",D13=2,"← Please fill in correctly",D13=3,"",D13=4,"← Please do not fill in",D13=5,"")</f>
        <v/>
      </c>
      <c r="D13" s="6">
        <f>IF(D12=0,IF(E12=TRUE,E13,IF(F12=TRUE,F13,IF($B13="",G13,4))),3)</f>
        <v>3</v>
      </c>
      <c r="E13" s="6">
        <f>IF(E12=FALSE,-1,IF(LEN($B13)=13,0,IF($B13="",1,2)))</f>
        <v>-1</v>
      </c>
      <c r="F13" s="6">
        <f>IF(F12=FALSE,-1,IF(LEN($B13)=20,0,IF($B13="",1,2)))</f>
        <v>-1</v>
      </c>
      <c r="G13" s="6">
        <f>IF(G12=TRUE,0,-1)</f>
        <v>-1</v>
      </c>
      <c r="I13" s="7"/>
    </row>
    <row r="14" spans="1:9" s="6" customFormat="1" ht="52.5" customHeight="1">
      <c r="A14" s="60" t="s">
        <v>183</v>
      </c>
      <c r="B14" s="78"/>
      <c r="C14" s="32" t="str">
        <f>IF(D14=1,"← Please select",IF(D14=2,"← Please do not select",""))</f>
        <v/>
      </c>
      <c r="D14" s="6">
        <f>IF(E$10=1,IF(B14="",1,0),IF(B14="",0,2))</f>
        <v>0</v>
      </c>
      <c r="E14" s="6">
        <f>IF(OR(B14=' Hide Selection List'!B$20,B14=' Hide Selection List'!B$23),0,IF(B14=' Hide Selection List'!B$21,1,IF(B14=' Hide Selection List'!B$22,2,-1)))</f>
        <v>-1</v>
      </c>
      <c r="I14" s="7"/>
    </row>
    <row r="15" spans="1:9" s="6" customFormat="1" ht="52.5" customHeight="1">
      <c r="A15" s="60" t="s">
        <v>342</v>
      </c>
      <c r="B15" s="82"/>
      <c r="C15" s="25" t="str" cm="1">
        <f t="array" ref="C15">_xlfn.IFS(D15=0,"",D15=1,"← Please fill in",D15=2,"← Please do not fill in",D15=3,"← Is the manufacturer listed here correct?")</f>
        <v/>
      </c>
      <c r="D15" s="6">
        <f>IF(E$14&gt;=1,IF(B15="",1,0),IF(B15="",0,2))</f>
        <v>0</v>
      </c>
      <c r="I15" s="7"/>
    </row>
    <row r="16" spans="1:9" s="6" customFormat="1" ht="52.5" customHeight="1">
      <c r="A16" s="60" t="s">
        <v>343</v>
      </c>
      <c r="B16" s="82"/>
      <c r="C16" s="25" t="str" cm="1">
        <f t="array" ref="C16">_xlfn.IFS(D16=0,"",D16=1,"← Please fill in",D16=2,"← Please do not fill in",D16=3,"← Is the manufacturer listed here correct?")</f>
        <v/>
      </c>
      <c r="D16" s="6">
        <f>IF(E$14&gt;=2,IF(B16="",1,0),IF(B16="",0,2))</f>
        <v>0</v>
      </c>
      <c r="I16" s="7"/>
    </row>
    <row r="17" spans="1:9" s="6" customFormat="1" ht="39.950000000000003" customHeight="1">
      <c r="A17" s="28" t="s">
        <v>184</v>
      </c>
      <c r="B17" s="83"/>
      <c r="C17" s="25" t="str" cm="1">
        <f t="array" ref="C17">_xlfn.IFS(D17=0,"",D17=1,"← Please fill in",D17=2,"← Please do not fill in",D17=3,"← Is the manufacturer listed here correct?")</f>
        <v/>
      </c>
      <c r="D17" s="6">
        <f>IF(E$9=1,IF(B17="",1,0),IF(B17="",0,2))</f>
        <v>0</v>
      </c>
      <c r="I17" s="7"/>
    </row>
    <row r="18" spans="1:9" s="6" customFormat="1" ht="20.100000000000001" customHeight="1">
      <c r="A18" s="219" t="s">
        <v>174</v>
      </c>
      <c r="B18" s="80"/>
      <c r="C18" s="228" t="str" cm="1">
        <f t="array" ref="C18">_xlfn.IFS(D18=0,"",D18=1,"← Please fill in",D18=2,"← Please fill in",D18=3,"← Please do not fill in",D18=4,"← Please fill in correctly")</f>
        <v/>
      </c>
      <c r="D18" s="6">
        <f>IF(E$9=1,IF(OR(AND(E18=TRUE,F18=FALSE),AND(E18=FALSE,F18=TRUE)),IF(B19="",1,4),IF(AND(E18=FALSE,F18=FALSE),IF(B19="",2,0),4)),IF(AND(E18=FALSE,F18=FALSE,B19=""),0,3))</f>
        <v>0</v>
      </c>
      <c r="E18" s="6" t="b">
        <v>0</v>
      </c>
      <c r="F18" s="6" t="b">
        <v>0</v>
      </c>
      <c r="I18" s="7"/>
    </row>
    <row r="19" spans="1:9" s="6" customFormat="1" ht="20.100000000000001" customHeight="1">
      <c r="A19" s="220"/>
      <c r="B19" s="84"/>
      <c r="C19" s="229"/>
      <c r="I19" s="7"/>
    </row>
    <row r="20" spans="1:9" s="6" customFormat="1" ht="20.100000000000001" customHeight="1">
      <c r="A20" s="219" t="s">
        <v>175</v>
      </c>
      <c r="B20" s="80"/>
      <c r="C20" s="228" t="str" cm="1">
        <f t="array" ref="C20">_xlfn.IFS(D21=0,"",D21=1,"← Please fill in",D21=2,"← Please fill in correctly",D21=3,"",D21=4,"← Please do not fill in")</f>
        <v/>
      </c>
      <c r="D20" s="129"/>
      <c r="E20" s="6" t="b">
        <v>0</v>
      </c>
      <c r="I20" s="7"/>
    </row>
    <row r="21" spans="1:9" s="6" customFormat="1" ht="20.100000000000001" customHeight="1">
      <c r="A21" s="220"/>
      <c r="B21" s="149"/>
      <c r="C21" s="229"/>
      <c r="D21" s="6">
        <f>IF(E$9=1,IF(E20=FALSE,IF(B21="",0,2),IF(LEN(B21)=16,0,2)),IF(AND(E20=FALSE,B21=""),0,4))</f>
        <v>0</v>
      </c>
      <c r="I21" s="7"/>
    </row>
    <row r="22" spans="1:9" s="6" customFormat="1" ht="20.100000000000001" customHeight="1">
      <c r="A22" s="205" t="s">
        <v>176</v>
      </c>
      <c r="B22" s="80"/>
      <c r="C22" s="228" t="str" cm="1">
        <f t="array" ref="C22">_xlfn.IFS(D23=0,"",D23=1,"← Please fill in",D23=2,"← Please fill in correctly",D23=3,"",D23=4,"← Please do not fill in")</f>
        <v/>
      </c>
      <c r="D22" s="129"/>
      <c r="E22" s="6" t="b">
        <v>0</v>
      </c>
      <c r="I22" s="7"/>
    </row>
    <row r="23" spans="1:9" s="6" customFormat="1" ht="65.25" customHeight="1">
      <c r="A23" s="207"/>
      <c r="B23" s="149"/>
      <c r="C23" s="229"/>
      <c r="D23" s="6">
        <f>IF(E$9=1,IF(E22=FALSE,IF(B23="",0,2),IF(B23="",2,0)),IF(AND(E22=FALSE,B23=""),0,4))</f>
        <v>0</v>
      </c>
      <c r="I23" s="7"/>
    </row>
    <row r="24" spans="1:9" s="6" customFormat="1" ht="39.950000000000003" customHeight="1">
      <c r="A24" s="34" t="s">
        <v>205</v>
      </c>
      <c r="B24" s="77"/>
      <c r="C24" s="25" t="str">
        <f>IF(D24=1,"← Please select",IF(D24=2,"← Please do not select",""))</f>
        <v>← Please select</v>
      </c>
      <c r="D24" s="6">
        <f>IF(B24="",1,0)</f>
        <v>1</v>
      </c>
      <c r="E24" s="6">
        <f>IF(B24="",-1,1)</f>
        <v>-1</v>
      </c>
      <c r="I24" s="7"/>
    </row>
    <row r="25" spans="1:9" s="6" customFormat="1" ht="39.950000000000003" customHeight="1">
      <c r="A25" s="28" t="s">
        <v>233</v>
      </c>
      <c r="B25" s="78"/>
      <c r="C25" s="25" t="str">
        <f>IF(D25=1,"← Please select",IF(D25=2,"← Please do not select",""))</f>
        <v/>
      </c>
      <c r="D25" s="6">
        <f>IF(E$24=1,IF(B25="",1,0),IF(B25="",0,2))</f>
        <v>0</v>
      </c>
      <c r="E25" s="6">
        <f>IF(B25=' Hide Selection List'!C$64,1,0)</f>
        <v>0</v>
      </c>
      <c r="I25" s="7"/>
    </row>
    <row r="26" spans="1:9" s="6" customFormat="1" ht="39.950000000000003" customHeight="1">
      <c r="A26" s="28" t="s">
        <v>212</v>
      </c>
      <c r="B26" s="79"/>
      <c r="C26" s="25" t="str" cm="1">
        <f t="array" ref="C26">_xlfn.IFS(D26=0,"",D26=1,"← Please fill in",D26=2,"← Please do not fill in",D26=3,"← Is the manufacturer listed here correct?")</f>
        <v/>
      </c>
      <c r="D26" s="6">
        <f>IF(B25=' Hide Selection List'!C$64,IF(B26="",1,0),IF(B26="",0,2))</f>
        <v>0</v>
      </c>
      <c r="I26" s="7"/>
    </row>
    <row r="27" spans="1:9" s="6" customFormat="1" ht="20.100000000000001" customHeight="1">
      <c r="A27" s="203" t="s">
        <v>344</v>
      </c>
      <c r="B27" s="85"/>
      <c r="C27" s="25" t="str" cm="1">
        <f t="array" ref="C27">_xlfn.IFS(D27=0,"OK",D27=1,"",D27=2,"← Please untick the box",D27=3,"← Please attach a certified copy of the corporate registry, etc.",D27=4,"← Please tick the box correctly",D27=5,"← Please select")</f>
        <v/>
      </c>
      <c r="D27" s="6">
        <f>IF(E$25=1,IF(OR(AND(E27=TRUE,F27=FALSE,G27=FALSE),AND(E27=FALSE,F27=TRUE,G27=FALSE)),0,IF(AND(E27=FALSE,F27=FALSE,G27=FALSE),5,IF(AND(E27=FALSE,F27=FALSE,G27=TRUE),0,4))),IF(AND(E27=FALSE,F27=FALSE,G27=FALSE),1,2))</f>
        <v>1</v>
      </c>
      <c r="E27" s="6" t="b">
        <v>0</v>
      </c>
      <c r="F27" s="6" t="b">
        <v>0</v>
      </c>
      <c r="G27" s="6" t="b">
        <v>0</v>
      </c>
      <c r="I27" s="7"/>
    </row>
    <row r="28" spans="1:9" s="6" customFormat="1" ht="20.100000000000001" customHeight="1">
      <c r="A28" s="204"/>
      <c r="B28" s="86"/>
      <c r="C28" s="29" t="str" cm="1">
        <f t="array" ref="C28">_xlfn.IFS(D28=0,"OK",D28=1,"← Please fill in",D28=2,"← Please fill in correctly",D28=3,"",D28=4,"← Please do not fill in",D28=5,"")</f>
        <v/>
      </c>
      <c r="D28" s="6">
        <f>IF(D27=0,IF(E27=TRUE,E28,IF(F27=TRUE,F28,IF($B28="",G28,4))),3)</f>
        <v>3</v>
      </c>
      <c r="E28" s="6">
        <f>IF(E27=FALSE,-1,IF(LEN($B28)=13,0,IF($B28="",1,2)))</f>
        <v>-1</v>
      </c>
      <c r="F28" s="6">
        <f>IF(F27=FALSE,-1,IF(LEN($B28)=20,0,IF($B28="",1,2)))</f>
        <v>-1</v>
      </c>
      <c r="G28" s="6">
        <f>IF(G27=TRUE,0,-1)</f>
        <v>-1</v>
      </c>
      <c r="I28" s="7"/>
    </row>
    <row r="29" spans="1:9" s="6" customFormat="1" ht="52.5" customHeight="1">
      <c r="A29" s="60" t="s">
        <v>227</v>
      </c>
      <c r="B29" s="79"/>
      <c r="C29" s="32" t="str">
        <f>IF(D29=1,"← Please select",IF(D29=2,"← Please do not select",""))</f>
        <v/>
      </c>
      <c r="D29" s="6">
        <f>IF(E$25=1,IF(B29="",1,0),IF(B29="",0,2))</f>
        <v>0</v>
      </c>
      <c r="E29" s="6">
        <f>IF(OR(B29=' Hide Selection List'!B$20,B29=' Hide Selection List'!B$23),0,IF(B29=' Hide Selection List'!B$21,1,IF(B29=' Hide Selection List'!B$22,2,-1)))</f>
        <v>-1</v>
      </c>
      <c r="I29" s="7"/>
    </row>
    <row r="30" spans="1:9" s="6" customFormat="1" ht="52.5" customHeight="1">
      <c r="A30" s="60" t="s">
        <v>253</v>
      </c>
      <c r="B30" s="82"/>
      <c r="C30" s="25" t="str" cm="1">
        <f t="array" ref="C30">_xlfn.IFS(D30=0,"",D30=1,"← Please fill in",D30=2,"← Please do not fill in",D30=3,"← Is the manufacturer listed here correct?")</f>
        <v/>
      </c>
      <c r="D30" s="6">
        <f>IF(E$29&gt;=1,IF(B30="",1,0),IF(B30="",0,2))</f>
        <v>0</v>
      </c>
      <c r="I30" s="7"/>
    </row>
    <row r="31" spans="1:9" s="6" customFormat="1" ht="52.5" customHeight="1">
      <c r="A31" s="103" t="s">
        <v>254</v>
      </c>
      <c r="B31" s="82"/>
      <c r="C31" s="25" t="str" cm="1">
        <f t="array" ref="C31">_xlfn.IFS(D31=0,"",D31=1,"← Please fill in",D31=2,"← Please do not fill in",D31=3,"← Is the manufacturer listed here correct?")</f>
        <v/>
      </c>
      <c r="D31" s="6">
        <f>IF(E$29&gt;=2,IF(B31="",1,0),IF(B31="",0,2))</f>
        <v>0</v>
      </c>
      <c r="I31" s="7"/>
    </row>
    <row r="32" spans="1:9" s="6" customFormat="1" ht="39.950000000000003" customHeight="1">
      <c r="A32" s="96" t="s">
        <v>220</v>
      </c>
      <c r="B32" s="83"/>
      <c r="C32" s="25" t="str" cm="1">
        <f t="array" ref="C32">_xlfn.IFS(D32=0,"",D32=1,"← Please fill in",D32=2,"← Please do not fill in",D32=3,"← Is the manufacturer listed here correct?")</f>
        <v/>
      </c>
      <c r="D32" s="6">
        <f>IF(E$24=1,IF(B32="",1,0),IF(B32="",0,2))</f>
        <v>0</v>
      </c>
      <c r="I32" s="7"/>
    </row>
    <row r="33" spans="1:9" s="6" customFormat="1" ht="20.100000000000001" customHeight="1">
      <c r="A33" s="219" t="s">
        <v>204</v>
      </c>
      <c r="B33" s="80"/>
      <c r="C33" s="228" t="str" cm="1">
        <f t="array" ref="C33">_xlfn.IFS(D33=0,"",D33=1,"← Please fill in",D33=2,"← Please fill in",D33=3,"← Please do not fill in",D33=4,"← Please fill in correctly")</f>
        <v/>
      </c>
      <c r="D33" s="6">
        <f>IF(E$24=1,IF(OR(AND(E33=TRUE,F33=FALSE),AND(E33=FALSE,F33=TRUE)),IF(B34="",1,4),IF(AND(E33=FALSE,F33=FALSE),IF(B34="",2,0),4)),IF(AND(E33=FALSE,F33=FALSE,B34=""),0,3))</f>
        <v>0</v>
      </c>
      <c r="E33" s="6" t="b">
        <v>0</v>
      </c>
      <c r="F33" s="6" t="b">
        <v>0</v>
      </c>
      <c r="I33" s="7"/>
    </row>
    <row r="34" spans="1:9" s="6" customFormat="1" ht="20.100000000000001" customHeight="1">
      <c r="A34" s="220"/>
      <c r="B34" s="84"/>
      <c r="C34" s="229"/>
      <c r="I34" s="7"/>
    </row>
    <row r="35" spans="1:9" s="6" customFormat="1" ht="20.100000000000001" customHeight="1">
      <c r="A35" s="219" t="s">
        <v>226</v>
      </c>
      <c r="B35" s="80"/>
      <c r="C35" s="228" t="str" cm="1">
        <f t="array" ref="C35">_xlfn.IFS(D36=0,"",D36=1,"← Please fill in",D36=2,"← Please fill in correctly",D36=3,"",D36=4,"← Please do not fill in")</f>
        <v/>
      </c>
      <c r="D35" s="129"/>
      <c r="E35" s="6" t="b">
        <v>0</v>
      </c>
      <c r="I35" s="7"/>
    </row>
    <row r="36" spans="1:9" s="6" customFormat="1" ht="20.100000000000001" customHeight="1">
      <c r="A36" s="220"/>
      <c r="B36" s="81"/>
      <c r="C36" s="229"/>
      <c r="D36" s="6">
        <f>IF(E$24=1,IF(E35=FALSE,IF(B36="",0,2),IF(LEN(B36)=16,0,2)),IF(AND(E35=FALSE,B36=""),0,4))</f>
        <v>0</v>
      </c>
      <c r="I36" s="7"/>
    </row>
    <row r="37" spans="1:9" s="6" customFormat="1" ht="20.100000000000001" customHeight="1">
      <c r="A37" s="205" t="s">
        <v>177</v>
      </c>
      <c r="B37" s="80"/>
      <c r="C37" s="228" t="str" cm="1">
        <f t="array" ref="C37">_xlfn.IFS(D38=0,"",D38=1,"← Please fill in",D38=2,"← Please fill in correctly",D38=3,"",D38=4,"← Please do not fill in")</f>
        <v/>
      </c>
      <c r="D37" s="129"/>
      <c r="E37" s="6" t="b">
        <v>0</v>
      </c>
      <c r="I37" s="7"/>
    </row>
    <row r="38" spans="1:9" s="6" customFormat="1" ht="65.25" customHeight="1">
      <c r="A38" s="207"/>
      <c r="B38" s="149"/>
      <c r="C38" s="229"/>
      <c r="D38" s="6">
        <f>IF(E$24=1,IF(E37=FALSE,IF(B38="",0,2),IF(B38="",2,0)),IF(AND(E37=FALSE,B38=""),0,4))</f>
        <v>0</v>
      </c>
      <c r="I38" s="7"/>
    </row>
    <row r="39" spans="1:9" s="6" customFormat="1" ht="39.950000000000003" customHeight="1">
      <c r="A39" s="34" t="s">
        <v>207</v>
      </c>
      <c r="B39" s="77"/>
      <c r="C39" s="25" t="str">
        <f>IF(D39=1,"← Please select",IF(D39=2,"← Please do not select",""))</f>
        <v>← Please select</v>
      </c>
      <c r="D39" s="6">
        <f>IF(B39="",1,0)</f>
        <v>1</v>
      </c>
      <c r="E39" s="6">
        <f>IF(B39="",-1,1)</f>
        <v>-1</v>
      </c>
      <c r="I39" s="7"/>
    </row>
    <row r="40" spans="1:9" s="6" customFormat="1" ht="39.950000000000003" customHeight="1">
      <c r="A40" s="28" t="s">
        <v>219</v>
      </c>
      <c r="B40" s="79"/>
      <c r="C40" s="25" t="str">
        <f>IF(D40=1,"← Please select",IF(D40=2,"← Please do not select",""))</f>
        <v/>
      </c>
      <c r="D40" s="6">
        <f>IF(E$39=1,IF(B40="",1,0),IF(B40="",0,2))</f>
        <v>0</v>
      </c>
      <c r="E40" s="6">
        <f>IF(B40=' Hide Selection List'!C$64,1,0)</f>
        <v>0</v>
      </c>
      <c r="I40" s="7"/>
    </row>
    <row r="41" spans="1:9" s="6" customFormat="1" ht="39.950000000000003" customHeight="1">
      <c r="A41" s="28" t="s">
        <v>229</v>
      </c>
      <c r="B41" s="79"/>
      <c r="C41" s="25" t="str" cm="1">
        <f t="array" ref="C41">_xlfn.IFS(D41=0,"",D41=1,"← Please fill in",D41=2,"← Please do not fill in",D41=3,"← Is the manufacturer listed here correct?")</f>
        <v/>
      </c>
      <c r="D41" s="6">
        <f>IF(B40=' Hide Selection List'!C$64,IF(B41="",1,0),IF(B41="",0,2))</f>
        <v>0</v>
      </c>
      <c r="I41" s="7"/>
    </row>
    <row r="42" spans="1:9" s="6" customFormat="1" ht="20.100000000000001" customHeight="1">
      <c r="A42" s="203" t="s">
        <v>350</v>
      </c>
      <c r="B42" s="80"/>
      <c r="C42" s="25" t="str" cm="1">
        <f t="array" ref="C42">_xlfn.IFS(D42=0,"OK",D42=1,"",D42=2,"← Please untick the box",D42=3,"← Please attach a certified copy of the corporate registry, etc.",D42=4,"← Please tick the box correctly",D42=5,"← Please select")</f>
        <v/>
      </c>
      <c r="D42" s="6">
        <f>IF(E$40=1,IF(OR(AND(E42=TRUE,F42=FALSE,G42=FALSE),AND(E42=FALSE,F42=TRUE,G42=FALSE)),0,IF(AND(E42=FALSE,F42=FALSE,G42=FALSE),5,IF(AND(E42=FALSE,F42=FALSE,G42=TRUE),0,4))),IF(AND(E42=FALSE,F42=FALSE,G42=FALSE),1,2))</f>
        <v>1</v>
      </c>
      <c r="E42" s="6" t="b">
        <v>0</v>
      </c>
      <c r="F42" s="6" t="b">
        <v>0</v>
      </c>
      <c r="G42" s="6" t="b">
        <v>0</v>
      </c>
      <c r="I42" s="7"/>
    </row>
    <row r="43" spans="1:9" s="6" customFormat="1" ht="20.100000000000001" customHeight="1">
      <c r="A43" s="204"/>
      <c r="B43" s="81"/>
      <c r="C43" s="29" t="str" cm="1">
        <f t="array" ref="C43">_xlfn.IFS(D43=0,"OK",D43=1,"← Please fill in",D43=2,"← Please fill in correctly",D43=3,"",D43=4,"← Please do not fill in",D43=5,"")</f>
        <v/>
      </c>
      <c r="D43" s="6">
        <f>IF(D42=0,IF(E42=TRUE,E43,IF(F42=TRUE,F43,IF($B43="",G43,4))),3)</f>
        <v>3</v>
      </c>
      <c r="E43" s="6">
        <f>IF(E42=FALSE,-1,IF(LEN($B43)=13,0,IF($B43="",1,2)))</f>
        <v>-1</v>
      </c>
      <c r="F43" s="6">
        <f>IF(F42=FALSE,-1,IF(LEN($B43)=20,0,IF($B43="",1,2)))</f>
        <v>-1</v>
      </c>
      <c r="G43" s="6">
        <f>IF(G42=TRUE,0,-1)</f>
        <v>-1</v>
      </c>
      <c r="I43" s="7"/>
    </row>
    <row r="44" spans="1:9" s="6" customFormat="1" ht="52.5" customHeight="1">
      <c r="A44" s="60" t="s">
        <v>230</v>
      </c>
      <c r="B44" s="79"/>
      <c r="C44" s="32" t="str">
        <f>IF(D44=1,"← Please select",IF(D44=2,"← Please do not select",""))</f>
        <v/>
      </c>
      <c r="D44" s="6">
        <f>IF(E$40=1,IF(B44="",1,0),IF(B44="",0,2))</f>
        <v>0</v>
      </c>
      <c r="E44" s="6">
        <f>IF(OR(B44=' Hide Selection List'!B$20,B44=' Hide Selection List'!B$23),0,IF(B44=' Hide Selection List'!B$21,1,IF(B44=' Hide Selection List'!B$22,2,-1)))</f>
        <v>-1</v>
      </c>
      <c r="I44" s="7"/>
    </row>
    <row r="45" spans="1:9" s="6" customFormat="1" ht="52.5" customHeight="1">
      <c r="A45" s="60" t="s">
        <v>231</v>
      </c>
      <c r="B45" s="82"/>
      <c r="C45" s="25" t="str" cm="1">
        <f t="array" ref="C45">_xlfn.IFS(D45=0,"",D45=1,"← Please fill in",D45=2,"← Please do not fill in",D45=3,"← Is the manufacturer listed here correct?")</f>
        <v/>
      </c>
      <c r="D45" s="6">
        <f>IF(E$44&gt;=1,IF(B45="",1,0),IF(B45="",0,2))</f>
        <v>0</v>
      </c>
      <c r="I45" s="7"/>
    </row>
    <row r="46" spans="1:9" s="6" customFormat="1" ht="52.5" customHeight="1">
      <c r="A46" s="60" t="s">
        <v>255</v>
      </c>
      <c r="B46" s="82"/>
      <c r="C46" s="25" t="str" cm="1">
        <f t="array" ref="C46">_xlfn.IFS(D46=0,"",D46=1,"← Please fill in",D46=2,"← Please do not fill in",D46=3,"← Is the manufacturer listed here correct?")</f>
        <v/>
      </c>
      <c r="D46" s="6">
        <f>IF(E$44&gt;=2,IF(B46="",1,0),IF(B46="",0,2))</f>
        <v>0</v>
      </c>
      <c r="I46" s="7"/>
    </row>
    <row r="47" spans="1:9" s="6" customFormat="1" ht="39.950000000000003" customHeight="1">
      <c r="A47" s="28" t="s">
        <v>221</v>
      </c>
      <c r="B47" s="83"/>
      <c r="C47" s="25" t="str" cm="1">
        <f t="array" ref="C47">_xlfn.IFS(D47=0,"",D47=1,"← Please fill in",D47=2,"← Please do not fill in",D47=3,"← Is the manufacturer listed here correct?")</f>
        <v/>
      </c>
      <c r="D47" s="6">
        <f>IF(E$39=1,IF(B47="",1,0),IF(B47="",0,2))</f>
        <v>0</v>
      </c>
      <c r="I47" s="7"/>
    </row>
    <row r="48" spans="1:9" s="6" customFormat="1" ht="20.100000000000001" customHeight="1">
      <c r="A48" s="219" t="s">
        <v>232</v>
      </c>
      <c r="B48" s="80"/>
      <c r="C48" s="228" t="str" cm="1">
        <f t="array" ref="C48">_xlfn.IFS(D48=0,"",D48=1,"← Please fill in",D48=2,"← Please fill in",D48=3,"← Please do not fill in",D48=4,"← Please fill in correctly")</f>
        <v/>
      </c>
      <c r="D48" s="6">
        <f>IF(E$39=1,IF(OR(AND(E48=TRUE,F48=FALSE),AND(E48=FALSE,F48=TRUE)),IF(B49="",1,4),IF(AND(E48=FALSE,F48=FALSE),IF(B49="",2,0),4)),IF(AND(E48=FALSE,F48=FALSE,B49=""),0,3))</f>
        <v>0</v>
      </c>
      <c r="E48" s="6" t="b">
        <v>0</v>
      </c>
      <c r="F48" s="6" t="b">
        <v>0</v>
      </c>
      <c r="I48" s="7"/>
    </row>
    <row r="49" spans="1:9" s="6" customFormat="1" ht="20.100000000000001" customHeight="1">
      <c r="A49" s="220"/>
      <c r="B49" s="84"/>
      <c r="C49" s="229"/>
      <c r="I49" s="7"/>
    </row>
    <row r="50" spans="1:9" s="6" customFormat="1" ht="20.100000000000001" customHeight="1">
      <c r="A50" s="219" t="s">
        <v>213</v>
      </c>
      <c r="B50" s="80"/>
      <c r="C50" s="228" t="str" cm="1">
        <f t="array" ref="C50">_xlfn.IFS(D51=0,"",D51=1,"← Please fill in",D51=2,"← Please fill in correctly",D51=3,"",D51=4,"← Please do not fill in")</f>
        <v/>
      </c>
      <c r="D50" s="129"/>
      <c r="E50" s="6" t="b">
        <v>0</v>
      </c>
      <c r="I50" s="7"/>
    </row>
    <row r="51" spans="1:9" s="6" customFormat="1" ht="20.100000000000001" customHeight="1">
      <c r="A51" s="220"/>
      <c r="B51" s="81"/>
      <c r="C51" s="229"/>
      <c r="D51" s="6">
        <f>IF(E$39=1,IF(E50=FALSE,IF(B51="",0,2),IF(LEN(B51)=16,0,2)),IF(AND(E50=FALSE,B51=""),0,4))</f>
        <v>0</v>
      </c>
      <c r="I51" s="7"/>
    </row>
    <row r="52" spans="1:9" s="6" customFormat="1" ht="20.100000000000001" customHeight="1">
      <c r="A52" s="205" t="s">
        <v>178</v>
      </c>
      <c r="B52" s="80"/>
      <c r="C52" s="228" t="str" cm="1">
        <f t="array" ref="C52">_xlfn.IFS(D53=0,"",D53=1,"← Please fill in",D53=2,"← Please fill in correctly",D53=3,"",D53=4,"← Please do not fill in")</f>
        <v/>
      </c>
      <c r="D52" s="129"/>
      <c r="E52" s="6" t="b">
        <v>0</v>
      </c>
      <c r="I52" s="7"/>
    </row>
    <row r="53" spans="1:9" s="6" customFormat="1" ht="65.25" customHeight="1">
      <c r="A53" s="207"/>
      <c r="B53" s="149"/>
      <c r="C53" s="229"/>
      <c r="D53" s="6">
        <f>IF(E$39=1,IF(E52=FALSE,IF(B53="",0,2),IF(B53="",2,0)),IF(AND(E52=FALSE,B53=""),0,4))</f>
        <v>0</v>
      </c>
      <c r="I53" s="7"/>
    </row>
    <row r="54" spans="1:9" s="6" customFormat="1" ht="39.950000000000003" customHeight="1">
      <c r="A54" s="34" t="s">
        <v>208</v>
      </c>
      <c r="B54" s="77"/>
      <c r="C54" s="25" t="str">
        <f>IF(D54=1,"← Please select",IF(D54=2,"← Please do not select",""))</f>
        <v>← Please select</v>
      </c>
      <c r="D54" s="6">
        <f>IF(B54="",1,0)</f>
        <v>1</v>
      </c>
      <c r="E54" s="6">
        <f>IF(B54="",-1,1)</f>
        <v>-1</v>
      </c>
      <c r="I54" s="7"/>
    </row>
    <row r="55" spans="1:9" s="6" customFormat="1" ht="39.950000000000003" customHeight="1">
      <c r="A55" s="96" t="s">
        <v>214</v>
      </c>
      <c r="B55" s="79"/>
      <c r="C55" s="25" t="str">
        <f>IF(D55=1,"← Please select",IF(D55=2,"← Please do not select",""))</f>
        <v/>
      </c>
      <c r="D55" s="6">
        <f>IF(E$54=1,IF(B55="",1,0),IF(B55="",0,2))</f>
        <v>0</v>
      </c>
      <c r="E55" s="6">
        <f>IF(B55=' Hide Selection List'!C$64,1,0)</f>
        <v>0</v>
      </c>
      <c r="I55" s="7"/>
    </row>
    <row r="56" spans="1:9" s="6" customFormat="1" ht="39.950000000000003" customHeight="1">
      <c r="A56" s="28" t="s">
        <v>218</v>
      </c>
      <c r="B56" s="79"/>
      <c r="C56" s="25" t="str" cm="1">
        <f t="array" ref="C56">_xlfn.IFS(D56=0,"",D56=1,"← Please fill in",D56=2,"← Please do not fill in",D56=3,"← Is the manufacturer listed here correct?")</f>
        <v/>
      </c>
      <c r="D56" s="6">
        <f>IF(B55=' Hide Selection List'!C$64,IF(B56="",1,0),IF(B56="",0,2))</f>
        <v>0</v>
      </c>
      <c r="I56" s="7"/>
    </row>
    <row r="57" spans="1:9" s="6" customFormat="1" ht="20.100000000000001" customHeight="1">
      <c r="A57" s="203" t="s">
        <v>345</v>
      </c>
      <c r="B57" s="80"/>
      <c r="C57" s="25" t="str" cm="1">
        <f t="array" ref="C57">_xlfn.IFS(D57=0,"OK",D57=1,"",D57=2,"← Please untick the box",D57=3,"← Please attach a certified copy of the corporate registry, etc.",D57=4,"← Please tick the box correctly",D57=5,"← Please select")</f>
        <v/>
      </c>
      <c r="D57" s="6">
        <f>IF(E$55=1,IF(OR(AND(E57=TRUE,F57=FALSE,G57=FALSE),AND(E57=FALSE,F57=TRUE,G57=FALSE)),0,IF(AND(E57=FALSE,F57=FALSE,G57=FALSE),5,IF(AND(E57=FALSE,F57=FALSE,G57=TRUE),0,4))),IF(AND(E57=FALSE,F57=FALSE,G57=FALSE),1,2))</f>
        <v>1</v>
      </c>
      <c r="E57" s="6" t="b">
        <v>0</v>
      </c>
      <c r="F57" s="6" t="b">
        <v>0</v>
      </c>
      <c r="G57" s="6" t="b">
        <v>0</v>
      </c>
      <c r="I57" s="7"/>
    </row>
    <row r="58" spans="1:9" s="6" customFormat="1" ht="20.100000000000001" customHeight="1">
      <c r="A58" s="204"/>
      <c r="B58" s="106"/>
      <c r="C58" s="29" t="str" cm="1">
        <f t="array" ref="C58">_xlfn.IFS(D58=0,"OK",D58=1,"← Please fill in",D58=2,"← Please fill in correctly",D58=3,"",D58=4,"← Please do not fill in",D58=5,"")</f>
        <v/>
      </c>
      <c r="D58" s="6">
        <f>IF(D57=0,IF(E57=TRUE,E58,IF(F57=TRUE,F58,IF($B58="",G58,4))),3)</f>
        <v>3</v>
      </c>
      <c r="E58" s="6">
        <f>IF(E57=FALSE,-1,IF(LEN($B58)=13,0,IF($B58="",1,2)))</f>
        <v>-1</v>
      </c>
      <c r="F58" s="6">
        <f>IF(F57=FALSE,-1,IF(LEN($B58)=20,0,IF($B58="",1,2)))</f>
        <v>-1</v>
      </c>
      <c r="G58" s="6">
        <f>IF(G57=TRUE,0,-1)</f>
        <v>-1</v>
      </c>
      <c r="I58" s="7"/>
    </row>
    <row r="59" spans="1:9" s="6" customFormat="1" ht="52.5" customHeight="1">
      <c r="A59" s="60" t="s">
        <v>282</v>
      </c>
      <c r="B59" s="79"/>
      <c r="C59" s="32" t="str">
        <f>IF(D59=1,"← Please select",IF(D59=2,"← Please do not select",""))</f>
        <v/>
      </c>
      <c r="D59" s="6">
        <f>IF(E$54=1,IF(B59="",1,0),IF(B59="",0,2))</f>
        <v>0</v>
      </c>
      <c r="E59" s="6">
        <f>IF(OR(B59=' Hide Selection List'!B$20,B59=' Hide Selection List'!B$23),0,IF(B59=' Hide Selection List'!B$21,1,IF(B59=' Hide Selection List'!B$22,2,-1)))</f>
        <v>-1</v>
      </c>
      <c r="I59" s="7"/>
    </row>
    <row r="60" spans="1:9" s="6" customFormat="1" ht="52.5" customHeight="1">
      <c r="A60" s="60" t="s">
        <v>283</v>
      </c>
      <c r="B60" s="82"/>
      <c r="C60" s="25" t="str" cm="1">
        <f t="array" ref="C60">_xlfn.IFS(D60=0,"",D60=1,"← Please fill in",D60=2,"← Please do not fill in",D60=3,"← Is the manufacturer listed here correct?")</f>
        <v/>
      </c>
      <c r="D60" s="6">
        <f>IF(E$59&gt;=1,IF(B60="",1,0),IF(B60="",0,2))</f>
        <v>0</v>
      </c>
      <c r="I60" s="7"/>
    </row>
    <row r="61" spans="1:9" s="6" customFormat="1" ht="52.5" customHeight="1">
      <c r="A61" s="103" t="s">
        <v>284</v>
      </c>
      <c r="B61" s="82"/>
      <c r="C61" s="25" t="str" cm="1">
        <f t="array" ref="C61">_xlfn.IFS(D61=0,"",D61=1,"← Please fill in",D61=2,"← Please do not fill in",D61=3,"← Is the manufacturer listed here correct?")</f>
        <v/>
      </c>
      <c r="D61" s="6">
        <f>IF(E$59&gt;=2,IF(B61="",1,0),IF(B61="",0,2))</f>
        <v>0</v>
      </c>
      <c r="I61" s="7"/>
    </row>
    <row r="62" spans="1:9" s="6" customFormat="1" ht="39.950000000000003" customHeight="1">
      <c r="A62" s="28" t="s">
        <v>222</v>
      </c>
      <c r="B62" s="83"/>
      <c r="C62" s="25" t="str" cm="1">
        <f t="array" ref="C62">_xlfn.IFS(D62=0,"",D62=1,"← Please fill in",D62=2,"← Please do not fill in",D62=3,"← Is the manufacturer listed here correct?")</f>
        <v/>
      </c>
      <c r="D62" s="6">
        <f>IF(E$54=1,IF(B62="",1,0),IF(B62="",0,2))</f>
        <v>0</v>
      </c>
      <c r="I62" s="7"/>
    </row>
    <row r="63" spans="1:9" s="6" customFormat="1" ht="20.100000000000001" customHeight="1">
      <c r="A63" s="219" t="s">
        <v>346</v>
      </c>
      <c r="B63" s="80"/>
      <c r="C63" s="228" t="str" cm="1">
        <f t="array" ref="C63">_xlfn.IFS(D63=0,"",D63=1,"← Please fill in",D63=2,"← Please fill in",D63=3,"← Please do not fill in",D63=4,"← Please fill in correctly")</f>
        <v/>
      </c>
      <c r="D63" s="6">
        <f>IF(E$54=1,IF(OR(AND(E63=TRUE,F63=FALSE),AND(E63=FALSE,F63=TRUE)),IF(B64="",1,4),IF(AND(E63=FALSE,F63=FALSE),IF(B64="",2,0),4)),IF(AND(E63=FALSE,F63=FALSE,B64=""),0,3))</f>
        <v>0</v>
      </c>
      <c r="E63" s="6" t="b">
        <v>0</v>
      </c>
      <c r="F63" s="6" t="b">
        <v>0</v>
      </c>
      <c r="I63" s="7"/>
    </row>
    <row r="64" spans="1:9" s="6" customFormat="1" ht="20.100000000000001" customHeight="1">
      <c r="A64" s="220"/>
      <c r="B64" s="84"/>
      <c r="C64" s="229"/>
      <c r="G64" s="6" t="b">
        <v>0</v>
      </c>
      <c r="I64" s="7"/>
    </row>
    <row r="65" spans="1:9" s="6" customFormat="1" ht="20.100000000000001" customHeight="1">
      <c r="A65" s="219" t="s">
        <v>215</v>
      </c>
      <c r="B65" s="80"/>
      <c r="C65" s="228" t="str" cm="1">
        <f t="array" ref="C65">_xlfn.IFS(D66=0,"",D66=1,"← Please fill in",D66=2,"← Please fill in correctly",D66=3,"",D66=4,"← Please do not fill in")</f>
        <v/>
      </c>
      <c r="D65" s="129"/>
      <c r="E65" s="6" t="b">
        <v>0</v>
      </c>
      <c r="I65" s="7"/>
    </row>
    <row r="66" spans="1:9" s="6" customFormat="1" ht="20.100000000000001" customHeight="1">
      <c r="A66" s="220"/>
      <c r="B66" s="81"/>
      <c r="C66" s="229"/>
      <c r="D66" s="6">
        <f>IF(E$54=1,IF(E65=FALSE,IF(B66="",0,2),IF(LEN(B66)=16,0,2)),IF(AND(E65=FALSE,B66=""),0,4))</f>
        <v>0</v>
      </c>
      <c r="I66" s="7"/>
    </row>
    <row r="67" spans="1:9" s="6" customFormat="1" ht="20.100000000000001" customHeight="1">
      <c r="A67" s="205" t="s">
        <v>179</v>
      </c>
      <c r="B67" s="80"/>
      <c r="C67" s="228" t="str" cm="1">
        <f t="array" ref="C67">_xlfn.IFS(D68=0,"",D68=1,"← Please fill in",D68=2,"← Please fill in correctly",D68=3,"",D68=4,"← Please do not fill in")</f>
        <v/>
      </c>
      <c r="D67" s="129"/>
      <c r="E67" s="6" t="b">
        <v>0</v>
      </c>
      <c r="I67" s="7"/>
    </row>
    <row r="68" spans="1:9" s="6" customFormat="1" ht="65.25" customHeight="1">
      <c r="A68" s="207"/>
      <c r="B68" s="149"/>
      <c r="C68" s="229"/>
      <c r="D68" s="6">
        <f>IF(E$54=1,IF(E67=FALSE,IF(B68="",0,2),IF(B68="",2,0)),IF(AND(E67=FALSE,B68=""),0,4))</f>
        <v>0</v>
      </c>
      <c r="I68" s="7"/>
    </row>
    <row r="69" spans="1:9" s="6" customFormat="1" ht="39.950000000000003" customHeight="1">
      <c r="A69" s="34" t="s">
        <v>209</v>
      </c>
      <c r="B69" s="77"/>
      <c r="C69" s="25" t="str">
        <f>IF(D69=1,"← Please select",IF(D69=2,"← Please do not select",""))</f>
        <v>← Please select</v>
      </c>
      <c r="D69" s="6">
        <f>IF(B69="",1,0)</f>
        <v>1</v>
      </c>
      <c r="E69" s="6">
        <f>IF(B69="",-1,1)</f>
        <v>-1</v>
      </c>
      <c r="I69" s="7"/>
    </row>
    <row r="70" spans="1:9" s="6" customFormat="1" ht="39.950000000000003" customHeight="1">
      <c r="A70" s="28" t="s">
        <v>216</v>
      </c>
      <c r="B70" s="79"/>
      <c r="C70" s="25" t="str">
        <f>IF(D70=1,"← Please select",IF(D70=2,"← Please do not select",""))</f>
        <v/>
      </c>
      <c r="D70" s="6">
        <f>IF(E$69=1,IF(B70="",1,0),IF(B70="",0,2))</f>
        <v>0</v>
      </c>
      <c r="E70" s="6">
        <f>IF(B70=' Hide Selection List'!C$64,1,0)</f>
        <v>0</v>
      </c>
      <c r="I70" s="7"/>
    </row>
    <row r="71" spans="1:9" s="6" customFormat="1" ht="39.950000000000003" customHeight="1">
      <c r="A71" s="28" t="s">
        <v>217</v>
      </c>
      <c r="B71" s="79"/>
      <c r="C71" s="25" t="str" cm="1">
        <f t="array" ref="C71">_xlfn.IFS(D71=0,"",D71=1,"← Please fill in",D71=2,"← Please do not fill in",D71=3,"← Is the manufacturer listed here correct?")</f>
        <v/>
      </c>
      <c r="D71" s="6">
        <f>IF(B70=' Hide Selection List'!C$64,IF(B71="",1,0),IF(B71="",0,2))</f>
        <v>0</v>
      </c>
      <c r="I71" s="7"/>
    </row>
    <row r="72" spans="1:9" s="6" customFormat="1" ht="20.100000000000001" customHeight="1">
      <c r="A72" s="203" t="s">
        <v>285</v>
      </c>
      <c r="B72" s="80"/>
      <c r="C72" s="25" t="str" cm="1">
        <f t="array" ref="C72">_xlfn.IFS(D72=0,"OK",D72=1,"",D72=2,"← Please untick the box",D72=3,"← Please attach a certified copy of the corporate registry, etc.",D72=4,"← Please tick the box correctly",D72=5,"← Please select")</f>
        <v/>
      </c>
      <c r="D72" s="6">
        <f>IF(E$70=1,IF(OR(AND(E72=TRUE,F72=FALSE,G72=FALSE),AND(E72=FALSE,F72=TRUE,G72=FALSE)),0,IF(AND(E72=FALSE,F72=FALSE,G72=FALSE),5,IF(AND(E72=FALSE,F72=FALSE,G72=TRUE),0,4))),IF(AND(E72=FALSE,F72=FALSE,G72=FALSE),1,2))</f>
        <v>1</v>
      </c>
      <c r="E72" s="6" t="b">
        <v>0</v>
      </c>
      <c r="F72" s="6" t="b">
        <v>0</v>
      </c>
      <c r="G72" s="6" t="b">
        <v>0</v>
      </c>
      <c r="I72" s="7"/>
    </row>
    <row r="73" spans="1:9" s="6" customFormat="1" ht="20.100000000000001" customHeight="1">
      <c r="A73" s="204"/>
      <c r="B73" s="106"/>
      <c r="C73" s="29" t="str" cm="1">
        <f t="array" ref="C73">_xlfn.IFS(D73=0,"OK",D73=1,"← Please fill in",D73=2,"← Please fill in correctly",D73=3,"",D73=4,"← Please do not fill in",D73=5,"")</f>
        <v/>
      </c>
      <c r="D73" s="6">
        <f>IF(D72=0,IF(E72=TRUE,E73,IF(F72=TRUE,F73,IF($B73="",G73,4))),3)</f>
        <v>3</v>
      </c>
      <c r="E73" s="6">
        <f>IF(E72=FALSE,-1,IF(LEN($B73)=13,0,IF($B73="",1,2)))</f>
        <v>-1</v>
      </c>
      <c r="F73" s="6">
        <f>IF(F72=FALSE,-1,IF(LEN($B73)=20,0,IF($B73="",1,2)))</f>
        <v>-1</v>
      </c>
      <c r="G73" s="6">
        <f>IF(G72=TRUE,0,-1)</f>
        <v>-1</v>
      </c>
      <c r="I73" s="7"/>
    </row>
    <row r="74" spans="1:9" s="6" customFormat="1" ht="52.5" customHeight="1">
      <c r="A74" s="60" t="s">
        <v>256</v>
      </c>
      <c r="B74" s="79"/>
      <c r="C74" s="32" t="str">
        <f>IF(D74=1,"← Please select",IF(D74=2,"← Please do not select",""))</f>
        <v/>
      </c>
      <c r="D74" s="6">
        <f>IF(E$70=1,IF(B74="",1,0),IF(B74="",0,2))</f>
        <v>0</v>
      </c>
      <c r="E74" s="6">
        <f>IF(OR(B74=' Hide Selection List'!B$20,B74=' Hide Selection List'!B$23),0,IF(B74=' Hide Selection List'!B$21,1,IF(B74=' Hide Selection List'!B$22,2,-1)))</f>
        <v>-1</v>
      </c>
      <c r="I74" s="7"/>
    </row>
    <row r="75" spans="1:9" s="6" customFormat="1" ht="52.5" customHeight="1">
      <c r="A75" s="60" t="s">
        <v>257</v>
      </c>
      <c r="B75" s="82"/>
      <c r="C75" s="25" t="str" cm="1">
        <f t="array" ref="C75">_xlfn.IFS(D75=0,"",D75=1,"← Please fill in",D75=2,"← Please do not fill in",D75=3,"← Is the manufacturer listed here correct?")</f>
        <v/>
      </c>
      <c r="D75" s="6">
        <f>IF(E$74&gt;=1,IF(B75="",1,0),IF(B75="",0,2))</f>
        <v>0</v>
      </c>
      <c r="I75" s="7"/>
    </row>
    <row r="76" spans="1:9" s="6" customFormat="1" ht="52.5" customHeight="1">
      <c r="A76" s="60" t="s">
        <v>286</v>
      </c>
      <c r="B76" s="82"/>
      <c r="C76" s="25" t="str" cm="1">
        <f t="array" ref="C76">_xlfn.IFS(D76=0,"",D76=1,"← Please fill in",D76=2,"← Please do not fill in",D76=3,"← Is the manufacturer listed here correct?")</f>
        <v/>
      </c>
      <c r="D76" s="6">
        <f>IF(E$74&gt;=2,IF(B76="",1,0),IF(B76="",0,2))</f>
        <v>0</v>
      </c>
      <c r="I76" s="7"/>
    </row>
    <row r="77" spans="1:9" s="6" customFormat="1" ht="39.950000000000003" customHeight="1">
      <c r="A77" s="28" t="s">
        <v>223</v>
      </c>
      <c r="B77" s="83"/>
      <c r="C77" s="25" t="str" cm="1">
        <f t="array" ref="C77">_xlfn.IFS(D77=0,"",D77=1,"← Please fill in",D77=2,"← Please do not fill in",D77=3,"← Is the manufacturer listed here correct?")</f>
        <v/>
      </c>
      <c r="D77" s="6">
        <f>IF(E$69=1,IF(B77="",1,0),IF(B77="",0,2))</f>
        <v>0</v>
      </c>
      <c r="I77" s="7"/>
    </row>
    <row r="78" spans="1:9" s="6" customFormat="1" ht="20.100000000000001" customHeight="1">
      <c r="A78" s="219" t="s">
        <v>347</v>
      </c>
      <c r="B78" s="80"/>
      <c r="C78" s="228" t="str" cm="1">
        <f t="array" ref="C78">_xlfn.IFS(D78=0,"",D78=1,"← Please fill in",D78=2,"← Please fill in",D78=3,"← Please do not fill in",D78=4,"← Please fill in correctly")</f>
        <v/>
      </c>
      <c r="D78" s="6">
        <f>IF(E$69=1,IF(OR(AND(E78=TRUE,F78=FALSE),AND(E78=FALSE,F78=TRUE)),IF(B79="",1,4),IF(AND(E78=FALSE,F78=FALSE),IF(B79="",2,0),4)),IF(AND(E78=FALSE,F78=FALSE,B79=""),0,3))</f>
        <v>0</v>
      </c>
      <c r="E78" s="6" t="b">
        <v>0</v>
      </c>
      <c r="F78" s="6" t="b">
        <v>0</v>
      </c>
      <c r="I78" s="7"/>
    </row>
    <row r="79" spans="1:9" s="6" customFormat="1" ht="20.100000000000001" customHeight="1">
      <c r="A79" s="220"/>
      <c r="B79" s="84"/>
      <c r="C79" s="229"/>
      <c r="I79" s="7"/>
    </row>
    <row r="80" spans="1:9" s="6" customFormat="1" ht="20.100000000000001" customHeight="1">
      <c r="A80" s="219" t="s">
        <v>287</v>
      </c>
      <c r="B80" s="80"/>
      <c r="C80" s="228" t="str" cm="1">
        <f t="array" ref="C80">_xlfn.IFS(D81=0,"",D81=1,"← Please fill in",D81=2,"← Please fill in correctly",D81=3,"",D81=4,"← Please do not fill in")</f>
        <v/>
      </c>
      <c r="D80" s="129"/>
      <c r="E80" s="6" t="b">
        <v>0</v>
      </c>
      <c r="I80" s="7"/>
    </row>
    <row r="81" spans="1:9" s="6" customFormat="1" ht="20.100000000000001" customHeight="1">
      <c r="A81" s="220"/>
      <c r="B81" s="81"/>
      <c r="C81" s="229"/>
      <c r="D81" s="6">
        <f>IF(E$69=1,IF(E80=FALSE,IF(B81="",0,2),IF(LEN(B81)=16,0,2)),IF(AND(E80=FALSE,B81=""),0,4))</f>
        <v>0</v>
      </c>
      <c r="I81" s="7"/>
    </row>
    <row r="82" spans="1:9" s="6" customFormat="1" ht="20.100000000000001" customHeight="1">
      <c r="A82" s="205" t="s">
        <v>180</v>
      </c>
      <c r="B82" s="80"/>
      <c r="C82" s="228" t="str" cm="1">
        <f t="array" ref="C82">_xlfn.IFS(D83=0,"",D83=1,"← Please fill in",D83=2,"← Please fill in correctly",D83=3,"",D83=4,"← Please do not fill in")</f>
        <v/>
      </c>
      <c r="D82" s="129"/>
      <c r="E82" s="6" t="b">
        <v>0</v>
      </c>
      <c r="I82" s="7"/>
    </row>
    <row r="83" spans="1:9" s="6" customFormat="1" ht="65.25" customHeight="1">
      <c r="A83" s="207"/>
      <c r="B83" s="149"/>
      <c r="C83" s="229"/>
      <c r="D83" s="6">
        <f>IF(E$69=1,IF(E82=FALSE,IF(B83="",0,2),IF(B83="",2,0)),IF(AND(E82=FALSE,B83=""),0,4))</f>
        <v>0</v>
      </c>
      <c r="I83" s="7"/>
    </row>
    <row r="84" spans="1:9" s="6" customFormat="1" ht="39.950000000000003" customHeight="1">
      <c r="A84" s="34" t="s">
        <v>210</v>
      </c>
      <c r="B84" s="77"/>
      <c r="C84" s="25" t="str">
        <f>IF(D84=1,"← Please select",IF(D84=2,"← Please do not select",""))</f>
        <v>← Please select</v>
      </c>
      <c r="D84" s="6">
        <f>IF(B84="",1,0)</f>
        <v>1</v>
      </c>
      <c r="E84" s="6">
        <f>IF(B84="",-1,1)</f>
        <v>-1</v>
      </c>
      <c r="I84" s="7"/>
    </row>
    <row r="85" spans="1:9" s="6" customFormat="1" ht="39.950000000000003" customHeight="1">
      <c r="A85" s="28" t="s">
        <v>288</v>
      </c>
      <c r="B85" s="79"/>
      <c r="C85" s="25" t="str">
        <f>IF(D85=1,"← Please select",IF(D85=2,"← Please do not select",""))</f>
        <v/>
      </c>
      <c r="D85" s="6">
        <f>IF(E$84=1,IF(B85="",1,0),IF(B85="",0,2))</f>
        <v>0</v>
      </c>
      <c r="E85" s="6">
        <f>IF(B85=' Hide Selection List'!C$64,1,0)</f>
        <v>0</v>
      </c>
      <c r="I85" s="7"/>
    </row>
    <row r="86" spans="1:9" s="6" customFormat="1" ht="39.950000000000003" customHeight="1">
      <c r="A86" s="28" t="s">
        <v>265</v>
      </c>
      <c r="B86" s="79"/>
      <c r="C86" s="25" t="str" cm="1">
        <f t="array" ref="C86">_xlfn.IFS(D86=0,"",D86=1,"← Please fill in",D86=2,"← Please do not fill in",D86=3,"← Is the manufacturer listed here correct?")</f>
        <v/>
      </c>
      <c r="D86" s="6">
        <f>IF(B85=' Hide Selection List'!C$64,IF(B86="",1,0),IF(B86="",0,2))</f>
        <v>0</v>
      </c>
      <c r="I86" s="7"/>
    </row>
    <row r="87" spans="1:9" s="6" customFormat="1" ht="20.100000000000001" customHeight="1">
      <c r="A87" s="203" t="s">
        <v>263</v>
      </c>
      <c r="B87" s="80"/>
      <c r="C87" s="25" t="str" cm="1">
        <f t="array" ref="C87">_xlfn.IFS(D87=0,"OK",D87=1,"",D87=2,"← Please untick the box",D87=3,"← Please attach a certified copy of the corporate registry, etc.",D87=4,"← Please tick the box correctly",D87=5,"← Please select")</f>
        <v/>
      </c>
      <c r="D87" s="6">
        <f>IF(E$85=1,IF(OR(AND(E87=TRUE,F87=FALSE,G87=FALSE),AND(E87=FALSE,F87=TRUE,G87=FALSE)),0,IF(AND(E87=FALSE,F87=FALSE,G87=FALSE),5,IF(AND(E87=FALSE,F87=FALSE,G87=TRUE),0,4))),IF(AND(E87=FALSE,F87=FALSE,G87=FALSE),1,2))</f>
        <v>1</v>
      </c>
      <c r="E87" s="6" t="b">
        <v>0</v>
      </c>
      <c r="F87" s="6" t="b">
        <v>0</v>
      </c>
      <c r="G87" s="6" t="b">
        <v>0</v>
      </c>
      <c r="I87" s="7"/>
    </row>
    <row r="88" spans="1:9" s="6" customFormat="1" ht="20.100000000000001" customHeight="1">
      <c r="A88" s="204"/>
      <c r="B88" s="81"/>
      <c r="C88" s="29" t="str" cm="1">
        <f t="array" ref="C88">_xlfn.IFS(D88=0,"OK",D88=1,"← Please fill in",D88=2,"← Please fill in correctly",D88=3,"",D88=4,"← Please do not fill in",D88=5,"")</f>
        <v/>
      </c>
      <c r="D88" s="6">
        <f>IF(D87=0,IF(E87=TRUE,E88,IF(F87=TRUE,F88,IF($B88="",G88,4))),3)</f>
        <v>3</v>
      </c>
      <c r="E88" s="6">
        <f>IF(E87=FALSE,-1,IF(LEN($B88)=13,0,IF($B88="",1,2)))</f>
        <v>-1</v>
      </c>
      <c r="F88" s="6">
        <f>IF(F87=FALSE,-1,IF(LEN($B88)=20,0,IF($B88="",1,2)))</f>
        <v>-1</v>
      </c>
      <c r="G88" s="6">
        <f>IF(G87=TRUE,0,-1)</f>
        <v>-1</v>
      </c>
      <c r="I88" s="7"/>
    </row>
    <row r="89" spans="1:9" s="6" customFormat="1" ht="52.5" customHeight="1">
      <c r="A89" s="60" t="s">
        <v>258</v>
      </c>
      <c r="B89" s="79"/>
      <c r="C89" s="32" t="str">
        <f>IF(D89=1,"← Please select",IF(D89=2,"← Please do not select",""))</f>
        <v/>
      </c>
      <c r="D89" s="6">
        <f>IF(E$85=1,IF(B89="",1,0),IF(B89="",0,2))</f>
        <v>0</v>
      </c>
      <c r="E89" s="6">
        <f>IF(OR(B89=' Hide Selection List'!B$20,B89=' Hide Selection List'!B$23),0,IF(B89=' Hide Selection List'!B$21,1,IF(B89=' Hide Selection List'!B$22,2,-1)))</f>
        <v>-1</v>
      </c>
      <c r="I89" s="7"/>
    </row>
    <row r="90" spans="1:9" s="6" customFormat="1" ht="52.5" customHeight="1">
      <c r="A90" s="60" t="s">
        <v>259</v>
      </c>
      <c r="B90" s="82"/>
      <c r="C90" s="25" t="str" cm="1">
        <f t="array" ref="C90">_xlfn.IFS(D90=0,"",D90=1,"← Please fill in",D90=2,"← Please do not fill in",D90=3,"← Is the manufacturer listed here correct?")</f>
        <v/>
      </c>
      <c r="D90" s="6">
        <f>IF(E$89&gt;=1,IF(B90="",1,0),IF(B90="",0,2))</f>
        <v>0</v>
      </c>
      <c r="I90" s="7"/>
    </row>
    <row r="91" spans="1:9" s="6" customFormat="1" ht="52.5" customHeight="1">
      <c r="A91" s="60" t="s">
        <v>289</v>
      </c>
      <c r="B91" s="82"/>
      <c r="C91" s="25" t="str" cm="1">
        <f t="array" ref="C91">_xlfn.IFS(D91=0,"",D91=1,"← Please fill in",D91=2,"← Please do not fill in",D91=3,"← Is the manufacturer listed here correct?")</f>
        <v/>
      </c>
      <c r="D91" s="6">
        <f>IF(E$89&gt;=2,IF(B91="",1,0),IF(B91="",0,2))</f>
        <v>0</v>
      </c>
      <c r="I91" s="7"/>
    </row>
    <row r="92" spans="1:9" s="6" customFormat="1" ht="39.950000000000003" customHeight="1">
      <c r="A92" s="28" t="s">
        <v>224</v>
      </c>
      <c r="B92" s="83"/>
      <c r="C92" s="25" t="str" cm="1">
        <f t="array" ref="C92">_xlfn.IFS(D92=0,"",D92=1,"← Please fill in",D92=2,"← Please do not fill in",D92=3,"← Is the manufacturer listed here correct?")</f>
        <v/>
      </c>
      <c r="D92" s="6">
        <f>IF(E$84=1,IF(B92="",1,0),IF(B92="",0,2))</f>
        <v>0</v>
      </c>
      <c r="I92" s="7"/>
    </row>
    <row r="93" spans="1:9" s="6" customFormat="1" ht="20.100000000000001" customHeight="1">
      <c r="A93" s="219" t="s">
        <v>348</v>
      </c>
      <c r="B93" s="80"/>
      <c r="C93" s="228" t="str" cm="1">
        <f t="array" ref="C93">_xlfn.IFS(D93=0,"",D93=1,"← Please fill in",D93=2,"← Please fill in",D93=3,"← Please do not fill in",D93=4,"← Please fill in correctly")</f>
        <v/>
      </c>
      <c r="D93" s="6">
        <f>IF(E$84=1,IF(OR(AND(E93=TRUE,F93=FALSE),AND(E93=FALSE,F93=TRUE)),IF(B94="",1,4),IF(AND(E93=FALSE,F93=FALSE),IF(B94="",2,0),4)),IF(AND(E93=FALSE,F93=FALSE,B94=""),0,3))</f>
        <v>0</v>
      </c>
      <c r="E93" s="6" t="b">
        <v>0</v>
      </c>
      <c r="F93" s="6" t="b">
        <v>0</v>
      </c>
      <c r="I93" s="7"/>
    </row>
    <row r="94" spans="1:9" s="6" customFormat="1" ht="20.100000000000001" customHeight="1">
      <c r="A94" s="220"/>
      <c r="B94" s="84"/>
      <c r="C94" s="229"/>
      <c r="I94" s="7"/>
    </row>
    <row r="95" spans="1:9" s="6" customFormat="1" ht="20.100000000000001" customHeight="1">
      <c r="A95" s="219" t="s">
        <v>260</v>
      </c>
      <c r="B95" s="80"/>
      <c r="C95" s="228" t="str" cm="1">
        <f t="array" ref="C95">_xlfn.IFS(D96=0,"",D96=1,"← Please fill in",D96=2,"← Please fill in correctly",D96=3,"",D96=4,"← Please do not fill in")</f>
        <v/>
      </c>
      <c r="D95" s="129"/>
      <c r="E95" s="6" t="b">
        <v>0</v>
      </c>
      <c r="I95" s="7"/>
    </row>
    <row r="96" spans="1:9" s="6" customFormat="1" ht="20.100000000000001" customHeight="1">
      <c r="A96" s="220"/>
      <c r="B96" s="81"/>
      <c r="C96" s="229"/>
      <c r="D96" s="6">
        <f>IF(E$84=1,IF(E95=FALSE,IF(B96="",0,2),IF(LEN(B96)=16,0,2)),IF(AND(E95=FALSE,B96=""),0,4))</f>
        <v>0</v>
      </c>
      <c r="I96" s="7"/>
    </row>
    <row r="97" spans="1:9" s="6" customFormat="1" ht="20.100000000000001" customHeight="1">
      <c r="A97" s="205" t="s">
        <v>181</v>
      </c>
      <c r="B97" s="80"/>
      <c r="C97" s="228" t="str" cm="1">
        <f t="array" ref="C97">_xlfn.IFS(D98=0,"",D98=1,"← Please fill in",D98=2,"← Please fill in correctly",D98=3,"",D98=4,"← Please do not fill in")</f>
        <v/>
      </c>
      <c r="D97" s="129"/>
      <c r="E97" s="6" t="b">
        <v>0</v>
      </c>
      <c r="I97" s="7"/>
    </row>
    <row r="98" spans="1:9" s="6" customFormat="1" ht="65.25" customHeight="1">
      <c r="A98" s="207"/>
      <c r="B98" s="149"/>
      <c r="C98" s="229"/>
      <c r="D98" s="6">
        <f>IF(E$84=1,IF(E97=FALSE,IF(B98="",0,2),IF(B98="",2,0)),IF(AND(E97=FALSE,B98=""),0,4))</f>
        <v>0</v>
      </c>
      <c r="I98" s="7"/>
    </row>
    <row r="99" spans="1:9" s="6" customFormat="1" ht="39.950000000000003" customHeight="1">
      <c r="A99" s="34" t="s">
        <v>211</v>
      </c>
      <c r="B99" s="77"/>
      <c r="C99" s="25" t="str">
        <f>IF(D99=1,"← Please select",IF(D99=2,"← Please do not select",""))</f>
        <v>← Please select</v>
      </c>
      <c r="D99" s="6">
        <f>IF(B99="",1,0)</f>
        <v>1</v>
      </c>
      <c r="E99" s="6">
        <f>IF(B99="",-1,1)</f>
        <v>-1</v>
      </c>
      <c r="I99" s="7"/>
    </row>
    <row r="100" spans="1:9" s="6" customFormat="1" ht="39.950000000000003" customHeight="1">
      <c r="A100" s="28" t="s">
        <v>290</v>
      </c>
      <c r="B100" s="79"/>
      <c r="C100" s="25" t="str">
        <f>IF(D100=1,"← Please select",IF(D100=2,"← Please do not select",""))</f>
        <v/>
      </c>
      <c r="D100" s="6">
        <f>IF(E$99=1,IF(B100="",1,0),IF(B100="",0,2))</f>
        <v>0</v>
      </c>
      <c r="E100" s="6">
        <f>IF(B100=' Hide Selection List'!C$64,1,0)</f>
        <v>0</v>
      </c>
      <c r="I100" s="7"/>
    </row>
    <row r="101" spans="1:9" s="6" customFormat="1" ht="39.950000000000003" customHeight="1">
      <c r="A101" s="28" t="s">
        <v>291</v>
      </c>
      <c r="B101" s="79"/>
      <c r="C101" s="25" t="str" cm="1">
        <f t="array" ref="C101">_xlfn.IFS(D101=0,"",D101=1,"← Please fill in",D101=2,"← Please do not fill in",D101=3,"← Is the manufacturer listed here correct?")</f>
        <v/>
      </c>
      <c r="D101" s="6">
        <f>IF(B100=' Hide Selection List'!C$64,IF(B101="",1,0),IF(B101="",0,2))</f>
        <v>0</v>
      </c>
      <c r="I101" s="7"/>
    </row>
    <row r="102" spans="1:9" s="6" customFormat="1" ht="20.100000000000001" customHeight="1">
      <c r="A102" s="203" t="s">
        <v>264</v>
      </c>
      <c r="B102" s="80"/>
      <c r="C102" s="25" t="str" cm="1">
        <f t="array" ref="C102">_xlfn.IFS(D102=0,"OK",D102=1,"",D102=2,"← Please untick the box",D102=3,"← Please attach a certified copy of the corporate registry, etc.",D102=4,"← Please tick the box correctly",D102=5,"← Please select")</f>
        <v/>
      </c>
      <c r="D102" s="6">
        <f>IF(E$100=1,IF(OR(AND(E102=TRUE,F102=FALSE,G102=FALSE),AND(E102=FALSE,F102=TRUE,G102=FALSE)),0,IF(AND(E102=FALSE,F102=FALSE,G102=FALSE),5,IF(AND(E102=FALSE,F102=FALSE,G102=TRUE),0,4))),IF(AND(E102=FALSE,F102=FALSE,G102=FALSE),1,2))</f>
        <v>1</v>
      </c>
      <c r="E102" s="6" t="b">
        <v>0</v>
      </c>
      <c r="F102" s="6" t="b">
        <v>0</v>
      </c>
      <c r="G102" s="6" t="b">
        <v>0</v>
      </c>
      <c r="I102" s="7"/>
    </row>
    <row r="103" spans="1:9" s="6" customFormat="1" ht="20.100000000000001" customHeight="1">
      <c r="A103" s="204"/>
      <c r="B103" s="106"/>
      <c r="C103" s="29" t="str" cm="1">
        <f t="array" ref="C103">_xlfn.IFS(D103=0,"OK",D103=1,"← Please fill in",D103=2,"← Please fill in correctly",D103=3,"",D103=4,"← Please do not fill in",D103=5,"")</f>
        <v/>
      </c>
      <c r="D103" s="6">
        <f>IF(D102=0,IF(E102=TRUE,E103,IF(F102=TRUE,F103,IF($B103="",G103,4))),3)</f>
        <v>3</v>
      </c>
      <c r="E103" s="6">
        <f>IF(E102=FALSE,-1,IF(LEN($B103)=13,0,IF($B103="",1,2)))</f>
        <v>-1</v>
      </c>
      <c r="F103" s="6">
        <f>IF(F102=FALSE,-1,IF(LEN($B103)=20,0,IF($B103="",1,2)))</f>
        <v>-1</v>
      </c>
      <c r="G103" s="6">
        <f>IF(G102=TRUE,0,-1)</f>
        <v>-1</v>
      </c>
      <c r="I103" s="7"/>
    </row>
    <row r="104" spans="1:9" s="6" customFormat="1" ht="52.5" customHeight="1">
      <c r="A104" s="60" t="s">
        <v>261</v>
      </c>
      <c r="B104" s="79"/>
      <c r="C104" s="32" t="str">
        <f>IF(D104=1,"← Please select",IF(D104=2,"← Please do not select",""))</f>
        <v/>
      </c>
      <c r="D104" s="6">
        <f>IF(E$100=1,IF(B104="",1,0),IF(B104="",0,2))</f>
        <v>0</v>
      </c>
      <c r="E104" s="6">
        <f>IF(OR(B104=' Hide Selection List'!B$20,B104=' Hide Selection List'!B$23),0,IF(B104=' Hide Selection List'!B$21,1,IF(B104=' Hide Selection List'!B$22,2,-1)))</f>
        <v>-1</v>
      </c>
      <c r="I104" s="7"/>
    </row>
    <row r="105" spans="1:9" s="6" customFormat="1" ht="52.5" customHeight="1">
      <c r="A105" s="60" t="s">
        <v>292</v>
      </c>
      <c r="B105" s="82"/>
      <c r="C105" s="25" t="str" cm="1">
        <f t="array" ref="C105">_xlfn.IFS(D105=0,"",D105=1,"← Please fill in",D105=2,"← Please do not fill in",D105=3,"← Is the manufacturer listed here correct?")</f>
        <v/>
      </c>
      <c r="D105" s="6">
        <f>IF(E$104&gt;=1,IF(B105="",1,0),IF(B105="",0,2))</f>
        <v>0</v>
      </c>
      <c r="I105" s="7"/>
    </row>
    <row r="106" spans="1:9" s="6" customFormat="1" ht="52.5" customHeight="1">
      <c r="A106" s="60" t="s">
        <v>293</v>
      </c>
      <c r="B106" s="82"/>
      <c r="C106" s="25" t="str" cm="1">
        <f t="array" ref="C106">_xlfn.IFS(D106=0,"",D106=1,"← Please fill in",D106=2,"← Please do not fill in",D106=3,"← Is the manufacturer listed here correct?")</f>
        <v/>
      </c>
      <c r="D106" s="6">
        <f>IF(E$104&gt;=2,IF(B106="",1,0),IF(B106="",0,2))</f>
        <v>0</v>
      </c>
      <c r="I106" s="7"/>
    </row>
    <row r="107" spans="1:9" s="6" customFormat="1" ht="50.1" customHeight="1">
      <c r="A107" s="28" t="s">
        <v>225</v>
      </c>
      <c r="B107" s="83"/>
      <c r="C107" s="25" t="str" cm="1">
        <f t="array" ref="C107">_xlfn.IFS(D107=0,"",D107=1,"← Please fill in",D107=2,"← Please do not fill in",D107=3,"← Is the manufacturer listed here correct?")</f>
        <v/>
      </c>
      <c r="D107" s="6">
        <f>IF(E$99=1,IF(B107="",1,0),IF(B107="",0,2))</f>
        <v>0</v>
      </c>
      <c r="I107" s="7"/>
    </row>
    <row r="108" spans="1:9" s="6" customFormat="1" ht="20.100000000000001" customHeight="1">
      <c r="A108" s="219" t="s">
        <v>349</v>
      </c>
      <c r="B108" s="80"/>
      <c r="C108" s="228" t="str" cm="1">
        <f t="array" ref="C108">_xlfn.IFS(D108=0,"",D108=1,"← Please fill in",D108=2,"← Please fill in",D108=3,"← Please do not fill in",D108=4,"← Please fill in correctly")</f>
        <v/>
      </c>
      <c r="D108" s="6">
        <f>IF(E$99=1,IF(OR(AND(E108=TRUE,F108=FALSE),AND(E108=FALSE,F108=TRUE)),IF(B109="",1,4),IF(AND(E108=FALSE,F108=FALSE),IF(B109="",2,0),4)),IF(AND(E108=FALSE,F108=FALSE,B109=""),0,3))</f>
        <v>0</v>
      </c>
      <c r="E108" s="6" t="b">
        <v>0</v>
      </c>
      <c r="F108" s="6" t="b">
        <v>0</v>
      </c>
      <c r="I108" s="7"/>
    </row>
    <row r="109" spans="1:9" s="6" customFormat="1" ht="20.100000000000001" customHeight="1">
      <c r="A109" s="220"/>
      <c r="B109" s="84"/>
      <c r="C109" s="229"/>
      <c r="I109" s="7"/>
    </row>
    <row r="110" spans="1:9" s="6" customFormat="1" ht="20.100000000000001" customHeight="1">
      <c r="A110" s="219" t="s">
        <v>262</v>
      </c>
      <c r="B110" s="80"/>
      <c r="C110" s="228" t="str" cm="1">
        <f t="array" ref="C110">_xlfn.IFS(D111=0,"",D111=1,"← Please fill in",D111=2,"← Please fill in correctly",D111=3,"",D111=4,"← Please do not fill in")</f>
        <v/>
      </c>
      <c r="D110" s="129"/>
      <c r="E110" s="6" t="b">
        <v>0</v>
      </c>
      <c r="I110" s="7"/>
    </row>
    <row r="111" spans="1:9" s="6" customFormat="1" ht="20.100000000000001" customHeight="1">
      <c r="A111" s="220"/>
      <c r="B111" s="81"/>
      <c r="C111" s="229"/>
      <c r="D111" s="6">
        <f>IF(E$99=1,IF(E110=FALSE,IF(B111="",0,2),IF(LEN(B111)=16,0,2)),IF(AND(E110=FALSE,B111=""),0,4))</f>
        <v>0</v>
      </c>
      <c r="I111" s="7"/>
    </row>
    <row r="112" spans="1:9" s="6" customFormat="1" ht="20.100000000000001" customHeight="1">
      <c r="A112" s="205" t="s">
        <v>182</v>
      </c>
      <c r="B112" s="80"/>
      <c r="C112" s="228" t="str" cm="1">
        <f t="array" ref="C112">_xlfn.IFS(D113=0,"",D113=1,"← Please fill in",D113=2,"← Please fill in correctly",D113=3,"",D113=4,"← Please do not fill in")</f>
        <v/>
      </c>
      <c r="D112" s="129"/>
      <c r="E112" s="6" t="b">
        <v>0</v>
      </c>
      <c r="I112" s="7"/>
    </row>
    <row r="113" spans="1:9" s="6" customFormat="1" ht="65.25" customHeight="1">
      <c r="A113" s="207"/>
      <c r="B113" s="149"/>
      <c r="C113" s="229"/>
      <c r="D113" s="6">
        <f>IF(E$99=1,IF(E112=FALSE,IF(B113="",0,2),IF(B113="",2,0)),IF(AND(E112=FALSE,B113=""),0,4))</f>
        <v>0</v>
      </c>
      <c r="I113" s="7"/>
    </row>
    <row r="114" spans="1:9" s="6" customFormat="1">
      <c r="A114" s="35"/>
      <c r="B114" s="36"/>
      <c r="C114" s="37"/>
      <c r="I114" s="7"/>
    </row>
    <row r="115" spans="1:9" ht="73.5" customHeight="1">
      <c r="A115" s="190" t="s">
        <v>278</v>
      </c>
      <c r="B115" s="191"/>
      <c r="C115" s="192"/>
      <c r="D115" s="10"/>
      <c r="E115" s="10"/>
    </row>
    <row r="116" spans="1:9" ht="40.5" customHeight="1">
      <c r="A116" s="190" t="s">
        <v>163</v>
      </c>
      <c r="B116" s="191"/>
      <c r="C116" s="192"/>
      <c r="D116" s="10"/>
      <c r="E116" s="10"/>
    </row>
    <row r="117" spans="1:9" ht="57" customHeight="1">
      <c r="A117" s="190" t="s">
        <v>362</v>
      </c>
      <c r="B117" s="191"/>
      <c r="C117" s="192"/>
      <c r="D117" s="10"/>
      <c r="E117" s="10"/>
    </row>
    <row r="118" spans="1:9" s="6" customFormat="1">
      <c r="A118" s="35"/>
      <c r="B118" s="36"/>
      <c r="C118" s="37"/>
      <c r="I118" s="7"/>
    </row>
    <row r="119" spans="1:9" s="6" customFormat="1">
      <c r="A119" s="35"/>
      <c r="B119" s="36"/>
      <c r="C119" s="37"/>
      <c r="I119" s="7"/>
    </row>
    <row r="120" spans="1:9" s="6" customFormat="1" ht="16.5" thickBot="1">
      <c r="A120" s="38"/>
      <c r="B120" s="39"/>
      <c r="C120" s="40"/>
      <c r="I120" s="7"/>
    </row>
    <row r="121" spans="1:9" s="6" customFormat="1" hidden="1">
      <c r="A121" s="7"/>
      <c r="B121" s="41"/>
      <c r="C121" s="42"/>
      <c r="I121" s="7"/>
    </row>
    <row r="122" spans="1:9" s="6" customFormat="1" hidden="1">
      <c r="A122" s="7"/>
      <c r="B122" s="41"/>
      <c r="C122" s="43" t="s">
        <v>1</v>
      </c>
      <c r="I122" s="7"/>
    </row>
    <row r="123" spans="1:9" s="6" customFormat="1" hidden="1">
      <c r="A123" s="7"/>
      <c r="B123" s="41"/>
      <c r="C123" s="44" t="e">
        <f>IF(COUNTIF(#REF!,"OK")=4,"TRUE","FALSE")</f>
        <v>#REF!</v>
      </c>
      <c r="I123" s="7"/>
    </row>
    <row r="124" spans="1:9" s="6" customFormat="1" hidden="1">
      <c r="A124" s="7"/>
      <c r="B124" s="41"/>
      <c r="C124" s="42"/>
      <c r="I124" s="7"/>
    </row>
    <row r="125" spans="1:9" s="6" customFormat="1" hidden="1">
      <c r="A125" s="7"/>
      <c r="B125" s="41"/>
      <c r="C125" s="42"/>
      <c r="I125" s="7"/>
    </row>
    <row r="126" spans="1:9" hidden="1"/>
    <row r="128" spans="1:9" s="6" customFormat="1">
      <c r="A128" s="45"/>
      <c r="B128" s="45"/>
      <c r="C128" s="42"/>
      <c r="I128" s="7"/>
    </row>
    <row r="1048502" spans="1:9" s="41" customFormat="1">
      <c r="A1048502" s="7">
        <v>99</v>
      </c>
      <c r="C1048502" s="42"/>
      <c r="D1048502" s="6"/>
      <c r="E1048502" s="6"/>
      <c r="F1048502" s="6"/>
      <c r="G1048502" s="6"/>
      <c r="H1048502" s="6"/>
      <c r="I1048502" s="7"/>
    </row>
  </sheetData>
  <sheetProtection algorithmName="SHA-512" hashValue="adW1jiS3f24Qa7KNK9aY7B141a03HmabgBkEat36RiVMViP0yJkIhYxXs8fsIb7rEk+t2utKAGixX77NqPpW5g==" saltValue="ozWutPoCdCSHR3/SRpAgrw==" spinCount="100000" sheet="1" selectLockedCells="1"/>
  <mergeCells count="58">
    <mergeCell ref="A115:C115"/>
    <mergeCell ref="A116:C116"/>
    <mergeCell ref="A117:C117"/>
    <mergeCell ref="A102:A103"/>
    <mergeCell ref="A108:A109"/>
    <mergeCell ref="C108:C109"/>
    <mergeCell ref="A110:A111"/>
    <mergeCell ref="C110:C111"/>
    <mergeCell ref="A112:A113"/>
    <mergeCell ref="C112:C113"/>
    <mergeCell ref="A97:A98"/>
    <mergeCell ref="C97:C98"/>
    <mergeCell ref="A72:A73"/>
    <mergeCell ref="A78:A79"/>
    <mergeCell ref="C78:C79"/>
    <mergeCell ref="A80:A81"/>
    <mergeCell ref="C80:C81"/>
    <mergeCell ref="A82:A83"/>
    <mergeCell ref="C82:C83"/>
    <mergeCell ref="A87:A88"/>
    <mergeCell ref="A93:A94"/>
    <mergeCell ref="C93:C94"/>
    <mergeCell ref="A95:A96"/>
    <mergeCell ref="C95:C96"/>
    <mergeCell ref="A67:A68"/>
    <mergeCell ref="C67:C68"/>
    <mergeCell ref="A42:A43"/>
    <mergeCell ref="A48:A49"/>
    <mergeCell ref="C48:C49"/>
    <mergeCell ref="A50:A51"/>
    <mergeCell ref="C50:C51"/>
    <mergeCell ref="A52:A53"/>
    <mergeCell ref="C52:C53"/>
    <mergeCell ref="A57:A58"/>
    <mergeCell ref="A63:A64"/>
    <mergeCell ref="C63:C64"/>
    <mergeCell ref="A65:A66"/>
    <mergeCell ref="C65:C66"/>
    <mergeCell ref="A37:A38"/>
    <mergeCell ref="C37:C38"/>
    <mergeCell ref="A18:A19"/>
    <mergeCell ref="C18:C19"/>
    <mergeCell ref="A20:A21"/>
    <mergeCell ref="C20:C21"/>
    <mergeCell ref="A22:A23"/>
    <mergeCell ref="C22:C23"/>
    <mergeCell ref="A27:A28"/>
    <mergeCell ref="A33:A34"/>
    <mergeCell ref="C33:C34"/>
    <mergeCell ref="A35:A36"/>
    <mergeCell ref="C35:C36"/>
    <mergeCell ref="B2:C2"/>
    <mergeCell ref="A6:C6"/>
    <mergeCell ref="A8:C8"/>
    <mergeCell ref="A12:A13"/>
    <mergeCell ref="A1:C1"/>
    <mergeCell ref="A4:C4"/>
    <mergeCell ref="A5:C5"/>
  </mergeCells>
  <phoneticPr fontId="1"/>
  <conditionalFormatting sqref="B10">
    <cfRule type="expression" dxfId="34" priority="44">
      <formula>IF($E$9=1,1,0)</formula>
    </cfRule>
  </conditionalFormatting>
  <conditionalFormatting sqref="B11:B14">
    <cfRule type="expression" dxfId="33" priority="51">
      <formula>IF($E$10=1,1,0)</formula>
    </cfRule>
  </conditionalFormatting>
  <conditionalFormatting sqref="B15">
    <cfRule type="expression" dxfId="32" priority="49">
      <formula>IF(AND($E$10=1,$E$14&gt;=1),1,0)</formula>
    </cfRule>
  </conditionalFormatting>
  <conditionalFormatting sqref="B16">
    <cfRule type="expression" dxfId="31" priority="48">
      <formula>IF(AND($E$10=1,$E$14&gt;=2),1,0)</formula>
    </cfRule>
  </conditionalFormatting>
  <conditionalFormatting sqref="B17:B23">
    <cfRule type="expression" dxfId="30" priority="50">
      <formula>IF($E$9=1,1,0)</formula>
    </cfRule>
  </conditionalFormatting>
  <conditionalFormatting sqref="B25">
    <cfRule type="expression" dxfId="29" priority="18">
      <formula>IF($E$24=1,1,0)</formula>
    </cfRule>
  </conditionalFormatting>
  <conditionalFormatting sqref="B26:B29">
    <cfRule type="expression" dxfId="28" priority="47">
      <formula>IF($E$25=1,1,0)</formula>
    </cfRule>
  </conditionalFormatting>
  <conditionalFormatting sqref="B30">
    <cfRule type="expression" dxfId="27" priority="46">
      <formula>IF(AND($E$25=1,$E$29&gt;=1),1,0)</formula>
    </cfRule>
  </conditionalFormatting>
  <conditionalFormatting sqref="B31">
    <cfRule type="expression" dxfId="26" priority="45">
      <formula>IF(AND($E$25=1,$E$29&gt;=2),1,0)</formula>
    </cfRule>
  </conditionalFormatting>
  <conditionalFormatting sqref="B32:B38">
    <cfRule type="expression" dxfId="25" priority="20">
      <formula>IF($E$24=1,1,0)</formula>
    </cfRule>
  </conditionalFormatting>
  <conditionalFormatting sqref="B40">
    <cfRule type="expression" dxfId="24" priority="41">
      <formula>IF($E$39=1,1,0)</formula>
    </cfRule>
  </conditionalFormatting>
  <conditionalFormatting sqref="B41:B44">
    <cfRule type="expression" dxfId="23" priority="5">
      <formula>IF($E$40=1,1,0)</formula>
    </cfRule>
  </conditionalFormatting>
  <conditionalFormatting sqref="B45">
    <cfRule type="expression" dxfId="22" priority="39">
      <formula>IF(AND($E$40=1,$E$44&gt;=1),1,0)</formula>
    </cfRule>
  </conditionalFormatting>
  <conditionalFormatting sqref="B46">
    <cfRule type="expression" dxfId="21" priority="38">
      <formula>IF(AND($E$40=1,$E$44&gt;=2),1,0)</formula>
    </cfRule>
  </conditionalFormatting>
  <conditionalFormatting sqref="B47:B53">
    <cfRule type="expression" dxfId="20" priority="40">
      <formula>IF($E$39=1,1,0)</formula>
    </cfRule>
  </conditionalFormatting>
  <conditionalFormatting sqref="B55">
    <cfRule type="expression" dxfId="19" priority="32">
      <formula>IF($E$54=1,1,0)</formula>
    </cfRule>
  </conditionalFormatting>
  <conditionalFormatting sqref="B56:B59">
    <cfRule type="expression" dxfId="18" priority="4">
      <formula>IF($E$55=1,1,0)</formula>
    </cfRule>
  </conditionalFormatting>
  <conditionalFormatting sqref="B60">
    <cfRule type="expression" dxfId="17" priority="31">
      <formula>IF(AND($E$55=1,$E$59&gt;=1),1,0)</formula>
    </cfRule>
  </conditionalFormatting>
  <conditionalFormatting sqref="B61">
    <cfRule type="expression" dxfId="16" priority="30">
      <formula>IF(AND($E$55=1,$E$59&gt;=2),1,0)</formula>
    </cfRule>
  </conditionalFormatting>
  <conditionalFormatting sqref="B62:B68">
    <cfRule type="expression" dxfId="15" priority="33">
      <formula>IF($E$54=1,1,0)</formula>
    </cfRule>
  </conditionalFormatting>
  <conditionalFormatting sqref="B70">
    <cfRule type="expression" dxfId="14" priority="3">
      <formula>IF($E$69=1,1,0)</formula>
    </cfRule>
  </conditionalFormatting>
  <conditionalFormatting sqref="B71:B74">
    <cfRule type="expression" dxfId="13" priority="6">
      <formula>IF($E$70=1,1,0)</formula>
    </cfRule>
  </conditionalFormatting>
  <conditionalFormatting sqref="B75">
    <cfRule type="expression" dxfId="12" priority="27">
      <formula>IF(AND($E$70=1,$E$74&gt;=1),1,0)</formula>
    </cfRule>
  </conditionalFormatting>
  <conditionalFormatting sqref="B76">
    <cfRule type="expression" dxfId="11" priority="26">
      <formula>IF(AND($E$70=1,$E$74&gt;=2),1,0)</formula>
    </cfRule>
  </conditionalFormatting>
  <conditionalFormatting sqref="B77:B83">
    <cfRule type="expression" dxfId="10" priority="21">
      <formula>IF($E$69=1,1,0)</formula>
    </cfRule>
  </conditionalFormatting>
  <conditionalFormatting sqref="B85">
    <cfRule type="expression" dxfId="9" priority="2">
      <formula>IF($E$84=1,1,0)</formula>
    </cfRule>
  </conditionalFormatting>
  <conditionalFormatting sqref="B86:B89">
    <cfRule type="expression" dxfId="8" priority="24">
      <formula>IF($E$85=1,1,0)</formula>
    </cfRule>
  </conditionalFormatting>
  <conditionalFormatting sqref="B90">
    <cfRule type="expression" dxfId="7" priority="23">
      <formula>IF(AND($E$85=1,$E$89&gt;=1),1,0)</formula>
    </cfRule>
  </conditionalFormatting>
  <conditionalFormatting sqref="B91">
    <cfRule type="expression" dxfId="6" priority="22">
      <formula>IF(AND($E$85=1,$E$89&gt;=2),1,0)</formula>
    </cfRule>
  </conditionalFormatting>
  <conditionalFormatting sqref="B92:B98">
    <cfRule type="expression" dxfId="5" priority="25">
      <formula>IF($E$84=1,1,0)</formula>
    </cfRule>
  </conditionalFormatting>
  <conditionalFormatting sqref="B100">
    <cfRule type="expression" dxfId="4" priority="1">
      <formula>IF($E$99=1,1,0)</formula>
    </cfRule>
  </conditionalFormatting>
  <conditionalFormatting sqref="B101:B104">
    <cfRule type="expression" dxfId="3" priority="37">
      <formula>IF($E$100=1,1,0)</formula>
    </cfRule>
  </conditionalFormatting>
  <conditionalFormatting sqref="B105">
    <cfRule type="expression" dxfId="2" priority="35">
      <formula>IF(AND($E$100=1,$E$104&gt;=1),1,0)</formula>
    </cfRule>
  </conditionalFormatting>
  <conditionalFormatting sqref="B106">
    <cfRule type="expression" dxfId="1" priority="34">
      <formula>IF(AND($E$100=1,$E$104&gt;=2),1,0)</formula>
    </cfRule>
  </conditionalFormatting>
  <conditionalFormatting sqref="B107:B113">
    <cfRule type="expression" dxfId="0" priority="36">
      <formula>IF($E$99=1,1,0)</formula>
    </cfRule>
  </conditionalFormatting>
  <dataValidations count="2">
    <dataValidation type="date" allowBlank="1" showInputMessage="1" showErrorMessage="1" sqref="B19 B34 B49 B109 B64 B79 B94" xr:uid="{281C7F0C-2DD2-4157-81C2-429460235E9D}">
      <formula1>45292</formula1>
      <formula2>73050</formula2>
    </dataValidation>
    <dataValidation type="textLength" operator="lessThan" allowBlank="1" showInputMessage="1" showErrorMessage="1" sqref="B27 B42 B12 B102 B57 B72 B87" xr:uid="{C1489D0D-EB00-4BB0-B42B-D7A7606924F4}">
      <formula1>0</formula1>
    </dataValidation>
  </dataValidations>
  <printOptions horizontalCentered="1" verticalCentered="1"/>
  <pageMargins left="0.25" right="0.25" top="0.75" bottom="0.75" header="0.3" footer="0.3"/>
  <pageSetup paperSize="8" scale="68"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4211" r:id="rId4" name="Check Box 3">
              <controlPr defaultSize="0" autoFill="0" autoLine="0" autoPict="0" altText=" 認定を受けている場合はチェック">
                <anchor moveWithCells="1">
                  <from>
                    <xdr:col>1</xdr:col>
                    <xdr:colOff>38100</xdr:colOff>
                    <xdr:row>21</xdr:row>
                    <xdr:rowOff>19050</xdr:rowOff>
                  </from>
                  <to>
                    <xdr:col>1</xdr:col>
                    <xdr:colOff>2600325</xdr:colOff>
                    <xdr:row>21</xdr:row>
                    <xdr:rowOff>238125</xdr:rowOff>
                  </to>
                </anchor>
              </controlPr>
            </control>
          </mc:Choice>
        </mc:AlternateContent>
        <mc:AlternateContent xmlns:mc="http://schemas.openxmlformats.org/markup-compatibility/2006">
          <mc:Choice Requires="x14">
            <control shapeId="94212" r:id="rId5" name="Check Box 4">
              <controlPr defaultSize="0" autoFill="0" autoLine="0" autoPict="0" altText=" 未定だが、適合ラベル交付日より2年間以上を保証">
                <anchor moveWithCells="1">
                  <from>
                    <xdr:col>1</xdr:col>
                    <xdr:colOff>38100</xdr:colOff>
                    <xdr:row>17</xdr:row>
                    <xdr:rowOff>19050</xdr:rowOff>
                  </from>
                  <to>
                    <xdr:col>1</xdr:col>
                    <xdr:colOff>6629400</xdr:colOff>
                    <xdr:row>17</xdr:row>
                    <xdr:rowOff>238125</xdr:rowOff>
                  </to>
                </anchor>
              </controlPr>
            </control>
          </mc:Choice>
        </mc:AlternateContent>
        <mc:AlternateContent xmlns:mc="http://schemas.openxmlformats.org/markup-compatibility/2006">
          <mc:Choice Requires="x14">
            <control shapeId="94213" r:id="rId6" name="Check Box 5">
              <controlPr defaultSize="0" autoFill="0" autoLine="0" autoPict="0" altText=" 不明">
                <anchor moveWithCells="1">
                  <from>
                    <xdr:col>1</xdr:col>
                    <xdr:colOff>6505575</xdr:colOff>
                    <xdr:row>17</xdr:row>
                    <xdr:rowOff>19050</xdr:rowOff>
                  </from>
                  <to>
                    <xdr:col>1</xdr:col>
                    <xdr:colOff>7686675</xdr:colOff>
                    <xdr:row>17</xdr:row>
                    <xdr:rowOff>238125</xdr:rowOff>
                  </to>
                </anchor>
              </controlPr>
            </control>
          </mc:Choice>
        </mc:AlternateContent>
        <mc:AlternateContent xmlns:mc="http://schemas.openxmlformats.org/markup-compatibility/2006">
          <mc:Choice Requires="x14">
            <control shapeId="94214" r:id="rId7" name="Check Box 6">
              <controlPr defaultSize="0" autoFill="0" autoLine="0" autoPict="0" altText=" 適合ラベルを取得済み">
                <anchor moveWithCells="1">
                  <from>
                    <xdr:col>1</xdr:col>
                    <xdr:colOff>38100</xdr:colOff>
                    <xdr:row>19</xdr:row>
                    <xdr:rowOff>9525</xdr:rowOff>
                  </from>
                  <to>
                    <xdr:col>1</xdr:col>
                    <xdr:colOff>2733675</xdr:colOff>
                    <xdr:row>19</xdr:row>
                    <xdr:rowOff>228600</xdr:rowOff>
                  </to>
                </anchor>
              </controlPr>
            </control>
          </mc:Choice>
        </mc:AlternateContent>
        <mc:AlternateContent xmlns:mc="http://schemas.openxmlformats.org/markup-compatibility/2006">
          <mc:Choice Requires="x14">
            <control shapeId="94215" r:id="rId8" name="Check Box 7">
              <controlPr defaultSize="0" autoFill="0" autoLine="0" autoPict="0" altText=" 認定を受けている場合はチェック">
                <anchor moveWithCells="1">
                  <from>
                    <xdr:col>1</xdr:col>
                    <xdr:colOff>38100</xdr:colOff>
                    <xdr:row>36</xdr:row>
                    <xdr:rowOff>19050</xdr:rowOff>
                  </from>
                  <to>
                    <xdr:col>1</xdr:col>
                    <xdr:colOff>2600325</xdr:colOff>
                    <xdr:row>36</xdr:row>
                    <xdr:rowOff>238125</xdr:rowOff>
                  </to>
                </anchor>
              </controlPr>
            </control>
          </mc:Choice>
        </mc:AlternateContent>
        <mc:AlternateContent xmlns:mc="http://schemas.openxmlformats.org/markup-compatibility/2006">
          <mc:Choice Requires="x14">
            <control shapeId="94216" r:id="rId9" name="Check Box 8">
              <controlPr defaultSize="0" autoFill="0" autoLine="0" autoPict="0" altText=" 未定だが、適合ラベル交付日より2年間以上を保証">
                <anchor moveWithCells="1">
                  <from>
                    <xdr:col>1</xdr:col>
                    <xdr:colOff>38100</xdr:colOff>
                    <xdr:row>32</xdr:row>
                    <xdr:rowOff>19050</xdr:rowOff>
                  </from>
                  <to>
                    <xdr:col>1</xdr:col>
                    <xdr:colOff>5991225</xdr:colOff>
                    <xdr:row>32</xdr:row>
                    <xdr:rowOff>238125</xdr:rowOff>
                  </to>
                </anchor>
              </controlPr>
            </control>
          </mc:Choice>
        </mc:AlternateContent>
        <mc:AlternateContent xmlns:mc="http://schemas.openxmlformats.org/markup-compatibility/2006">
          <mc:Choice Requires="x14">
            <control shapeId="94217" r:id="rId10" name="Check Box 9">
              <controlPr defaultSize="0" autoFill="0" autoLine="0" autoPict="0" altText=" 不明">
                <anchor moveWithCells="1">
                  <from>
                    <xdr:col>1</xdr:col>
                    <xdr:colOff>6505575</xdr:colOff>
                    <xdr:row>32</xdr:row>
                    <xdr:rowOff>19050</xdr:rowOff>
                  </from>
                  <to>
                    <xdr:col>1</xdr:col>
                    <xdr:colOff>7896225</xdr:colOff>
                    <xdr:row>32</xdr:row>
                    <xdr:rowOff>238125</xdr:rowOff>
                  </to>
                </anchor>
              </controlPr>
            </control>
          </mc:Choice>
        </mc:AlternateContent>
        <mc:AlternateContent xmlns:mc="http://schemas.openxmlformats.org/markup-compatibility/2006">
          <mc:Choice Requires="x14">
            <control shapeId="94218" r:id="rId11" name="Check Box 10">
              <controlPr defaultSize="0" autoFill="0" autoLine="0" autoPict="0" altText=" 適合ラベルを取得済み">
                <anchor moveWithCells="1">
                  <from>
                    <xdr:col>1</xdr:col>
                    <xdr:colOff>38100</xdr:colOff>
                    <xdr:row>34</xdr:row>
                    <xdr:rowOff>9525</xdr:rowOff>
                  </from>
                  <to>
                    <xdr:col>1</xdr:col>
                    <xdr:colOff>2733675</xdr:colOff>
                    <xdr:row>34</xdr:row>
                    <xdr:rowOff>228600</xdr:rowOff>
                  </to>
                </anchor>
              </controlPr>
            </control>
          </mc:Choice>
        </mc:AlternateContent>
        <mc:AlternateContent xmlns:mc="http://schemas.openxmlformats.org/markup-compatibility/2006">
          <mc:Choice Requires="x14">
            <control shapeId="94219" r:id="rId12" name="Check Box 11">
              <controlPr defaultSize="0" autoFill="0" autoLine="0" autoPict="0" altText=" 認定を受けている場合はチェック">
                <anchor moveWithCells="1">
                  <from>
                    <xdr:col>1</xdr:col>
                    <xdr:colOff>28575</xdr:colOff>
                    <xdr:row>51</xdr:row>
                    <xdr:rowOff>19050</xdr:rowOff>
                  </from>
                  <to>
                    <xdr:col>1</xdr:col>
                    <xdr:colOff>2590800</xdr:colOff>
                    <xdr:row>51</xdr:row>
                    <xdr:rowOff>238125</xdr:rowOff>
                  </to>
                </anchor>
              </controlPr>
            </control>
          </mc:Choice>
        </mc:AlternateContent>
        <mc:AlternateContent xmlns:mc="http://schemas.openxmlformats.org/markup-compatibility/2006">
          <mc:Choice Requires="x14">
            <control shapeId="94220" r:id="rId13" name="Check Box 12">
              <controlPr defaultSize="0" autoFill="0" autoLine="0" autoPict="0" altText=" 未定だが、適合ラベル交付日より2年間以上を保証">
                <anchor moveWithCells="1">
                  <from>
                    <xdr:col>1</xdr:col>
                    <xdr:colOff>28575</xdr:colOff>
                    <xdr:row>47</xdr:row>
                    <xdr:rowOff>19050</xdr:rowOff>
                  </from>
                  <to>
                    <xdr:col>1</xdr:col>
                    <xdr:colOff>6010275</xdr:colOff>
                    <xdr:row>47</xdr:row>
                    <xdr:rowOff>238125</xdr:rowOff>
                  </to>
                </anchor>
              </controlPr>
            </control>
          </mc:Choice>
        </mc:AlternateContent>
        <mc:AlternateContent xmlns:mc="http://schemas.openxmlformats.org/markup-compatibility/2006">
          <mc:Choice Requires="x14">
            <control shapeId="94221" r:id="rId14" name="Check Box 13">
              <controlPr defaultSize="0" autoFill="0" autoLine="0" autoPict="0" altText=" 不明">
                <anchor moveWithCells="1">
                  <from>
                    <xdr:col>1</xdr:col>
                    <xdr:colOff>6505575</xdr:colOff>
                    <xdr:row>47</xdr:row>
                    <xdr:rowOff>19050</xdr:rowOff>
                  </from>
                  <to>
                    <xdr:col>1</xdr:col>
                    <xdr:colOff>7715250</xdr:colOff>
                    <xdr:row>47</xdr:row>
                    <xdr:rowOff>238125</xdr:rowOff>
                  </to>
                </anchor>
              </controlPr>
            </control>
          </mc:Choice>
        </mc:AlternateContent>
        <mc:AlternateContent xmlns:mc="http://schemas.openxmlformats.org/markup-compatibility/2006">
          <mc:Choice Requires="x14">
            <control shapeId="94222" r:id="rId15" name="Check Box 14">
              <controlPr defaultSize="0" autoFill="0" autoLine="0" autoPict="0" altText=" 適合ラベルを取得済み">
                <anchor moveWithCells="1">
                  <from>
                    <xdr:col>1</xdr:col>
                    <xdr:colOff>28575</xdr:colOff>
                    <xdr:row>49</xdr:row>
                    <xdr:rowOff>9525</xdr:rowOff>
                  </from>
                  <to>
                    <xdr:col>1</xdr:col>
                    <xdr:colOff>2724150</xdr:colOff>
                    <xdr:row>49</xdr:row>
                    <xdr:rowOff>228600</xdr:rowOff>
                  </to>
                </anchor>
              </controlPr>
            </control>
          </mc:Choice>
        </mc:AlternateContent>
        <mc:AlternateContent xmlns:mc="http://schemas.openxmlformats.org/markup-compatibility/2006">
          <mc:Choice Requires="x14">
            <control shapeId="94223" r:id="rId16" name="Check Box 15">
              <controlPr defaultSize="0" autoFill="0" autoLine="0" autoPict="0" altText=" 認定を受けている場合はチェック">
                <anchor moveWithCells="1">
                  <from>
                    <xdr:col>1</xdr:col>
                    <xdr:colOff>38100</xdr:colOff>
                    <xdr:row>111</xdr:row>
                    <xdr:rowOff>19050</xdr:rowOff>
                  </from>
                  <to>
                    <xdr:col>1</xdr:col>
                    <xdr:colOff>2600325</xdr:colOff>
                    <xdr:row>111</xdr:row>
                    <xdr:rowOff>238125</xdr:rowOff>
                  </to>
                </anchor>
              </controlPr>
            </control>
          </mc:Choice>
        </mc:AlternateContent>
        <mc:AlternateContent xmlns:mc="http://schemas.openxmlformats.org/markup-compatibility/2006">
          <mc:Choice Requires="x14">
            <control shapeId="94224" r:id="rId17" name="Check Box 16">
              <controlPr defaultSize="0" autoFill="0" autoLine="0" autoPict="0" altText=" 未定だが、適合ラベル交付日より2年間以上を保証">
                <anchor moveWithCells="1">
                  <from>
                    <xdr:col>1</xdr:col>
                    <xdr:colOff>28575</xdr:colOff>
                    <xdr:row>107</xdr:row>
                    <xdr:rowOff>19050</xdr:rowOff>
                  </from>
                  <to>
                    <xdr:col>1</xdr:col>
                    <xdr:colOff>5876925</xdr:colOff>
                    <xdr:row>107</xdr:row>
                    <xdr:rowOff>238125</xdr:rowOff>
                  </to>
                </anchor>
              </controlPr>
            </control>
          </mc:Choice>
        </mc:AlternateContent>
        <mc:AlternateContent xmlns:mc="http://schemas.openxmlformats.org/markup-compatibility/2006">
          <mc:Choice Requires="x14">
            <control shapeId="94225" r:id="rId18" name="Check Box 17">
              <controlPr defaultSize="0" autoFill="0" autoLine="0" autoPict="0" altText=" 不明">
                <anchor moveWithCells="1">
                  <from>
                    <xdr:col>1</xdr:col>
                    <xdr:colOff>6505575</xdr:colOff>
                    <xdr:row>107</xdr:row>
                    <xdr:rowOff>19050</xdr:rowOff>
                  </from>
                  <to>
                    <xdr:col>1</xdr:col>
                    <xdr:colOff>7648575</xdr:colOff>
                    <xdr:row>107</xdr:row>
                    <xdr:rowOff>238125</xdr:rowOff>
                  </to>
                </anchor>
              </controlPr>
            </control>
          </mc:Choice>
        </mc:AlternateContent>
        <mc:AlternateContent xmlns:mc="http://schemas.openxmlformats.org/markup-compatibility/2006">
          <mc:Choice Requires="x14">
            <control shapeId="94226" r:id="rId19" name="Check Box 18">
              <controlPr defaultSize="0" autoFill="0" autoLine="0" autoPict="0" altText=" 適合ラベルを取得済み">
                <anchor moveWithCells="1">
                  <from>
                    <xdr:col>1</xdr:col>
                    <xdr:colOff>28575</xdr:colOff>
                    <xdr:row>109</xdr:row>
                    <xdr:rowOff>9525</xdr:rowOff>
                  </from>
                  <to>
                    <xdr:col>1</xdr:col>
                    <xdr:colOff>2724150</xdr:colOff>
                    <xdr:row>109</xdr:row>
                    <xdr:rowOff>228600</xdr:rowOff>
                  </to>
                </anchor>
              </controlPr>
            </control>
          </mc:Choice>
        </mc:AlternateContent>
        <mc:AlternateContent xmlns:mc="http://schemas.openxmlformats.org/markup-compatibility/2006">
          <mc:Choice Requires="x14">
            <control shapeId="94248" r:id="rId20" name="Check Box 40">
              <controlPr defaultSize="0" autoFill="0" autoLine="0" autoPict="0" altText=" 法人番号(13桁)">
                <anchor moveWithCells="1">
                  <from>
                    <xdr:col>1</xdr:col>
                    <xdr:colOff>38100</xdr:colOff>
                    <xdr:row>11</xdr:row>
                    <xdr:rowOff>38100</xdr:rowOff>
                  </from>
                  <to>
                    <xdr:col>1</xdr:col>
                    <xdr:colOff>2247900</xdr:colOff>
                    <xdr:row>11</xdr:row>
                    <xdr:rowOff>247650</xdr:rowOff>
                  </to>
                </anchor>
              </controlPr>
            </control>
          </mc:Choice>
        </mc:AlternateContent>
        <mc:AlternateContent xmlns:mc="http://schemas.openxmlformats.org/markup-compatibility/2006">
          <mc:Choice Requires="x14">
            <control shapeId="94249" r:id="rId21" name="Check Box 41">
              <controlPr defaultSize="0" autoFill="0" autoLine="0" autoPict="0" altText=" LEI番号(20文字)">
                <anchor moveWithCells="1">
                  <from>
                    <xdr:col>1</xdr:col>
                    <xdr:colOff>2466975</xdr:colOff>
                    <xdr:row>11</xdr:row>
                    <xdr:rowOff>38100</xdr:rowOff>
                  </from>
                  <to>
                    <xdr:col>1</xdr:col>
                    <xdr:colOff>4543425</xdr:colOff>
                    <xdr:row>11</xdr:row>
                    <xdr:rowOff>247650</xdr:rowOff>
                  </to>
                </anchor>
              </controlPr>
            </control>
          </mc:Choice>
        </mc:AlternateContent>
        <mc:AlternateContent xmlns:mc="http://schemas.openxmlformats.org/markup-compatibility/2006">
          <mc:Choice Requires="x14">
            <control shapeId="94250" r:id="rId22" name="Check Box 42">
              <controlPr defaultSize="0" autoFill="0" autoLine="0" autoPict="0" altText=" 法人番号がない/わからない">
                <anchor moveWithCells="1">
                  <from>
                    <xdr:col>1</xdr:col>
                    <xdr:colOff>4819650</xdr:colOff>
                    <xdr:row>11</xdr:row>
                    <xdr:rowOff>38100</xdr:rowOff>
                  </from>
                  <to>
                    <xdr:col>2</xdr:col>
                    <xdr:colOff>9525</xdr:colOff>
                    <xdr:row>11</xdr:row>
                    <xdr:rowOff>247650</xdr:rowOff>
                  </to>
                </anchor>
              </controlPr>
            </control>
          </mc:Choice>
        </mc:AlternateContent>
        <mc:AlternateContent xmlns:mc="http://schemas.openxmlformats.org/markup-compatibility/2006">
          <mc:Choice Requires="x14">
            <control shapeId="94251" r:id="rId23" name="Check Box 43">
              <controlPr defaultSize="0" autoFill="0" autoLine="0" autoPict="0" altText=" 法人番号(13桁)">
                <anchor moveWithCells="1">
                  <from>
                    <xdr:col>1</xdr:col>
                    <xdr:colOff>38100</xdr:colOff>
                    <xdr:row>26</xdr:row>
                    <xdr:rowOff>19050</xdr:rowOff>
                  </from>
                  <to>
                    <xdr:col>1</xdr:col>
                    <xdr:colOff>2295525</xdr:colOff>
                    <xdr:row>26</xdr:row>
                    <xdr:rowOff>238125</xdr:rowOff>
                  </to>
                </anchor>
              </controlPr>
            </control>
          </mc:Choice>
        </mc:AlternateContent>
        <mc:AlternateContent xmlns:mc="http://schemas.openxmlformats.org/markup-compatibility/2006">
          <mc:Choice Requires="x14">
            <control shapeId="94252" r:id="rId24" name="Check Box 44">
              <controlPr defaultSize="0" autoFill="0" autoLine="0" autoPict="0" altText=" LEI番号(20文字)">
                <anchor moveWithCells="1">
                  <from>
                    <xdr:col>1</xdr:col>
                    <xdr:colOff>2466975</xdr:colOff>
                    <xdr:row>26</xdr:row>
                    <xdr:rowOff>19050</xdr:rowOff>
                  </from>
                  <to>
                    <xdr:col>1</xdr:col>
                    <xdr:colOff>4591050</xdr:colOff>
                    <xdr:row>26</xdr:row>
                    <xdr:rowOff>238125</xdr:rowOff>
                  </to>
                </anchor>
              </controlPr>
            </control>
          </mc:Choice>
        </mc:AlternateContent>
        <mc:AlternateContent xmlns:mc="http://schemas.openxmlformats.org/markup-compatibility/2006">
          <mc:Choice Requires="x14">
            <control shapeId="94253" r:id="rId25" name="Check Box 45">
              <controlPr defaultSize="0" autoFill="0" autoLine="0" autoPict="0" altText=" 法人番号がない/わからない">
                <anchor moveWithCells="1">
                  <from>
                    <xdr:col>1</xdr:col>
                    <xdr:colOff>4819650</xdr:colOff>
                    <xdr:row>26</xdr:row>
                    <xdr:rowOff>19050</xdr:rowOff>
                  </from>
                  <to>
                    <xdr:col>1</xdr:col>
                    <xdr:colOff>7134225</xdr:colOff>
                    <xdr:row>26</xdr:row>
                    <xdr:rowOff>238125</xdr:rowOff>
                  </to>
                </anchor>
              </controlPr>
            </control>
          </mc:Choice>
        </mc:AlternateContent>
        <mc:AlternateContent xmlns:mc="http://schemas.openxmlformats.org/markup-compatibility/2006">
          <mc:Choice Requires="x14">
            <control shapeId="94254" r:id="rId26" name="Check Box 46">
              <controlPr defaultSize="0" autoFill="0" autoLine="0" autoPict="0" altText=" 法人番号(13桁)">
                <anchor moveWithCells="1">
                  <from>
                    <xdr:col>1</xdr:col>
                    <xdr:colOff>95250</xdr:colOff>
                    <xdr:row>41</xdr:row>
                    <xdr:rowOff>9525</xdr:rowOff>
                  </from>
                  <to>
                    <xdr:col>1</xdr:col>
                    <xdr:colOff>2428875</xdr:colOff>
                    <xdr:row>41</xdr:row>
                    <xdr:rowOff>228600</xdr:rowOff>
                  </to>
                </anchor>
              </controlPr>
            </control>
          </mc:Choice>
        </mc:AlternateContent>
        <mc:AlternateContent xmlns:mc="http://schemas.openxmlformats.org/markup-compatibility/2006">
          <mc:Choice Requires="x14">
            <control shapeId="94255" r:id="rId27" name="Check Box 47">
              <controlPr defaultSize="0" autoFill="0" autoLine="0" autoPict="0" altText=" LEI番号(20文字)">
                <anchor moveWithCells="1">
                  <from>
                    <xdr:col>1</xdr:col>
                    <xdr:colOff>2466975</xdr:colOff>
                    <xdr:row>41</xdr:row>
                    <xdr:rowOff>9525</xdr:rowOff>
                  </from>
                  <to>
                    <xdr:col>1</xdr:col>
                    <xdr:colOff>4648200</xdr:colOff>
                    <xdr:row>41</xdr:row>
                    <xdr:rowOff>228600</xdr:rowOff>
                  </to>
                </anchor>
              </controlPr>
            </control>
          </mc:Choice>
        </mc:AlternateContent>
        <mc:AlternateContent xmlns:mc="http://schemas.openxmlformats.org/markup-compatibility/2006">
          <mc:Choice Requires="x14">
            <control shapeId="94256" r:id="rId28" name="Check Box 48">
              <controlPr defaultSize="0" autoFill="0" autoLine="0" autoPict="0" altText=" 法人番号がない/わからない">
                <anchor moveWithCells="1">
                  <from>
                    <xdr:col>1</xdr:col>
                    <xdr:colOff>4819650</xdr:colOff>
                    <xdr:row>41</xdr:row>
                    <xdr:rowOff>9525</xdr:rowOff>
                  </from>
                  <to>
                    <xdr:col>1</xdr:col>
                    <xdr:colOff>7200900</xdr:colOff>
                    <xdr:row>41</xdr:row>
                    <xdr:rowOff>228600</xdr:rowOff>
                  </to>
                </anchor>
              </controlPr>
            </control>
          </mc:Choice>
        </mc:AlternateContent>
        <mc:AlternateContent xmlns:mc="http://schemas.openxmlformats.org/markup-compatibility/2006">
          <mc:Choice Requires="x14">
            <control shapeId="94257" r:id="rId29" name="Check Box 49">
              <controlPr defaultSize="0" autoFill="0" autoLine="0" autoPict="0" altText=" 法人番号(13桁)">
                <anchor moveWithCells="1">
                  <from>
                    <xdr:col>1</xdr:col>
                    <xdr:colOff>28575</xdr:colOff>
                    <xdr:row>101</xdr:row>
                    <xdr:rowOff>9525</xdr:rowOff>
                  </from>
                  <to>
                    <xdr:col>1</xdr:col>
                    <xdr:colOff>2209800</xdr:colOff>
                    <xdr:row>101</xdr:row>
                    <xdr:rowOff>228600</xdr:rowOff>
                  </to>
                </anchor>
              </controlPr>
            </control>
          </mc:Choice>
        </mc:AlternateContent>
        <mc:AlternateContent xmlns:mc="http://schemas.openxmlformats.org/markup-compatibility/2006">
          <mc:Choice Requires="x14">
            <control shapeId="94258" r:id="rId30" name="Check Box 50">
              <controlPr defaultSize="0" autoFill="0" autoLine="0" autoPict="0" altText=" LEI番号(20文字)">
                <anchor moveWithCells="1">
                  <from>
                    <xdr:col>1</xdr:col>
                    <xdr:colOff>2466975</xdr:colOff>
                    <xdr:row>101</xdr:row>
                    <xdr:rowOff>9525</xdr:rowOff>
                  </from>
                  <to>
                    <xdr:col>1</xdr:col>
                    <xdr:colOff>4514850</xdr:colOff>
                    <xdr:row>101</xdr:row>
                    <xdr:rowOff>228600</xdr:rowOff>
                  </to>
                </anchor>
              </controlPr>
            </control>
          </mc:Choice>
        </mc:AlternateContent>
        <mc:AlternateContent xmlns:mc="http://schemas.openxmlformats.org/markup-compatibility/2006">
          <mc:Choice Requires="x14">
            <control shapeId="94259" r:id="rId31" name="Check Box 51">
              <controlPr defaultSize="0" autoFill="0" autoLine="0" autoPict="0" altText=" 法人番号がない/わからない">
                <anchor moveWithCells="1">
                  <from>
                    <xdr:col>1</xdr:col>
                    <xdr:colOff>4819650</xdr:colOff>
                    <xdr:row>101</xdr:row>
                    <xdr:rowOff>9525</xdr:rowOff>
                  </from>
                  <to>
                    <xdr:col>1</xdr:col>
                    <xdr:colOff>7829550</xdr:colOff>
                    <xdr:row>101</xdr:row>
                    <xdr:rowOff>228600</xdr:rowOff>
                  </to>
                </anchor>
              </controlPr>
            </control>
          </mc:Choice>
        </mc:AlternateContent>
        <mc:AlternateContent xmlns:mc="http://schemas.openxmlformats.org/markup-compatibility/2006">
          <mc:Choice Requires="x14">
            <control shapeId="94261" r:id="rId32" name="Check Box 53">
              <controlPr defaultSize="0" autoFill="0" autoLine="0" autoPict="0" altText=" 認定を受けている場合はチェック">
                <anchor moveWithCells="1">
                  <from>
                    <xdr:col>1</xdr:col>
                    <xdr:colOff>28575</xdr:colOff>
                    <xdr:row>66</xdr:row>
                    <xdr:rowOff>19050</xdr:rowOff>
                  </from>
                  <to>
                    <xdr:col>1</xdr:col>
                    <xdr:colOff>2590800</xdr:colOff>
                    <xdr:row>66</xdr:row>
                    <xdr:rowOff>238125</xdr:rowOff>
                  </to>
                </anchor>
              </controlPr>
            </control>
          </mc:Choice>
        </mc:AlternateContent>
        <mc:AlternateContent xmlns:mc="http://schemas.openxmlformats.org/markup-compatibility/2006">
          <mc:Choice Requires="x14">
            <control shapeId="94262" r:id="rId33" name="Check Box 54">
              <controlPr defaultSize="0" autoFill="0" autoLine="0" autoPict="0" altText=" 未定だが、適合ラベル交付日より2年間以上を保証">
                <anchor moveWithCells="1">
                  <from>
                    <xdr:col>1</xdr:col>
                    <xdr:colOff>28575</xdr:colOff>
                    <xdr:row>62</xdr:row>
                    <xdr:rowOff>19050</xdr:rowOff>
                  </from>
                  <to>
                    <xdr:col>1</xdr:col>
                    <xdr:colOff>5943600</xdr:colOff>
                    <xdr:row>62</xdr:row>
                    <xdr:rowOff>238125</xdr:rowOff>
                  </to>
                </anchor>
              </controlPr>
            </control>
          </mc:Choice>
        </mc:AlternateContent>
        <mc:AlternateContent xmlns:mc="http://schemas.openxmlformats.org/markup-compatibility/2006">
          <mc:Choice Requires="x14">
            <control shapeId="94263" r:id="rId34" name="Check Box 55">
              <controlPr defaultSize="0" autoFill="0" autoLine="0" autoPict="0" altText=" 不明">
                <anchor moveWithCells="1">
                  <from>
                    <xdr:col>1</xdr:col>
                    <xdr:colOff>6505575</xdr:colOff>
                    <xdr:row>62</xdr:row>
                    <xdr:rowOff>19050</xdr:rowOff>
                  </from>
                  <to>
                    <xdr:col>1</xdr:col>
                    <xdr:colOff>7820025</xdr:colOff>
                    <xdr:row>62</xdr:row>
                    <xdr:rowOff>238125</xdr:rowOff>
                  </to>
                </anchor>
              </controlPr>
            </control>
          </mc:Choice>
        </mc:AlternateContent>
        <mc:AlternateContent xmlns:mc="http://schemas.openxmlformats.org/markup-compatibility/2006">
          <mc:Choice Requires="x14">
            <control shapeId="94264" r:id="rId35" name="Check Box 56">
              <controlPr defaultSize="0" autoFill="0" autoLine="0" autoPict="0" altText=" 適合ラベルを取得済み">
                <anchor moveWithCells="1">
                  <from>
                    <xdr:col>1</xdr:col>
                    <xdr:colOff>28575</xdr:colOff>
                    <xdr:row>64</xdr:row>
                    <xdr:rowOff>9525</xdr:rowOff>
                  </from>
                  <to>
                    <xdr:col>1</xdr:col>
                    <xdr:colOff>2724150</xdr:colOff>
                    <xdr:row>64</xdr:row>
                    <xdr:rowOff>228600</xdr:rowOff>
                  </to>
                </anchor>
              </controlPr>
            </control>
          </mc:Choice>
        </mc:AlternateContent>
        <mc:AlternateContent xmlns:mc="http://schemas.openxmlformats.org/markup-compatibility/2006">
          <mc:Choice Requires="x14">
            <control shapeId="94265" r:id="rId36" name="Check Box 57">
              <controlPr defaultSize="0" autoFill="0" autoLine="0" autoPict="0" altText=" 法人番号(13桁)">
                <anchor moveWithCells="1">
                  <from>
                    <xdr:col>1</xdr:col>
                    <xdr:colOff>28575</xdr:colOff>
                    <xdr:row>56</xdr:row>
                    <xdr:rowOff>9525</xdr:rowOff>
                  </from>
                  <to>
                    <xdr:col>1</xdr:col>
                    <xdr:colOff>2247900</xdr:colOff>
                    <xdr:row>56</xdr:row>
                    <xdr:rowOff>228600</xdr:rowOff>
                  </to>
                </anchor>
              </controlPr>
            </control>
          </mc:Choice>
        </mc:AlternateContent>
        <mc:AlternateContent xmlns:mc="http://schemas.openxmlformats.org/markup-compatibility/2006">
          <mc:Choice Requires="x14">
            <control shapeId="94266" r:id="rId37" name="Check Box 58">
              <controlPr defaultSize="0" autoFill="0" autoLine="0" autoPict="0" altText=" LEI番号(20文字)">
                <anchor moveWithCells="1">
                  <from>
                    <xdr:col>1</xdr:col>
                    <xdr:colOff>2466975</xdr:colOff>
                    <xdr:row>56</xdr:row>
                    <xdr:rowOff>9525</xdr:rowOff>
                  </from>
                  <to>
                    <xdr:col>1</xdr:col>
                    <xdr:colOff>4486275</xdr:colOff>
                    <xdr:row>56</xdr:row>
                    <xdr:rowOff>228600</xdr:rowOff>
                  </to>
                </anchor>
              </controlPr>
            </control>
          </mc:Choice>
        </mc:AlternateContent>
        <mc:AlternateContent xmlns:mc="http://schemas.openxmlformats.org/markup-compatibility/2006">
          <mc:Choice Requires="x14">
            <control shapeId="94267" r:id="rId38" name="Check Box 59">
              <controlPr defaultSize="0" autoFill="0" autoLine="0" autoPict="0" altText=" 法人番号がない/わからない">
                <anchor moveWithCells="1">
                  <from>
                    <xdr:col>1</xdr:col>
                    <xdr:colOff>4819650</xdr:colOff>
                    <xdr:row>56</xdr:row>
                    <xdr:rowOff>9525</xdr:rowOff>
                  </from>
                  <to>
                    <xdr:col>1</xdr:col>
                    <xdr:colOff>7905750</xdr:colOff>
                    <xdr:row>56</xdr:row>
                    <xdr:rowOff>228600</xdr:rowOff>
                  </to>
                </anchor>
              </controlPr>
            </control>
          </mc:Choice>
        </mc:AlternateContent>
        <mc:AlternateContent xmlns:mc="http://schemas.openxmlformats.org/markup-compatibility/2006">
          <mc:Choice Requires="x14">
            <control shapeId="94268" r:id="rId39" name="Check Box 60">
              <controlPr defaultSize="0" autoFill="0" autoLine="0" autoPict="0" altText=" 認定を受けている場合はチェック">
                <anchor moveWithCells="1">
                  <from>
                    <xdr:col>1</xdr:col>
                    <xdr:colOff>28575</xdr:colOff>
                    <xdr:row>81</xdr:row>
                    <xdr:rowOff>19050</xdr:rowOff>
                  </from>
                  <to>
                    <xdr:col>1</xdr:col>
                    <xdr:colOff>2590800</xdr:colOff>
                    <xdr:row>81</xdr:row>
                    <xdr:rowOff>238125</xdr:rowOff>
                  </to>
                </anchor>
              </controlPr>
            </control>
          </mc:Choice>
        </mc:AlternateContent>
        <mc:AlternateContent xmlns:mc="http://schemas.openxmlformats.org/markup-compatibility/2006">
          <mc:Choice Requires="x14">
            <control shapeId="94269" r:id="rId40" name="Check Box 61">
              <controlPr defaultSize="0" autoFill="0" autoLine="0" autoPict="0" altText=" 未定だが、適合ラベル交付日より2年間以上を保証">
                <anchor moveWithCells="1">
                  <from>
                    <xdr:col>1</xdr:col>
                    <xdr:colOff>28575</xdr:colOff>
                    <xdr:row>77</xdr:row>
                    <xdr:rowOff>19050</xdr:rowOff>
                  </from>
                  <to>
                    <xdr:col>1</xdr:col>
                    <xdr:colOff>5991225</xdr:colOff>
                    <xdr:row>77</xdr:row>
                    <xdr:rowOff>238125</xdr:rowOff>
                  </to>
                </anchor>
              </controlPr>
            </control>
          </mc:Choice>
        </mc:AlternateContent>
        <mc:AlternateContent xmlns:mc="http://schemas.openxmlformats.org/markup-compatibility/2006">
          <mc:Choice Requires="x14">
            <control shapeId="94270" r:id="rId41" name="Check Box 62">
              <controlPr defaultSize="0" autoFill="0" autoLine="0" autoPict="0" altText=" 不明">
                <anchor moveWithCells="1">
                  <from>
                    <xdr:col>1</xdr:col>
                    <xdr:colOff>6505575</xdr:colOff>
                    <xdr:row>77</xdr:row>
                    <xdr:rowOff>19050</xdr:rowOff>
                  </from>
                  <to>
                    <xdr:col>1</xdr:col>
                    <xdr:colOff>7667625</xdr:colOff>
                    <xdr:row>77</xdr:row>
                    <xdr:rowOff>238125</xdr:rowOff>
                  </to>
                </anchor>
              </controlPr>
            </control>
          </mc:Choice>
        </mc:AlternateContent>
        <mc:AlternateContent xmlns:mc="http://schemas.openxmlformats.org/markup-compatibility/2006">
          <mc:Choice Requires="x14">
            <control shapeId="94271" r:id="rId42" name="Check Box 63">
              <controlPr defaultSize="0" autoFill="0" autoLine="0" autoPict="0" altText=" 適合ラベルを取得済み">
                <anchor moveWithCells="1">
                  <from>
                    <xdr:col>1</xdr:col>
                    <xdr:colOff>28575</xdr:colOff>
                    <xdr:row>79</xdr:row>
                    <xdr:rowOff>9525</xdr:rowOff>
                  </from>
                  <to>
                    <xdr:col>1</xdr:col>
                    <xdr:colOff>2724150</xdr:colOff>
                    <xdr:row>79</xdr:row>
                    <xdr:rowOff>228600</xdr:rowOff>
                  </to>
                </anchor>
              </controlPr>
            </control>
          </mc:Choice>
        </mc:AlternateContent>
        <mc:AlternateContent xmlns:mc="http://schemas.openxmlformats.org/markup-compatibility/2006">
          <mc:Choice Requires="x14">
            <control shapeId="94272" r:id="rId43" name="Check Box 64">
              <controlPr defaultSize="0" autoFill="0" autoLine="0" autoPict="0" altText=" 法人番号(13桁)">
                <anchor moveWithCells="1">
                  <from>
                    <xdr:col>1</xdr:col>
                    <xdr:colOff>28575</xdr:colOff>
                    <xdr:row>71</xdr:row>
                    <xdr:rowOff>9525</xdr:rowOff>
                  </from>
                  <to>
                    <xdr:col>1</xdr:col>
                    <xdr:colOff>2219325</xdr:colOff>
                    <xdr:row>71</xdr:row>
                    <xdr:rowOff>228600</xdr:rowOff>
                  </to>
                </anchor>
              </controlPr>
            </control>
          </mc:Choice>
        </mc:AlternateContent>
        <mc:AlternateContent xmlns:mc="http://schemas.openxmlformats.org/markup-compatibility/2006">
          <mc:Choice Requires="x14">
            <control shapeId="94273" r:id="rId44" name="Check Box 65">
              <controlPr defaultSize="0" autoFill="0" autoLine="0" autoPict="0" altText=" LEI番号(20文字)">
                <anchor moveWithCells="1">
                  <from>
                    <xdr:col>1</xdr:col>
                    <xdr:colOff>2466975</xdr:colOff>
                    <xdr:row>71</xdr:row>
                    <xdr:rowOff>9525</xdr:rowOff>
                  </from>
                  <to>
                    <xdr:col>1</xdr:col>
                    <xdr:colOff>4495800</xdr:colOff>
                    <xdr:row>71</xdr:row>
                    <xdr:rowOff>228600</xdr:rowOff>
                  </to>
                </anchor>
              </controlPr>
            </control>
          </mc:Choice>
        </mc:AlternateContent>
        <mc:AlternateContent xmlns:mc="http://schemas.openxmlformats.org/markup-compatibility/2006">
          <mc:Choice Requires="x14">
            <control shapeId="94274" r:id="rId45" name="Check Box 66">
              <controlPr defaultSize="0" autoFill="0" autoLine="0" autoPict="0" altText=" 法人番号がない/わからない">
                <anchor moveWithCells="1">
                  <from>
                    <xdr:col>1</xdr:col>
                    <xdr:colOff>4819650</xdr:colOff>
                    <xdr:row>71</xdr:row>
                    <xdr:rowOff>9525</xdr:rowOff>
                  </from>
                  <to>
                    <xdr:col>1</xdr:col>
                    <xdr:colOff>7934325</xdr:colOff>
                    <xdr:row>71</xdr:row>
                    <xdr:rowOff>228600</xdr:rowOff>
                  </to>
                </anchor>
              </controlPr>
            </control>
          </mc:Choice>
        </mc:AlternateContent>
        <mc:AlternateContent xmlns:mc="http://schemas.openxmlformats.org/markup-compatibility/2006">
          <mc:Choice Requires="x14">
            <control shapeId="94275" r:id="rId46" name="Check Box 67">
              <controlPr defaultSize="0" autoFill="0" autoLine="0" autoPict="0" altText=" 認定を受けている場合はチェック">
                <anchor moveWithCells="1">
                  <from>
                    <xdr:col>1</xdr:col>
                    <xdr:colOff>28575</xdr:colOff>
                    <xdr:row>96</xdr:row>
                    <xdr:rowOff>19050</xdr:rowOff>
                  </from>
                  <to>
                    <xdr:col>1</xdr:col>
                    <xdr:colOff>2590800</xdr:colOff>
                    <xdr:row>96</xdr:row>
                    <xdr:rowOff>238125</xdr:rowOff>
                  </to>
                </anchor>
              </controlPr>
            </control>
          </mc:Choice>
        </mc:AlternateContent>
        <mc:AlternateContent xmlns:mc="http://schemas.openxmlformats.org/markup-compatibility/2006">
          <mc:Choice Requires="x14">
            <control shapeId="94276" r:id="rId47" name="Check Box 68">
              <controlPr defaultSize="0" autoFill="0" autoLine="0" autoPict="0" altText=" 未定だが、適合ラベル交付日より2年間以上を保証">
                <anchor moveWithCells="1">
                  <from>
                    <xdr:col>1</xdr:col>
                    <xdr:colOff>28575</xdr:colOff>
                    <xdr:row>92</xdr:row>
                    <xdr:rowOff>19050</xdr:rowOff>
                  </from>
                  <to>
                    <xdr:col>1</xdr:col>
                    <xdr:colOff>5943600</xdr:colOff>
                    <xdr:row>92</xdr:row>
                    <xdr:rowOff>228600</xdr:rowOff>
                  </to>
                </anchor>
              </controlPr>
            </control>
          </mc:Choice>
        </mc:AlternateContent>
        <mc:AlternateContent xmlns:mc="http://schemas.openxmlformats.org/markup-compatibility/2006">
          <mc:Choice Requires="x14">
            <control shapeId="94277" r:id="rId48" name="Check Box 69">
              <controlPr defaultSize="0" autoFill="0" autoLine="0" autoPict="0" altText=" 不明">
                <anchor moveWithCells="1">
                  <from>
                    <xdr:col>1</xdr:col>
                    <xdr:colOff>6505575</xdr:colOff>
                    <xdr:row>92</xdr:row>
                    <xdr:rowOff>19050</xdr:rowOff>
                  </from>
                  <to>
                    <xdr:col>1</xdr:col>
                    <xdr:colOff>7639050</xdr:colOff>
                    <xdr:row>92</xdr:row>
                    <xdr:rowOff>228600</xdr:rowOff>
                  </to>
                </anchor>
              </controlPr>
            </control>
          </mc:Choice>
        </mc:AlternateContent>
        <mc:AlternateContent xmlns:mc="http://schemas.openxmlformats.org/markup-compatibility/2006">
          <mc:Choice Requires="x14">
            <control shapeId="94278" r:id="rId49" name="Check Box 70">
              <controlPr defaultSize="0" autoFill="0" autoLine="0" autoPict="0" altText=" 適合ラベルを取得済み">
                <anchor moveWithCells="1">
                  <from>
                    <xdr:col>1</xdr:col>
                    <xdr:colOff>28575</xdr:colOff>
                    <xdr:row>94</xdr:row>
                    <xdr:rowOff>9525</xdr:rowOff>
                  </from>
                  <to>
                    <xdr:col>1</xdr:col>
                    <xdr:colOff>2724150</xdr:colOff>
                    <xdr:row>94</xdr:row>
                    <xdr:rowOff>228600</xdr:rowOff>
                  </to>
                </anchor>
              </controlPr>
            </control>
          </mc:Choice>
        </mc:AlternateContent>
        <mc:AlternateContent xmlns:mc="http://schemas.openxmlformats.org/markup-compatibility/2006">
          <mc:Choice Requires="x14">
            <control shapeId="94279" r:id="rId50" name="Check Box 71">
              <controlPr defaultSize="0" autoFill="0" autoLine="0" autoPict="0" altText=" 法人番号(13桁)">
                <anchor moveWithCells="1">
                  <from>
                    <xdr:col>1</xdr:col>
                    <xdr:colOff>28575</xdr:colOff>
                    <xdr:row>86</xdr:row>
                    <xdr:rowOff>19050</xdr:rowOff>
                  </from>
                  <to>
                    <xdr:col>1</xdr:col>
                    <xdr:colOff>2200275</xdr:colOff>
                    <xdr:row>86</xdr:row>
                    <xdr:rowOff>228600</xdr:rowOff>
                  </to>
                </anchor>
              </controlPr>
            </control>
          </mc:Choice>
        </mc:AlternateContent>
        <mc:AlternateContent xmlns:mc="http://schemas.openxmlformats.org/markup-compatibility/2006">
          <mc:Choice Requires="x14">
            <control shapeId="94280" r:id="rId51" name="Check Box 72">
              <controlPr defaultSize="0" autoFill="0" autoLine="0" autoPict="0" altText=" LEI番号(20文字)">
                <anchor moveWithCells="1">
                  <from>
                    <xdr:col>1</xdr:col>
                    <xdr:colOff>2466975</xdr:colOff>
                    <xdr:row>86</xdr:row>
                    <xdr:rowOff>19050</xdr:rowOff>
                  </from>
                  <to>
                    <xdr:col>1</xdr:col>
                    <xdr:colOff>4543425</xdr:colOff>
                    <xdr:row>86</xdr:row>
                    <xdr:rowOff>228600</xdr:rowOff>
                  </to>
                </anchor>
              </controlPr>
            </control>
          </mc:Choice>
        </mc:AlternateContent>
        <mc:AlternateContent xmlns:mc="http://schemas.openxmlformats.org/markup-compatibility/2006">
          <mc:Choice Requires="x14">
            <control shapeId="94281" r:id="rId52" name="Check Box 73">
              <controlPr defaultSize="0" autoFill="0" autoLine="0" autoPict="0" altText=" 法人番号がない/わからない">
                <anchor moveWithCells="1">
                  <from>
                    <xdr:col>1</xdr:col>
                    <xdr:colOff>4819650</xdr:colOff>
                    <xdr:row>86</xdr:row>
                    <xdr:rowOff>19050</xdr:rowOff>
                  </from>
                  <to>
                    <xdr:col>1</xdr:col>
                    <xdr:colOff>7153275</xdr:colOff>
                    <xdr:row>86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4C8830E-08FF-4C8A-A6F1-1213FC007025}">
          <x14:formula1>
            <xm:f>' Hide Selection List'!$C$67:$C$73</xm:f>
          </x14:formula1>
          <xm:sqref>B9 B24 B39 B54 B69 B84 B99</xm:sqref>
        </x14:dataValidation>
        <x14:dataValidation type="list" allowBlank="1" showInputMessage="1" showErrorMessage="1" xr:uid="{A37DF7CA-AE05-49CA-B471-C8AEF6038062}">
          <x14:formula1>
            <xm:f>' Hide Selection List'!$C$63:$C$64</xm:f>
          </x14:formula1>
          <xm:sqref>B10 B25 B40 B55 B70 B85 B100</xm:sqref>
        </x14:dataValidation>
        <x14:dataValidation type="list" allowBlank="1" showInputMessage="1" showErrorMessage="1" xr:uid="{5CE58F47-C61D-490B-98EC-73A2CB1AFCA3}">
          <x14:formula1>
            <xm:f>' Hide Selection List'!$B$20:$B$23</xm:f>
          </x14:formula1>
          <xm:sqref>B14 B29 B44 B59 B74 B89 B104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codeName="Sheet5">
    <tabColor theme="1" tint="0.499984740745262"/>
  </sheetPr>
  <dimension ref="A2:D73"/>
  <sheetViews>
    <sheetView topLeftCell="B22" workbookViewId="0">
      <selection activeCell="D55" sqref="D55"/>
    </sheetView>
  </sheetViews>
  <sheetFormatPr defaultColWidth="9" defaultRowHeight="15.75"/>
  <cols>
    <col min="1" max="1" width="77.25" style="1" bestFit="1" customWidth="1"/>
    <col min="2" max="2" width="117.25" style="1" bestFit="1" customWidth="1"/>
    <col min="3" max="3" width="62.5" style="1" bestFit="1" customWidth="1"/>
    <col min="4" max="4" width="60.25" style="1" bestFit="1" customWidth="1"/>
    <col min="5" max="5" width="20.25" style="1" bestFit="1" customWidth="1"/>
    <col min="6" max="6" width="57.5" style="1" bestFit="1" customWidth="1"/>
    <col min="7" max="7" width="77.25" style="1" bestFit="1" customWidth="1"/>
    <col min="8" max="16384" width="9" style="1"/>
  </cols>
  <sheetData>
    <row r="2" spans="1:4">
      <c r="A2" s="2" t="s">
        <v>28</v>
      </c>
    </row>
    <row r="3" spans="1:4">
      <c r="A3" s="2" t="s">
        <v>29</v>
      </c>
    </row>
    <row r="4" spans="1:4">
      <c r="A4" s="2" t="s">
        <v>51</v>
      </c>
    </row>
    <row r="5" spans="1:4">
      <c r="A5" s="2" t="s">
        <v>52</v>
      </c>
    </row>
    <row r="6" spans="1:4">
      <c r="A6" s="2" t="s">
        <v>49</v>
      </c>
    </row>
    <row r="7" spans="1:4">
      <c r="A7" s="2" t="s">
        <v>50</v>
      </c>
    </row>
    <row r="8" spans="1:4">
      <c r="A8" s="2" t="s">
        <v>53</v>
      </c>
    </row>
    <row r="10" spans="1:4">
      <c r="A10" s="2" t="s">
        <v>375</v>
      </c>
      <c r="B10" s="2" t="s">
        <v>36</v>
      </c>
      <c r="C10" s="2"/>
      <c r="D10" s="2"/>
    </row>
    <row r="11" spans="1:4">
      <c r="A11" s="2" t="s">
        <v>376</v>
      </c>
      <c r="B11" s="2"/>
      <c r="C11" s="2"/>
      <c r="D11" s="2"/>
    </row>
    <row r="12" spans="1:4">
      <c r="A12" s="2" t="s">
        <v>377</v>
      </c>
      <c r="B12" s="2"/>
      <c r="C12" s="2"/>
      <c r="D12" s="2"/>
    </row>
    <row r="13" spans="1:4">
      <c r="A13" s="2" t="s">
        <v>378</v>
      </c>
      <c r="B13" s="2"/>
      <c r="C13" s="2"/>
      <c r="D13" s="2"/>
    </row>
    <row r="15" spans="1:4">
      <c r="A15" s="2" t="s">
        <v>34</v>
      </c>
      <c r="B15" s="2" t="s">
        <v>44</v>
      </c>
    </row>
    <row r="16" spans="1:4">
      <c r="A16" s="2" t="s">
        <v>35</v>
      </c>
      <c r="B16" s="2" t="s">
        <v>42</v>
      </c>
    </row>
    <row r="17" spans="1:3">
      <c r="A17" s="2" t="s">
        <v>33</v>
      </c>
    </row>
    <row r="18" spans="1:3">
      <c r="A18" s="2" t="s">
        <v>32</v>
      </c>
    </row>
    <row r="20" spans="1:3">
      <c r="A20" s="2" t="s">
        <v>57</v>
      </c>
      <c r="B20" s="2" t="s">
        <v>57</v>
      </c>
    </row>
    <row r="21" spans="1:3">
      <c r="A21" s="2" t="s">
        <v>58</v>
      </c>
      <c r="B21" s="2" t="s">
        <v>58</v>
      </c>
    </row>
    <row r="22" spans="1:3">
      <c r="A22" s="2" t="s">
        <v>59</v>
      </c>
      <c r="B22" s="2" t="s">
        <v>62</v>
      </c>
    </row>
    <row r="23" spans="1:3">
      <c r="A23" s="2" t="s">
        <v>61</v>
      </c>
      <c r="B23" s="2" t="s">
        <v>60</v>
      </c>
    </row>
    <row r="25" spans="1:3">
      <c r="A25" s="2" t="s">
        <v>5</v>
      </c>
      <c r="B25" s="2" t="s">
        <v>43</v>
      </c>
      <c r="C25" s="2" t="s">
        <v>386</v>
      </c>
    </row>
    <row r="26" spans="1:3">
      <c r="A26" s="2" t="s">
        <v>65</v>
      </c>
      <c r="B26" s="2" t="s">
        <v>66</v>
      </c>
      <c r="C26" s="2" t="s">
        <v>108</v>
      </c>
    </row>
    <row r="27" spans="1:3">
      <c r="A27" s="2" t="s">
        <v>6</v>
      </c>
      <c r="B27" s="2" t="s">
        <v>67</v>
      </c>
      <c r="C27" s="2" t="s">
        <v>101</v>
      </c>
    </row>
    <row r="28" spans="1:3">
      <c r="C28" s="1" t="s">
        <v>91</v>
      </c>
    </row>
    <row r="29" spans="1:3">
      <c r="A29" s="2" t="s">
        <v>45</v>
      </c>
      <c r="B29" s="2" t="s">
        <v>45</v>
      </c>
      <c r="C29" s="2" t="s">
        <v>45</v>
      </c>
    </row>
    <row r="30" spans="1:3">
      <c r="A30" s="2" t="s">
        <v>46</v>
      </c>
      <c r="B30" s="2" t="s">
        <v>47</v>
      </c>
      <c r="C30" s="2" t="s">
        <v>102</v>
      </c>
    </row>
    <row r="31" spans="1:3">
      <c r="A31" s="2" t="s">
        <v>47</v>
      </c>
      <c r="C31" s="2" t="s">
        <v>103</v>
      </c>
    </row>
    <row r="32" spans="1:3">
      <c r="C32" s="2" t="s">
        <v>104</v>
      </c>
    </row>
    <row r="33" spans="1:3">
      <c r="A33" s="3" t="s">
        <v>63</v>
      </c>
    </row>
    <row r="34" spans="1:3">
      <c r="A34" s="3" t="s">
        <v>373</v>
      </c>
      <c r="C34" s="4" t="s">
        <v>68</v>
      </c>
    </row>
    <row r="35" spans="1:3">
      <c r="A35" s="3" t="s">
        <v>64</v>
      </c>
      <c r="C35" s="4" t="s">
        <v>69</v>
      </c>
    </row>
    <row r="36" spans="1:3">
      <c r="C36" s="4" t="s">
        <v>70</v>
      </c>
    </row>
    <row r="37" spans="1:3">
      <c r="A37" s="2" t="s">
        <v>17</v>
      </c>
      <c r="C37" s="4" t="s">
        <v>71</v>
      </c>
    </row>
    <row r="38" spans="1:3">
      <c r="A38" s="2" t="s">
        <v>18</v>
      </c>
      <c r="C38" s="4" t="s">
        <v>72</v>
      </c>
    </row>
    <row r="39" spans="1:3">
      <c r="A39" s="2" t="s">
        <v>19</v>
      </c>
      <c r="C39" s="4" t="s">
        <v>45</v>
      </c>
    </row>
    <row r="40" spans="1:3">
      <c r="A40" s="2" t="s">
        <v>20</v>
      </c>
      <c r="C40" s="4" t="s">
        <v>73</v>
      </c>
    </row>
    <row r="41" spans="1:3">
      <c r="A41" s="2" t="s">
        <v>21</v>
      </c>
      <c r="C41" s="4" t="s">
        <v>74</v>
      </c>
    </row>
    <row r="42" spans="1:3">
      <c r="A42" s="2" t="s">
        <v>22</v>
      </c>
      <c r="C42" s="4" t="s">
        <v>75</v>
      </c>
    </row>
    <row r="43" spans="1:3">
      <c r="A43" s="2" t="s">
        <v>23</v>
      </c>
      <c r="C43" s="4" t="s">
        <v>76</v>
      </c>
    </row>
    <row r="44" spans="1:3">
      <c r="A44" s="2" t="s">
        <v>24</v>
      </c>
      <c r="C44" s="4" t="s">
        <v>77</v>
      </c>
    </row>
    <row r="45" spans="1:3">
      <c r="A45" s="2" t="s">
        <v>25</v>
      </c>
      <c r="C45" s="4" t="s">
        <v>78</v>
      </c>
    </row>
    <row r="46" spans="1:3">
      <c r="A46" s="2" t="s">
        <v>26</v>
      </c>
      <c r="C46" s="5"/>
    </row>
    <row r="47" spans="1:3">
      <c r="A47" s="2" t="s">
        <v>7</v>
      </c>
      <c r="C47" s="4" t="s">
        <v>79</v>
      </c>
    </row>
    <row r="48" spans="1:3">
      <c r="A48" s="2"/>
      <c r="C48" s="4" t="s">
        <v>105</v>
      </c>
    </row>
    <row r="49" spans="1:3">
      <c r="A49" s="2" t="s">
        <v>8</v>
      </c>
      <c r="C49" s="4" t="s">
        <v>106</v>
      </c>
    </row>
    <row r="50" spans="1:3">
      <c r="A50" s="2" t="s">
        <v>10</v>
      </c>
      <c r="C50" s="4" t="s">
        <v>80</v>
      </c>
    </row>
    <row r="51" spans="1:3">
      <c r="A51" s="2" t="s">
        <v>9</v>
      </c>
      <c r="C51" s="4" t="s">
        <v>107</v>
      </c>
    </row>
    <row r="52" spans="1:3">
      <c r="A52" s="2" t="s">
        <v>11</v>
      </c>
      <c r="C52" s="4" t="s">
        <v>81</v>
      </c>
    </row>
    <row r="53" spans="1:3">
      <c r="A53" s="2" t="s">
        <v>12</v>
      </c>
      <c r="C53" s="4" t="s">
        <v>82</v>
      </c>
    </row>
    <row r="54" spans="1:3">
      <c r="A54" s="2" t="s">
        <v>13</v>
      </c>
    </row>
    <row r="55" spans="1:3">
      <c r="A55" s="2" t="s">
        <v>14</v>
      </c>
      <c r="C55" s="4" t="s">
        <v>83</v>
      </c>
    </row>
    <row r="56" spans="1:3">
      <c r="A56" s="2" t="s">
        <v>15</v>
      </c>
      <c r="C56" s="4" t="s">
        <v>84</v>
      </c>
    </row>
    <row r="57" spans="1:3">
      <c r="A57" s="2" t="s">
        <v>16</v>
      </c>
      <c r="C57" s="4" t="s">
        <v>85</v>
      </c>
    </row>
    <row r="58" spans="1:3">
      <c r="C58" s="4" t="s">
        <v>86</v>
      </c>
    </row>
    <row r="59" spans="1:3">
      <c r="A59" s="2" t="s">
        <v>40</v>
      </c>
      <c r="B59" s="2" t="s">
        <v>380</v>
      </c>
    </row>
    <row r="60" spans="1:3">
      <c r="A60" s="2" t="s">
        <v>41</v>
      </c>
      <c r="B60" s="2" t="s">
        <v>381</v>
      </c>
      <c r="C60" s="4" t="s">
        <v>81</v>
      </c>
    </row>
    <row r="61" spans="1:3">
      <c r="A61" s="2" t="s">
        <v>383</v>
      </c>
      <c r="B61" s="2" t="s">
        <v>382</v>
      </c>
      <c r="C61" s="4" t="s">
        <v>82</v>
      </c>
    </row>
    <row r="62" spans="1:3">
      <c r="A62" s="2" t="s">
        <v>27</v>
      </c>
      <c r="B62" s="2" t="s">
        <v>383</v>
      </c>
    </row>
    <row r="63" spans="1:3">
      <c r="A63" s="2" t="s">
        <v>30</v>
      </c>
      <c r="C63" s="1" t="s">
        <v>87</v>
      </c>
    </row>
    <row r="64" spans="1:3">
      <c r="A64" s="2" t="s">
        <v>31</v>
      </c>
      <c r="C64" s="1" t="s">
        <v>88</v>
      </c>
    </row>
    <row r="66" spans="1:3">
      <c r="A66" s="1" t="s">
        <v>93</v>
      </c>
    </row>
    <row r="67" spans="1:3">
      <c r="C67" s="1" t="s">
        <v>94</v>
      </c>
    </row>
    <row r="68" spans="1:3">
      <c r="C68" s="1" t="s">
        <v>95</v>
      </c>
    </row>
    <row r="69" spans="1:3">
      <c r="C69" s="1" t="s">
        <v>96</v>
      </c>
    </row>
    <row r="70" spans="1:3">
      <c r="C70" s="1" t="s">
        <v>97</v>
      </c>
    </row>
    <row r="71" spans="1:3">
      <c r="C71" s="1" t="s">
        <v>98</v>
      </c>
    </row>
    <row r="72" spans="1:3">
      <c r="C72" s="1" t="s">
        <v>99</v>
      </c>
    </row>
    <row r="73" spans="1:3">
      <c r="C73" s="1" t="s">
        <v>100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STAR-1 New Application</vt:lpstr>
      <vt:lpstr>Manufacturing Information</vt:lpstr>
      <vt:lpstr>Additional Manufacturing Info</vt:lpstr>
      <vt:lpstr> Hide Selection List</vt:lpstr>
      <vt:lpstr>'Additional Manufacturing Info'!Print_Area</vt:lpstr>
      <vt:lpstr>'Manufacturing Information'!Print_Area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2026-03-31T06:13:56Z</dcterms:created>
  <dcterms:modified xsi:type="dcterms:W3CDTF">2026-04-01T02:32:33Z</dcterms:modified>
</cp:coreProperties>
</file>