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theme/themeOverride4.xml" ContentType="application/vnd.openxmlformats-officedocument.themeOverride+xml"/>
  <Override PartName="/xl/charts/chart6.xml" ContentType="application/vnd.openxmlformats-officedocument.drawingml.chart+xml"/>
  <Override PartName="/xl/theme/themeOverride5.xml" ContentType="application/vnd.openxmlformats-officedocument.themeOverride+xml"/>
  <Override PartName="/xl/charts/chart7.xml" ContentType="application/vnd.openxmlformats-officedocument.drawingml.chart+xml"/>
  <Override PartName="/xl/theme/themeOverride6.xml" ContentType="application/vnd.openxmlformats-officedocument.themeOverride+xml"/>
  <Override PartName="/xl/charts/chart8.xml" ContentType="application/vnd.openxmlformats-officedocument.drawingml.chart+xml"/>
  <Override PartName="/xl/theme/themeOverride7.xml" ContentType="application/vnd.openxmlformats-officedocument.themeOverride+xml"/>
  <Override PartName="/xl/charts/chart9.xml" ContentType="application/vnd.openxmlformats-officedocument.drawingml.chart+xml"/>
  <Override PartName="/xl/theme/themeOverride8.xml" ContentType="application/vnd.openxmlformats-officedocument.themeOverride+xml"/>
  <Override PartName="/xl/charts/chart10.xml" ContentType="application/vnd.openxmlformats-officedocument.drawingml.chart+xml"/>
  <Override PartName="/xl/theme/themeOverride9.xml" ContentType="application/vnd.openxmlformats-officedocument.themeOverride+xml"/>
  <Override PartName="/xl/charts/chart11.xml" ContentType="application/vnd.openxmlformats-officedocument.drawingml.chart+xml"/>
  <Override PartName="/xl/theme/themeOverride10.xml" ContentType="application/vnd.openxmlformats-officedocument.themeOverride+xml"/>
  <Override PartName="/xl/charts/chart12.xml" ContentType="application/vnd.openxmlformats-officedocument.drawingml.chart+xml"/>
  <Override PartName="/xl/theme/themeOverride11.xml" ContentType="application/vnd.openxmlformats-officedocument.themeOverride+xml"/>
  <Override PartName="/xl/charts/chart13.xml" ContentType="application/vnd.openxmlformats-officedocument.drawingml.chart+xml"/>
  <Override PartName="/xl/theme/themeOverride12.xml" ContentType="application/vnd.openxmlformats-officedocument.themeOverride+xml"/>
  <Override PartName="/xl/charts/chart14.xml" ContentType="application/vnd.openxmlformats-officedocument.drawingml.chart+xml"/>
  <Override PartName="/xl/theme/themeOverride13.xml" ContentType="application/vnd.openxmlformats-officedocument.themeOverride+xml"/>
  <Override PartName="/xl/charts/chart15.xml" ContentType="application/vnd.openxmlformats-officedocument.drawingml.chart+xml"/>
  <Override PartName="/xl/theme/themeOverride14.xml" ContentType="application/vnd.openxmlformats-officedocument.themeOverride+xml"/>
  <Override PartName="/xl/charts/chart16.xml" ContentType="application/vnd.openxmlformats-officedocument.drawingml.chart+xml"/>
  <Override PartName="/xl/theme/themeOverride15.xml" ContentType="application/vnd.openxmlformats-officedocument.themeOverride+xml"/>
  <Override PartName="/xl/charts/chart17.xml" ContentType="application/vnd.openxmlformats-officedocument.drawingml.chart+xml"/>
  <Override PartName="/xl/theme/themeOverride16.xml" ContentType="application/vnd.openxmlformats-officedocument.themeOverride+xml"/>
  <Override PartName="/xl/charts/chart18.xml" ContentType="application/vnd.openxmlformats-officedocument.drawingml.chart+xml"/>
  <Override PartName="/xl/theme/themeOverride17.xml" ContentType="application/vnd.openxmlformats-officedocument.themeOverride+xml"/>
  <Override PartName="/xl/charts/chart19.xml" ContentType="application/vnd.openxmlformats-officedocument.drawingml.chart+xml"/>
  <Override PartName="/xl/theme/themeOverride18.xml" ContentType="application/vnd.openxmlformats-officedocument.themeOverride+xml"/>
  <Override PartName="/xl/charts/chart20.xml" ContentType="application/vnd.openxmlformats-officedocument.drawingml.chart+xml"/>
  <Override PartName="/xl/theme/themeOverride19.xml" ContentType="application/vnd.openxmlformats-officedocument.themeOverride+xml"/>
  <Override PartName="/xl/charts/chart21.xml" ContentType="application/vnd.openxmlformats-officedocument.drawingml.chart+xml"/>
  <Override PartName="/xl/theme/themeOverride20.xml" ContentType="application/vnd.openxmlformats-officedocument.themeOverride+xml"/>
  <Override PartName="/xl/charts/chart22.xml" ContentType="application/vnd.openxmlformats-officedocument.drawingml.chart+xml"/>
  <Override PartName="/xl/theme/themeOverride21.xml" ContentType="application/vnd.openxmlformats-officedocument.themeOverride+xml"/>
  <Override PartName="/xl/charts/chart23.xml" ContentType="application/vnd.openxmlformats-officedocument.drawingml.chart+xml"/>
  <Override PartName="/xl/theme/themeOverride22.xml" ContentType="application/vnd.openxmlformats-officedocument.themeOverride+xml"/>
  <Override PartName="/xl/charts/chart24.xml" ContentType="application/vnd.openxmlformats-officedocument.drawingml.chart+xml"/>
  <Override PartName="/xl/theme/themeOverride23.xml" ContentType="application/vnd.openxmlformats-officedocument.themeOverride+xml"/>
  <Override PartName="/xl/charts/chart25.xml" ContentType="application/vnd.openxmlformats-officedocument.drawingml.chart+xml"/>
  <Override PartName="/xl/theme/themeOverride24.xml" ContentType="application/vnd.openxmlformats-officedocument.themeOverride+xml"/>
  <Override PartName="/xl/charts/chart26.xml" ContentType="application/vnd.openxmlformats-officedocument.drawingml.chart+xml"/>
  <Override PartName="/xl/theme/themeOverride25.xml" ContentType="application/vnd.openxmlformats-officedocument.themeOverride+xml"/>
  <Override PartName="/xl/charts/chart27.xml" ContentType="application/vnd.openxmlformats-officedocument.drawingml.chart+xml"/>
  <Override PartName="/xl/theme/themeOverride26.xml" ContentType="application/vnd.openxmlformats-officedocument.themeOverride+xml"/>
  <Override PartName="/xl/drawings/drawing9.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theme/themeOverride27.xml" ContentType="application/vnd.openxmlformats-officedocument.themeOverride+xml"/>
  <Override PartName="/xl/charts/chart30.xml" ContentType="application/vnd.openxmlformats-officedocument.drawingml.chart+xml"/>
  <Override PartName="/xl/theme/themeOverride28.xml" ContentType="application/vnd.openxmlformats-officedocument.themeOverride+xml"/>
  <Override PartName="/xl/charts/chart31.xml" ContentType="application/vnd.openxmlformats-officedocument.drawingml.chart+xml"/>
  <Override PartName="/xl/theme/themeOverride29.xml" ContentType="application/vnd.openxmlformats-officedocument.themeOverride+xml"/>
  <Override PartName="/xl/charts/chart32.xml" ContentType="application/vnd.openxmlformats-officedocument.drawingml.chart+xml"/>
  <Override PartName="/xl/theme/themeOverride30.xml" ContentType="application/vnd.openxmlformats-officedocument.themeOverride+xml"/>
  <Override PartName="/xl/charts/chart33.xml" ContentType="application/vnd.openxmlformats-officedocument.drawingml.chart+xml"/>
  <Override PartName="/xl/theme/themeOverride31.xml" ContentType="application/vnd.openxmlformats-officedocument.themeOverride+xml"/>
  <Override PartName="/xl/charts/chart34.xml" ContentType="application/vnd.openxmlformats-officedocument.drawingml.chart+xml"/>
  <Override PartName="/xl/theme/themeOverride32.xml" ContentType="application/vnd.openxmlformats-officedocument.themeOverride+xml"/>
  <Override PartName="/xl/charts/chart35.xml" ContentType="application/vnd.openxmlformats-officedocument.drawingml.chart+xml"/>
  <Override PartName="/xl/theme/themeOverride33.xml" ContentType="application/vnd.openxmlformats-officedocument.themeOverride+xml"/>
  <Override PartName="/xl/charts/chart36.xml" ContentType="application/vnd.openxmlformats-officedocument.drawingml.chart+xml"/>
  <Override PartName="/xl/theme/themeOverride34.xml" ContentType="application/vnd.openxmlformats-officedocument.themeOverride+xml"/>
  <Override PartName="/xl/charts/chart37.xml" ContentType="application/vnd.openxmlformats-officedocument.drawingml.chart+xml"/>
  <Override PartName="/xl/theme/themeOverride35.xml" ContentType="application/vnd.openxmlformats-officedocument.themeOverride+xml"/>
  <Override PartName="/xl/charts/chart38.xml" ContentType="application/vnd.openxmlformats-officedocument.drawingml.chart+xml"/>
  <Override PartName="/xl/theme/themeOverride36.xml" ContentType="application/vnd.openxmlformats-officedocument.themeOverride+xml"/>
  <Override PartName="/xl/charts/chart39.xml" ContentType="application/vnd.openxmlformats-officedocument.drawingml.chart+xml"/>
  <Override PartName="/xl/theme/themeOverride37.xml" ContentType="application/vnd.openxmlformats-officedocument.themeOverride+xml"/>
  <Override PartName="/xl/charts/chart40.xml" ContentType="application/vnd.openxmlformats-officedocument.drawingml.chart+xml"/>
  <Override PartName="/xl/theme/themeOverride38.xml" ContentType="application/vnd.openxmlformats-officedocument.themeOverride+xml"/>
  <Override PartName="/xl/charts/chart41.xml" ContentType="application/vnd.openxmlformats-officedocument.drawingml.chart+xml"/>
  <Override PartName="/xl/theme/themeOverride39.xml" ContentType="application/vnd.openxmlformats-officedocument.themeOverride+xml"/>
  <Override PartName="/xl/charts/chart42.xml" ContentType="application/vnd.openxmlformats-officedocument.drawingml.chart+xml"/>
  <Override PartName="/xl/theme/themeOverride40.xml" ContentType="application/vnd.openxmlformats-officedocument.themeOverride+xml"/>
  <Override PartName="/xl/charts/chart43.xml" ContentType="application/vnd.openxmlformats-officedocument.drawingml.chart+xml"/>
  <Override PartName="/xl/theme/themeOverride41.xml" ContentType="application/vnd.openxmlformats-officedocument.themeOverride+xml"/>
  <Override PartName="/xl/charts/chart44.xml" ContentType="application/vnd.openxmlformats-officedocument.drawingml.chart+xml"/>
  <Override PartName="/xl/theme/themeOverride42.xml" ContentType="application/vnd.openxmlformats-officedocument.themeOverride+xml"/>
  <Override PartName="/xl/charts/chart45.xml" ContentType="application/vnd.openxmlformats-officedocument.drawingml.chart+xml"/>
  <Override PartName="/xl/theme/themeOverride43.xml" ContentType="application/vnd.openxmlformats-officedocument.themeOverride+xml"/>
  <Override PartName="/xl/charts/chart46.xml" ContentType="application/vnd.openxmlformats-officedocument.drawingml.chart+xml"/>
  <Override PartName="/xl/theme/themeOverride44.xml" ContentType="application/vnd.openxmlformats-officedocument.themeOverride+xml"/>
  <Override PartName="/xl/charts/chart47.xml" ContentType="application/vnd.openxmlformats-officedocument.drawingml.chart+xml"/>
  <Override PartName="/xl/theme/themeOverride45.xml" ContentType="application/vnd.openxmlformats-officedocument.themeOverride+xml"/>
  <Override PartName="/xl/charts/chart48.xml" ContentType="application/vnd.openxmlformats-officedocument.drawingml.chart+xml"/>
  <Override PartName="/xl/theme/themeOverride46.xml" ContentType="application/vnd.openxmlformats-officedocument.themeOverride+xml"/>
  <Override PartName="/xl/charts/chart49.xml" ContentType="application/vnd.openxmlformats-officedocument.drawingml.chart+xml"/>
  <Override PartName="/xl/theme/themeOverride47.xml" ContentType="application/vnd.openxmlformats-officedocument.themeOverride+xml"/>
  <Override PartName="/xl/charts/chart50.xml" ContentType="application/vnd.openxmlformats-officedocument.drawingml.chart+xml"/>
  <Override PartName="/xl/theme/themeOverride48.xml" ContentType="application/vnd.openxmlformats-officedocument.themeOverride+xml"/>
  <Override PartName="/xl/charts/chart51.xml" ContentType="application/vnd.openxmlformats-officedocument.drawingml.chart+xml"/>
  <Override PartName="/xl/theme/themeOverride49.xml" ContentType="application/vnd.openxmlformats-officedocument.themeOverride+xml"/>
  <Override PartName="/xl/charts/chart52.xml" ContentType="application/vnd.openxmlformats-officedocument.drawingml.chart+xml"/>
  <Override PartName="/xl/theme/themeOverride50.xml" ContentType="application/vnd.openxmlformats-officedocument.themeOverride+xml"/>
  <Override PartName="/xl/charts/chart53.xml" ContentType="application/vnd.openxmlformats-officedocument.drawingml.chart+xml"/>
  <Override PartName="/xl/charts/chart54.xml" ContentType="application/vnd.openxmlformats-officedocument.drawingml.chart+xml"/>
  <Override PartName="/xl/theme/themeOverride51.xml" ContentType="application/vnd.openxmlformats-officedocument.themeOverride+xml"/>
  <Override PartName="/xl/drawings/drawing10.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theme/themeOverride52.xml" ContentType="application/vnd.openxmlformats-officedocument.themeOverride+xml"/>
  <Override PartName="/xl/charts/chart57.xml" ContentType="application/vnd.openxmlformats-officedocument.drawingml.chart+xml"/>
  <Override PartName="/xl/theme/themeOverride53.xml" ContentType="application/vnd.openxmlformats-officedocument.themeOverride+xml"/>
  <Override PartName="/xl/charts/chart58.xml" ContentType="application/vnd.openxmlformats-officedocument.drawingml.chart+xml"/>
  <Override PartName="/xl/theme/themeOverride54.xml" ContentType="application/vnd.openxmlformats-officedocument.themeOverride+xml"/>
  <Override PartName="/xl/charts/chart59.xml" ContentType="application/vnd.openxmlformats-officedocument.drawingml.chart+xml"/>
  <Override PartName="/xl/theme/themeOverride55.xml" ContentType="application/vnd.openxmlformats-officedocument.themeOverride+xml"/>
  <Override PartName="/xl/charts/chart60.xml" ContentType="application/vnd.openxmlformats-officedocument.drawingml.chart+xml"/>
  <Override PartName="/xl/theme/themeOverride56.xml" ContentType="application/vnd.openxmlformats-officedocument.themeOverride+xml"/>
  <Override PartName="/xl/charts/chart61.xml" ContentType="application/vnd.openxmlformats-officedocument.drawingml.chart+xml"/>
  <Override PartName="/xl/theme/themeOverride57.xml" ContentType="application/vnd.openxmlformats-officedocument.themeOverride+xml"/>
  <Override PartName="/xl/charts/chart62.xml" ContentType="application/vnd.openxmlformats-officedocument.drawingml.chart+xml"/>
  <Override PartName="/xl/theme/themeOverride58.xml" ContentType="application/vnd.openxmlformats-officedocument.themeOverride+xml"/>
  <Override PartName="/xl/charts/chart63.xml" ContentType="application/vnd.openxmlformats-officedocument.drawingml.chart+xml"/>
  <Override PartName="/xl/theme/themeOverride59.xml" ContentType="application/vnd.openxmlformats-officedocument.themeOverride+xml"/>
  <Override PartName="/xl/charts/chart64.xml" ContentType="application/vnd.openxmlformats-officedocument.drawingml.chart+xml"/>
  <Override PartName="/xl/theme/themeOverride60.xml" ContentType="application/vnd.openxmlformats-officedocument.themeOverride+xml"/>
  <Override PartName="/xl/charts/chart65.xml" ContentType="application/vnd.openxmlformats-officedocument.drawingml.chart+xml"/>
  <Override PartName="/xl/theme/themeOverride61.xml" ContentType="application/vnd.openxmlformats-officedocument.themeOverride+xml"/>
  <Override PartName="/xl/charts/chart66.xml" ContentType="application/vnd.openxmlformats-officedocument.drawingml.chart+xml"/>
  <Override PartName="/xl/theme/themeOverride62.xml" ContentType="application/vnd.openxmlformats-officedocument.themeOverride+xml"/>
  <Override PartName="/xl/charts/chart67.xml" ContentType="application/vnd.openxmlformats-officedocument.drawingml.chart+xml"/>
  <Override PartName="/xl/theme/themeOverride63.xml" ContentType="application/vnd.openxmlformats-officedocument.themeOverride+xml"/>
  <Override PartName="/xl/charts/chart68.xml" ContentType="application/vnd.openxmlformats-officedocument.drawingml.chart+xml"/>
  <Override PartName="/xl/theme/themeOverride64.xml" ContentType="application/vnd.openxmlformats-officedocument.themeOverride+xml"/>
  <Override PartName="/xl/charts/chart69.xml" ContentType="application/vnd.openxmlformats-officedocument.drawingml.chart+xml"/>
  <Override PartName="/xl/theme/themeOverride65.xml" ContentType="application/vnd.openxmlformats-officedocument.themeOverride+xml"/>
  <Override PartName="/xl/charts/chart70.xml" ContentType="application/vnd.openxmlformats-officedocument.drawingml.chart+xml"/>
  <Override PartName="/xl/theme/themeOverride66.xml" ContentType="application/vnd.openxmlformats-officedocument.themeOverride+xml"/>
  <Override PartName="/xl/charts/chart71.xml" ContentType="application/vnd.openxmlformats-officedocument.drawingml.chart+xml"/>
  <Override PartName="/xl/theme/themeOverride67.xml" ContentType="application/vnd.openxmlformats-officedocument.themeOverride+xml"/>
  <Override PartName="/xl/charts/chart72.xml" ContentType="application/vnd.openxmlformats-officedocument.drawingml.chart+xml"/>
  <Override PartName="/xl/theme/themeOverride68.xml" ContentType="application/vnd.openxmlformats-officedocument.themeOverride+xml"/>
  <Override PartName="/xl/charts/chart73.xml" ContentType="application/vnd.openxmlformats-officedocument.drawingml.chart+xml"/>
  <Override PartName="/xl/theme/themeOverride69.xml" ContentType="application/vnd.openxmlformats-officedocument.themeOverride+xml"/>
  <Override PartName="/xl/charts/chart74.xml" ContentType="application/vnd.openxmlformats-officedocument.drawingml.chart+xml"/>
  <Override PartName="/xl/theme/themeOverride70.xml" ContentType="application/vnd.openxmlformats-officedocument.themeOverride+xml"/>
  <Override PartName="/xl/charts/chart75.xml" ContentType="application/vnd.openxmlformats-officedocument.drawingml.chart+xml"/>
  <Override PartName="/xl/theme/themeOverride71.xml" ContentType="application/vnd.openxmlformats-officedocument.themeOverride+xml"/>
  <Override PartName="/xl/charts/chart76.xml" ContentType="application/vnd.openxmlformats-officedocument.drawingml.chart+xml"/>
  <Override PartName="/xl/theme/themeOverride72.xml" ContentType="application/vnd.openxmlformats-officedocument.themeOverride+xml"/>
  <Override PartName="/xl/charts/chart77.xml" ContentType="application/vnd.openxmlformats-officedocument.drawingml.chart+xml"/>
  <Override PartName="/xl/theme/themeOverride73.xml" ContentType="application/vnd.openxmlformats-officedocument.themeOverride+xml"/>
  <Override PartName="/xl/charts/chart78.xml" ContentType="application/vnd.openxmlformats-officedocument.drawingml.chart+xml"/>
  <Override PartName="/xl/theme/themeOverride74.xml" ContentType="application/vnd.openxmlformats-officedocument.themeOverride+xml"/>
  <Override PartName="/xl/charts/chart79.xml" ContentType="application/vnd.openxmlformats-officedocument.drawingml.chart+xml"/>
  <Override PartName="/xl/theme/themeOverride75.xml" ContentType="application/vnd.openxmlformats-officedocument.themeOverride+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theme/themeOverride76.xml" ContentType="application/vnd.openxmlformats-officedocument.themeOverride+xml"/>
  <Override PartName="/xl/drawings/drawing11.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theme/themeOverride77.xml" ContentType="application/vnd.openxmlformats-officedocument.themeOverride+xml"/>
  <Override PartName="/xl/charts/chart87.xml" ContentType="application/vnd.openxmlformats-officedocument.drawingml.chart+xml"/>
  <Override PartName="/xl/theme/themeOverride78.xml" ContentType="application/vnd.openxmlformats-officedocument.themeOverride+xml"/>
  <Override PartName="/xl/charts/chart88.xml" ContentType="application/vnd.openxmlformats-officedocument.drawingml.chart+xml"/>
  <Override PartName="/xl/theme/themeOverride79.xml" ContentType="application/vnd.openxmlformats-officedocument.themeOverride+xml"/>
  <Override PartName="/xl/charts/chart89.xml" ContentType="application/vnd.openxmlformats-officedocument.drawingml.chart+xml"/>
  <Override PartName="/xl/theme/themeOverride80.xml" ContentType="application/vnd.openxmlformats-officedocument.themeOverride+xml"/>
  <Override PartName="/xl/charts/chart90.xml" ContentType="application/vnd.openxmlformats-officedocument.drawingml.chart+xml"/>
  <Override PartName="/xl/theme/themeOverride81.xml" ContentType="application/vnd.openxmlformats-officedocument.themeOverride+xml"/>
  <Override PartName="/xl/charts/chart91.xml" ContentType="application/vnd.openxmlformats-officedocument.drawingml.chart+xml"/>
  <Override PartName="/xl/theme/themeOverride82.xml" ContentType="application/vnd.openxmlformats-officedocument.themeOverride+xml"/>
  <Override PartName="/xl/charts/chart92.xml" ContentType="application/vnd.openxmlformats-officedocument.drawingml.chart+xml"/>
  <Override PartName="/xl/theme/themeOverride83.xml" ContentType="application/vnd.openxmlformats-officedocument.themeOverride+xml"/>
  <Override PartName="/xl/charts/chart93.xml" ContentType="application/vnd.openxmlformats-officedocument.drawingml.chart+xml"/>
  <Override PartName="/xl/theme/themeOverride84.xml" ContentType="application/vnd.openxmlformats-officedocument.themeOverride+xml"/>
  <Override PartName="/xl/charts/chart94.xml" ContentType="application/vnd.openxmlformats-officedocument.drawingml.chart+xml"/>
  <Override PartName="/xl/theme/themeOverride85.xml" ContentType="application/vnd.openxmlformats-officedocument.themeOverride+xml"/>
  <Override PartName="/xl/charts/chart95.xml" ContentType="application/vnd.openxmlformats-officedocument.drawingml.chart+xml"/>
  <Override PartName="/xl/theme/themeOverride86.xml" ContentType="application/vnd.openxmlformats-officedocument.themeOverride+xml"/>
  <Override PartName="/xl/charts/chart96.xml" ContentType="application/vnd.openxmlformats-officedocument.drawingml.chart+xml"/>
  <Override PartName="/xl/theme/themeOverride87.xml" ContentType="application/vnd.openxmlformats-officedocument.themeOverride+xml"/>
  <Override PartName="/xl/charts/chart97.xml" ContentType="application/vnd.openxmlformats-officedocument.drawingml.chart+xml"/>
  <Override PartName="/xl/theme/themeOverride88.xml" ContentType="application/vnd.openxmlformats-officedocument.themeOverride+xml"/>
  <Override PartName="/xl/charts/chart98.xml" ContentType="application/vnd.openxmlformats-officedocument.drawingml.chart+xml"/>
  <Override PartName="/xl/theme/themeOverride89.xml" ContentType="application/vnd.openxmlformats-officedocument.themeOverride+xml"/>
  <Override PartName="/xl/charts/chart99.xml" ContentType="application/vnd.openxmlformats-officedocument.drawingml.chart+xml"/>
  <Override PartName="/xl/theme/themeOverride90.xml" ContentType="application/vnd.openxmlformats-officedocument.themeOverride+xml"/>
  <Override PartName="/xl/charts/chart100.xml" ContentType="application/vnd.openxmlformats-officedocument.drawingml.chart+xml"/>
  <Override PartName="/xl/theme/themeOverride91.xml" ContentType="application/vnd.openxmlformats-officedocument.themeOverride+xml"/>
  <Override PartName="/xl/charts/chart101.xml" ContentType="application/vnd.openxmlformats-officedocument.drawingml.chart+xml"/>
  <Override PartName="/xl/theme/themeOverride92.xml" ContentType="application/vnd.openxmlformats-officedocument.themeOverride+xml"/>
  <Override PartName="/xl/charts/chart102.xml" ContentType="application/vnd.openxmlformats-officedocument.drawingml.chart+xml"/>
  <Override PartName="/xl/theme/themeOverride93.xml" ContentType="application/vnd.openxmlformats-officedocument.themeOverride+xml"/>
  <Override PartName="/xl/charts/chart103.xml" ContentType="application/vnd.openxmlformats-officedocument.drawingml.chart+xml"/>
  <Override PartName="/xl/theme/themeOverride94.xml" ContentType="application/vnd.openxmlformats-officedocument.themeOverride+xml"/>
  <Override PartName="/xl/charts/chart104.xml" ContentType="application/vnd.openxmlformats-officedocument.drawingml.chart+xml"/>
  <Override PartName="/xl/theme/themeOverride95.xml" ContentType="application/vnd.openxmlformats-officedocument.themeOverride+xml"/>
  <Override PartName="/xl/charts/chart105.xml" ContentType="application/vnd.openxmlformats-officedocument.drawingml.chart+xml"/>
  <Override PartName="/xl/theme/themeOverride96.xml" ContentType="application/vnd.openxmlformats-officedocument.themeOverride+xml"/>
  <Override PartName="/xl/charts/chart106.xml" ContentType="application/vnd.openxmlformats-officedocument.drawingml.chart+xml"/>
  <Override PartName="/xl/theme/themeOverride97.xml" ContentType="application/vnd.openxmlformats-officedocument.themeOverride+xml"/>
  <Override PartName="/xl/charts/chart107.xml" ContentType="application/vnd.openxmlformats-officedocument.drawingml.chart+xml"/>
  <Override PartName="/xl/theme/themeOverride98.xml" ContentType="application/vnd.openxmlformats-officedocument.themeOverride+xml"/>
  <Override PartName="/xl/charts/chart108.xml" ContentType="application/vnd.openxmlformats-officedocument.drawingml.chart+xml"/>
  <Override PartName="/xl/theme/themeOverride99.xml" ContentType="application/vnd.openxmlformats-officedocument.themeOverride+xml"/>
  <Override PartName="/xl/charts/chart109.xml" ContentType="application/vnd.openxmlformats-officedocument.drawingml.chart+xml"/>
  <Override PartName="/xl/theme/themeOverride100.xml" ContentType="application/vnd.openxmlformats-officedocument.themeOverride+xml"/>
  <Override PartName="/xl/charts/chart110.xml" ContentType="application/vnd.openxmlformats-officedocument.drawingml.chart+xml"/>
  <Override PartName="/xl/charts/chart111.xml" ContentType="application/vnd.openxmlformats-officedocument.drawingml.chart+xml"/>
  <Override PartName="/xl/theme/themeOverride101.xml" ContentType="application/vnd.openxmlformats-officedocument.themeOverride+xml"/>
  <Override PartName="/xl/drawings/drawing12.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theme/themeOverride102.xml" ContentType="application/vnd.openxmlformats-officedocument.themeOverride+xml"/>
  <Override PartName="/xl/charts/chart114.xml" ContentType="application/vnd.openxmlformats-officedocument.drawingml.chart+xml"/>
  <Override PartName="/xl/theme/themeOverride103.xml" ContentType="application/vnd.openxmlformats-officedocument.themeOverride+xml"/>
  <Override PartName="/xl/charts/chart115.xml" ContentType="application/vnd.openxmlformats-officedocument.drawingml.chart+xml"/>
  <Override PartName="/xl/theme/themeOverride104.xml" ContentType="application/vnd.openxmlformats-officedocument.themeOverride+xml"/>
  <Override PartName="/xl/charts/chart116.xml" ContentType="application/vnd.openxmlformats-officedocument.drawingml.chart+xml"/>
  <Override PartName="/xl/theme/themeOverride105.xml" ContentType="application/vnd.openxmlformats-officedocument.themeOverride+xml"/>
  <Override PartName="/xl/charts/chart117.xml" ContentType="application/vnd.openxmlformats-officedocument.drawingml.chart+xml"/>
  <Override PartName="/xl/theme/themeOverride106.xml" ContentType="application/vnd.openxmlformats-officedocument.themeOverride+xml"/>
  <Override PartName="/xl/charts/chart118.xml" ContentType="application/vnd.openxmlformats-officedocument.drawingml.chart+xml"/>
  <Override PartName="/xl/theme/themeOverride107.xml" ContentType="application/vnd.openxmlformats-officedocument.themeOverride+xml"/>
  <Override PartName="/xl/charts/chart119.xml" ContentType="application/vnd.openxmlformats-officedocument.drawingml.chart+xml"/>
  <Override PartName="/xl/theme/themeOverride108.xml" ContentType="application/vnd.openxmlformats-officedocument.themeOverride+xml"/>
  <Override PartName="/xl/charts/chart120.xml" ContentType="application/vnd.openxmlformats-officedocument.drawingml.chart+xml"/>
  <Override PartName="/xl/theme/themeOverride109.xml" ContentType="application/vnd.openxmlformats-officedocument.themeOverride+xml"/>
  <Override PartName="/xl/charts/chart121.xml" ContentType="application/vnd.openxmlformats-officedocument.drawingml.chart+xml"/>
  <Override PartName="/xl/theme/themeOverride110.xml" ContentType="application/vnd.openxmlformats-officedocument.themeOverride+xml"/>
  <Override PartName="/xl/charts/chart122.xml" ContentType="application/vnd.openxmlformats-officedocument.drawingml.chart+xml"/>
  <Override PartName="/xl/theme/themeOverride111.xml" ContentType="application/vnd.openxmlformats-officedocument.themeOverride+xml"/>
  <Override PartName="/xl/charts/chart123.xml" ContentType="application/vnd.openxmlformats-officedocument.drawingml.chart+xml"/>
  <Override PartName="/xl/theme/themeOverride112.xml" ContentType="application/vnd.openxmlformats-officedocument.themeOverride+xml"/>
  <Override PartName="/xl/charts/chart124.xml" ContentType="application/vnd.openxmlformats-officedocument.drawingml.chart+xml"/>
  <Override PartName="/xl/theme/themeOverride113.xml" ContentType="application/vnd.openxmlformats-officedocument.themeOverride+xml"/>
  <Override PartName="/xl/charts/chart125.xml" ContentType="application/vnd.openxmlformats-officedocument.drawingml.chart+xml"/>
  <Override PartName="/xl/theme/themeOverride114.xml" ContentType="application/vnd.openxmlformats-officedocument.themeOverride+xml"/>
  <Override PartName="/xl/charts/chart126.xml" ContentType="application/vnd.openxmlformats-officedocument.drawingml.chart+xml"/>
  <Override PartName="/xl/theme/themeOverride115.xml" ContentType="application/vnd.openxmlformats-officedocument.themeOverride+xml"/>
  <Override PartName="/xl/charts/chart127.xml" ContentType="application/vnd.openxmlformats-officedocument.drawingml.chart+xml"/>
  <Override PartName="/xl/theme/themeOverride116.xml" ContentType="application/vnd.openxmlformats-officedocument.themeOverride+xml"/>
  <Override PartName="/xl/charts/chart128.xml" ContentType="application/vnd.openxmlformats-officedocument.drawingml.chart+xml"/>
  <Override PartName="/xl/theme/themeOverride117.xml" ContentType="application/vnd.openxmlformats-officedocument.themeOverride+xml"/>
  <Override PartName="/xl/charts/chart129.xml" ContentType="application/vnd.openxmlformats-officedocument.drawingml.chart+xml"/>
  <Override PartName="/xl/theme/themeOverride118.xml" ContentType="application/vnd.openxmlformats-officedocument.themeOverride+xml"/>
  <Override PartName="/xl/charts/chart130.xml" ContentType="application/vnd.openxmlformats-officedocument.drawingml.chart+xml"/>
  <Override PartName="/xl/theme/themeOverride119.xml" ContentType="application/vnd.openxmlformats-officedocument.themeOverride+xml"/>
  <Override PartName="/xl/charts/chart131.xml" ContentType="application/vnd.openxmlformats-officedocument.drawingml.chart+xml"/>
  <Override PartName="/xl/theme/themeOverride120.xml" ContentType="application/vnd.openxmlformats-officedocument.themeOverride+xml"/>
  <Override PartName="/xl/charts/chart132.xml" ContentType="application/vnd.openxmlformats-officedocument.drawingml.chart+xml"/>
  <Override PartName="/xl/theme/themeOverride121.xml" ContentType="application/vnd.openxmlformats-officedocument.themeOverride+xml"/>
  <Override PartName="/xl/charts/chart133.xml" ContentType="application/vnd.openxmlformats-officedocument.drawingml.chart+xml"/>
  <Override PartName="/xl/theme/themeOverride122.xml" ContentType="application/vnd.openxmlformats-officedocument.themeOverride+xml"/>
  <Override PartName="/xl/charts/chart134.xml" ContentType="application/vnd.openxmlformats-officedocument.drawingml.chart+xml"/>
  <Override PartName="/xl/theme/themeOverride123.xml" ContentType="application/vnd.openxmlformats-officedocument.themeOverride+xml"/>
  <Override PartName="/xl/charts/chart135.xml" ContentType="application/vnd.openxmlformats-officedocument.drawingml.chart+xml"/>
  <Override PartName="/xl/theme/themeOverride124.xml" ContentType="application/vnd.openxmlformats-officedocument.themeOverride+xml"/>
  <Override PartName="/xl/charts/chart136.xml" ContentType="application/vnd.openxmlformats-officedocument.drawingml.chart+xml"/>
  <Override PartName="/xl/theme/themeOverride125.xml" ContentType="application/vnd.openxmlformats-officedocument.themeOverride+xml"/>
  <Override PartName="/xl/charts/chart137.xml" ContentType="application/vnd.openxmlformats-officedocument.drawingml.chart+xml"/>
  <Override PartName="/xl/charts/chart138.xml" ContentType="application/vnd.openxmlformats-officedocument.drawingml.chart+xml"/>
  <Override PartName="/xl/theme/themeOverride126.xml" ContentType="application/vnd.openxmlformats-officedocument.themeOverride+xml"/>
  <Override PartName="/xl/drawings/drawing13.xml" ContentType="application/vnd.openxmlformats-officedocument.drawing+xml"/>
  <Override PartName="/xl/charts/chart139.xml" ContentType="application/vnd.openxmlformats-officedocument.drawingml.chart+xml"/>
  <Override PartName="/xl/charts/chart140.xml" ContentType="application/vnd.openxmlformats-officedocument.drawingml.chart+xml"/>
  <Override PartName="/xl/theme/themeOverride127.xml" ContentType="application/vnd.openxmlformats-officedocument.themeOverride+xml"/>
  <Override PartName="/xl/charts/chart141.xml" ContentType="application/vnd.openxmlformats-officedocument.drawingml.chart+xml"/>
  <Override PartName="/xl/theme/themeOverride128.xml" ContentType="application/vnd.openxmlformats-officedocument.themeOverride+xml"/>
  <Override PartName="/xl/charts/chart142.xml" ContentType="application/vnd.openxmlformats-officedocument.drawingml.chart+xml"/>
  <Override PartName="/xl/theme/themeOverride129.xml" ContentType="application/vnd.openxmlformats-officedocument.themeOverride+xml"/>
  <Override PartName="/xl/charts/chart143.xml" ContentType="application/vnd.openxmlformats-officedocument.drawingml.chart+xml"/>
  <Override PartName="/xl/theme/themeOverride130.xml" ContentType="application/vnd.openxmlformats-officedocument.themeOverride+xml"/>
  <Override PartName="/xl/charts/chart144.xml" ContentType="application/vnd.openxmlformats-officedocument.drawingml.chart+xml"/>
  <Override PartName="/xl/theme/themeOverride131.xml" ContentType="application/vnd.openxmlformats-officedocument.themeOverride+xml"/>
  <Override PartName="/xl/charts/chart145.xml" ContentType="application/vnd.openxmlformats-officedocument.drawingml.chart+xml"/>
  <Override PartName="/xl/theme/themeOverride132.xml" ContentType="application/vnd.openxmlformats-officedocument.themeOverride+xml"/>
  <Override PartName="/xl/charts/chart146.xml" ContentType="application/vnd.openxmlformats-officedocument.drawingml.chart+xml"/>
  <Override PartName="/xl/theme/themeOverride133.xml" ContentType="application/vnd.openxmlformats-officedocument.themeOverride+xml"/>
  <Override PartName="/xl/charts/chart147.xml" ContentType="application/vnd.openxmlformats-officedocument.drawingml.chart+xml"/>
  <Override PartName="/xl/theme/themeOverride134.xml" ContentType="application/vnd.openxmlformats-officedocument.themeOverride+xml"/>
  <Override PartName="/xl/charts/chart148.xml" ContentType="application/vnd.openxmlformats-officedocument.drawingml.chart+xml"/>
  <Override PartName="/xl/theme/themeOverride135.xml" ContentType="application/vnd.openxmlformats-officedocument.themeOverride+xml"/>
  <Override PartName="/xl/charts/chart149.xml" ContentType="application/vnd.openxmlformats-officedocument.drawingml.chart+xml"/>
  <Override PartName="/xl/theme/themeOverride136.xml" ContentType="application/vnd.openxmlformats-officedocument.themeOverride+xml"/>
  <Override PartName="/xl/charts/chart150.xml" ContentType="application/vnd.openxmlformats-officedocument.drawingml.chart+xml"/>
  <Override PartName="/xl/theme/themeOverride137.xml" ContentType="application/vnd.openxmlformats-officedocument.themeOverride+xml"/>
  <Override PartName="/xl/charts/chart151.xml" ContentType="application/vnd.openxmlformats-officedocument.drawingml.chart+xml"/>
  <Override PartName="/xl/theme/themeOverride138.xml" ContentType="application/vnd.openxmlformats-officedocument.themeOverride+xml"/>
  <Override PartName="/xl/charts/chart152.xml" ContentType="application/vnd.openxmlformats-officedocument.drawingml.chart+xml"/>
  <Override PartName="/xl/theme/themeOverride139.xml" ContentType="application/vnd.openxmlformats-officedocument.themeOverride+xml"/>
  <Override PartName="/xl/charts/chart153.xml" ContentType="application/vnd.openxmlformats-officedocument.drawingml.chart+xml"/>
  <Override PartName="/xl/theme/themeOverride140.xml" ContentType="application/vnd.openxmlformats-officedocument.themeOverride+xml"/>
  <Override PartName="/xl/charts/chart154.xml" ContentType="application/vnd.openxmlformats-officedocument.drawingml.chart+xml"/>
  <Override PartName="/xl/theme/themeOverride141.xml" ContentType="application/vnd.openxmlformats-officedocument.themeOverride+xml"/>
  <Override PartName="/xl/charts/chart155.xml" ContentType="application/vnd.openxmlformats-officedocument.drawingml.chart+xml"/>
  <Override PartName="/xl/theme/themeOverride142.xml" ContentType="application/vnd.openxmlformats-officedocument.themeOverride+xml"/>
  <Override PartName="/xl/charts/chart156.xml" ContentType="application/vnd.openxmlformats-officedocument.drawingml.chart+xml"/>
  <Override PartName="/xl/theme/themeOverride143.xml" ContentType="application/vnd.openxmlformats-officedocument.themeOverride+xml"/>
  <Override PartName="/xl/charts/chart157.xml" ContentType="application/vnd.openxmlformats-officedocument.drawingml.chart+xml"/>
  <Override PartName="/xl/theme/themeOverride144.xml" ContentType="application/vnd.openxmlformats-officedocument.themeOverride+xml"/>
  <Override PartName="/xl/charts/chart158.xml" ContentType="application/vnd.openxmlformats-officedocument.drawingml.chart+xml"/>
  <Override PartName="/xl/theme/themeOverride145.xml" ContentType="application/vnd.openxmlformats-officedocument.themeOverride+xml"/>
  <Override PartName="/xl/charts/chart159.xml" ContentType="application/vnd.openxmlformats-officedocument.drawingml.chart+xml"/>
  <Override PartName="/xl/theme/themeOverride146.xml" ContentType="application/vnd.openxmlformats-officedocument.themeOverride+xml"/>
  <Override PartName="/xl/charts/chart160.xml" ContentType="application/vnd.openxmlformats-officedocument.drawingml.chart+xml"/>
  <Override PartName="/xl/theme/themeOverride147.xml" ContentType="application/vnd.openxmlformats-officedocument.themeOverride+xml"/>
  <Override PartName="/xl/charts/chart161.xml" ContentType="application/vnd.openxmlformats-officedocument.drawingml.chart+xml"/>
  <Override PartName="/xl/theme/themeOverride148.xml" ContentType="application/vnd.openxmlformats-officedocument.themeOverride+xml"/>
  <Override PartName="/xl/charts/chart162.xml" ContentType="application/vnd.openxmlformats-officedocument.drawingml.chart+xml"/>
  <Override PartName="/xl/theme/themeOverride149.xml" ContentType="application/vnd.openxmlformats-officedocument.themeOverride+xml"/>
  <Override PartName="/xl/charts/chart163.xml" ContentType="application/vnd.openxmlformats-officedocument.drawingml.chart+xml"/>
  <Override PartName="/xl/theme/themeOverride150.xml" ContentType="application/vnd.openxmlformats-officedocument.themeOverride+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theme/themeOverride151.xml" ContentType="application/vnd.openxmlformats-officedocument.themeOverride+xml"/>
  <Override PartName="/xl/drawings/drawing14.xml" ContentType="application/vnd.openxmlformats-officedocument.drawing+xml"/>
  <Override PartName="/xl/charts/chart167.xml" ContentType="application/vnd.openxmlformats-officedocument.drawingml.chart+xml"/>
  <Override PartName="/xl/charts/chart168.xml" ContentType="application/vnd.openxmlformats-officedocument.drawingml.chart+xml"/>
  <Override PartName="/xl/theme/themeOverride152.xml" ContentType="application/vnd.openxmlformats-officedocument.themeOverride+xml"/>
  <Override PartName="/xl/charts/chart169.xml" ContentType="application/vnd.openxmlformats-officedocument.drawingml.chart+xml"/>
  <Override PartName="/xl/theme/themeOverride153.xml" ContentType="application/vnd.openxmlformats-officedocument.themeOverride+xml"/>
  <Override PartName="/xl/charts/chart170.xml" ContentType="application/vnd.openxmlformats-officedocument.drawingml.chart+xml"/>
  <Override PartName="/xl/theme/themeOverride154.xml" ContentType="application/vnd.openxmlformats-officedocument.themeOverride+xml"/>
  <Override PartName="/xl/charts/chart171.xml" ContentType="application/vnd.openxmlformats-officedocument.drawingml.chart+xml"/>
  <Override PartName="/xl/theme/themeOverride155.xml" ContentType="application/vnd.openxmlformats-officedocument.themeOverride+xml"/>
  <Override PartName="/xl/charts/chart172.xml" ContentType="application/vnd.openxmlformats-officedocument.drawingml.chart+xml"/>
  <Override PartName="/xl/theme/themeOverride156.xml" ContentType="application/vnd.openxmlformats-officedocument.themeOverride+xml"/>
  <Override PartName="/xl/charts/chart173.xml" ContentType="application/vnd.openxmlformats-officedocument.drawingml.chart+xml"/>
  <Override PartName="/xl/theme/themeOverride157.xml" ContentType="application/vnd.openxmlformats-officedocument.themeOverride+xml"/>
  <Override PartName="/xl/charts/chart174.xml" ContentType="application/vnd.openxmlformats-officedocument.drawingml.chart+xml"/>
  <Override PartName="/xl/theme/themeOverride158.xml" ContentType="application/vnd.openxmlformats-officedocument.themeOverride+xml"/>
  <Override PartName="/xl/charts/chart175.xml" ContentType="application/vnd.openxmlformats-officedocument.drawingml.chart+xml"/>
  <Override PartName="/xl/theme/themeOverride159.xml" ContentType="application/vnd.openxmlformats-officedocument.themeOverride+xml"/>
  <Override PartName="/xl/charts/chart176.xml" ContentType="application/vnd.openxmlformats-officedocument.drawingml.chart+xml"/>
  <Override PartName="/xl/theme/themeOverride160.xml" ContentType="application/vnd.openxmlformats-officedocument.themeOverride+xml"/>
  <Override PartName="/xl/charts/chart177.xml" ContentType="application/vnd.openxmlformats-officedocument.drawingml.chart+xml"/>
  <Override PartName="/xl/theme/themeOverride161.xml" ContentType="application/vnd.openxmlformats-officedocument.themeOverride+xml"/>
  <Override PartName="/xl/charts/chart178.xml" ContentType="application/vnd.openxmlformats-officedocument.drawingml.chart+xml"/>
  <Override PartName="/xl/theme/themeOverride162.xml" ContentType="application/vnd.openxmlformats-officedocument.themeOverride+xml"/>
  <Override PartName="/xl/charts/chart179.xml" ContentType="application/vnd.openxmlformats-officedocument.drawingml.chart+xml"/>
  <Override PartName="/xl/theme/themeOverride163.xml" ContentType="application/vnd.openxmlformats-officedocument.themeOverride+xml"/>
  <Override PartName="/xl/charts/chart180.xml" ContentType="application/vnd.openxmlformats-officedocument.drawingml.chart+xml"/>
  <Override PartName="/xl/theme/themeOverride164.xml" ContentType="application/vnd.openxmlformats-officedocument.themeOverride+xml"/>
  <Override PartName="/xl/charts/chart181.xml" ContentType="application/vnd.openxmlformats-officedocument.drawingml.chart+xml"/>
  <Override PartName="/xl/theme/themeOverride165.xml" ContentType="application/vnd.openxmlformats-officedocument.themeOverride+xml"/>
  <Override PartName="/xl/charts/chart182.xml" ContentType="application/vnd.openxmlformats-officedocument.drawingml.chart+xml"/>
  <Override PartName="/xl/theme/themeOverride166.xml" ContentType="application/vnd.openxmlformats-officedocument.themeOverride+xml"/>
  <Override PartName="/xl/charts/chart183.xml" ContentType="application/vnd.openxmlformats-officedocument.drawingml.chart+xml"/>
  <Override PartName="/xl/theme/themeOverride167.xml" ContentType="application/vnd.openxmlformats-officedocument.themeOverride+xml"/>
  <Override PartName="/xl/charts/chart184.xml" ContentType="application/vnd.openxmlformats-officedocument.drawingml.chart+xml"/>
  <Override PartName="/xl/theme/themeOverride168.xml" ContentType="application/vnd.openxmlformats-officedocument.themeOverride+xml"/>
  <Override PartName="/xl/charts/chart185.xml" ContentType="application/vnd.openxmlformats-officedocument.drawingml.chart+xml"/>
  <Override PartName="/xl/theme/themeOverride169.xml" ContentType="application/vnd.openxmlformats-officedocument.themeOverride+xml"/>
  <Override PartName="/xl/charts/chart186.xml" ContentType="application/vnd.openxmlformats-officedocument.drawingml.chart+xml"/>
  <Override PartName="/xl/theme/themeOverride170.xml" ContentType="application/vnd.openxmlformats-officedocument.themeOverride+xml"/>
  <Override PartName="/xl/charts/chart187.xml" ContentType="application/vnd.openxmlformats-officedocument.drawingml.chart+xml"/>
  <Override PartName="/xl/theme/themeOverride171.xml" ContentType="application/vnd.openxmlformats-officedocument.themeOverride+xml"/>
  <Override PartName="/xl/charts/chart188.xml" ContentType="application/vnd.openxmlformats-officedocument.drawingml.chart+xml"/>
  <Override PartName="/xl/theme/themeOverride172.xml" ContentType="application/vnd.openxmlformats-officedocument.themeOverride+xml"/>
  <Override PartName="/xl/charts/chart189.xml" ContentType="application/vnd.openxmlformats-officedocument.drawingml.chart+xml"/>
  <Override PartName="/xl/theme/themeOverride173.xml" ContentType="application/vnd.openxmlformats-officedocument.themeOverride+xml"/>
  <Override PartName="/xl/charts/chart190.xml" ContentType="application/vnd.openxmlformats-officedocument.drawingml.chart+xml"/>
  <Override PartName="/xl/theme/themeOverride174.xml" ContentType="application/vnd.openxmlformats-officedocument.themeOverride+xml"/>
  <Override PartName="/xl/charts/chart191.xml" ContentType="application/vnd.openxmlformats-officedocument.drawingml.chart+xml"/>
  <Override PartName="/xl/theme/themeOverride175.xml" ContentType="application/vnd.openxmlformats-officedocument.themeOverride+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theme/themeOverride176.xml" ContentType="application/vnd.openxmlformats-officedocument.themeOverride+xml"/>
  <Override PartName="/xl/drawings/drawing15.xml" ContentType="application/vnd.openxmlformats-officedocument.drawing+xml"/>
  <Override PartName="/xl/charts/chart195.xml" ContentType="application/vnd.openxmlformats-officedocument.drawingml.chart+xml"/>
  <Override PartName="/xl/charts/chart196.xml" ContentType="application/vnd.openxmlformats-officedocument.drawingml.chart+xml"/>
  <Override PartName="/xl/theme/themeOverride177.xml" ContentType="application/vnd.openxmlformats-officedocument.themeOverride+xml"/>
  <Override PartName="/xl/charts/chart197.xml" ContentType="application/vnd.openxmlformats-officedocument.drawingml.chart+xml"/>
  <Override PartName="/xl/theme/themeOverride178.xml" ContentType="application/vnd.openxmlformats-officedocument.themeOverride+xml"/>
  <Override PartName="/xl/charts/chart198.xml" ContentType="application/vnd.openxmlformats-officedocument.drawingml.chart+xml"/>
  <Override PartName="/xl/theme/themeOverride179.xml" ContentType="application/vnd.openxmlformats-officedocument.themeOverride+xml"/>
  <Override PartName="/xl/charts/chart199.xml" ContentType="application/vnd.openxmlformats-officedocument.drawingml.chart+xml"/>
  <Override PartName="/xl/theme/themeOverride180.xml" ContentType="application/vnd.openxmlformats-officedocument.themeOverride+xml"/>
  <Override PartName="/xl/charts/chart200.xml" ContentType="application/vnd.openxmlformats-officedocument.drawingml.chart+xml"/>
  <Override PartName="/xl/theme/themeOverride181.xml" ContentType="application/vnd.openxmlformats-officedocument.themeOverride+xml"/>
  <Override PartName="/xl/charts/chart201.xml" ContentType="application/vnd.openxmlformats-officedocument.drawingml.chart+xml"/>
  <Override PartName="/xl/theme/themeOverride182.xml" ContentType="application/vnd.openxmlformats-officedocument.themeOverride+xml"/>
  <Override PartName="/xl/charts/chart202.xml" ContentType="application/vnd.openxmlformats-officedocument.drawingml.chart+xml"/>
  <Override PartName="/xl/theme/themeOverride183.xml" ContentType="application/vnd.openxmlformats-officedocument.themeOverride+xml"/>
  <Override PartName="/xl/charts/chart203.xml" ContentType="application/vnd.openxmlformats-officedocument.drawingml.chart+xml"/>
  <Override PartName="/xl/theme/themeOverride184.xml" ContentType="application/vnd.openxmlformats-officedocument.themeOverride+xml"/>
  <Override PartName="/xl/charts/chart204.xml" ContentType="application/vnd.openxmlformats-officedocument.drawingml.chart+xml"/>
  <Override PartName="/xl/theme/themeOverride185.xml" ContentType="application/vnd.openxmlformats-officedocument.themeOverride+xml"/>
  <Override PartName="/xl/charts/chart205.xml" ContentType="application/vnd.openxmlformats-officedocument.drawingml.chart+xml"/>
  <Override PartName="/xl/theme/themeOverride186.xml" ContentType="application/vnd.openxmlformats-officedocument.themeOverride+xml"/>
  <Override PartName="/xl/charts/chart206.xml" ContentType="application/vnd.openxmlformats-officedocument.drawingml.chart+xml"/>
  <Override PartName="/xl/theme/themeOverride187.xml" ContentType="application/vnd.openxmlformats-officedocument.themeOverride+xml"/>
  <Override PartName="/xl/charts/chart207.xml" ContentType="application/vnd.openxmlformats-officedocument.drawingml.chart+xml"/>
  <Override PartName="/xl/theme/themeOverride188.xml" ContentType="application/vnd.openxmlformats-officedocument.themeOverride+xml"/>
  <Override PartName="/xl/charts/chart208.xml" ContentType="application/vnd.openxmlformats-officedocument.drawingml.chart+xml"/>
  <Override PartName="/xl/theme/themeOverride189.xml" ContentType="application/vnd.openxmlformats-officedocument.themeOverride+xml"/>
  <Override PartName="/xl/charts/chart209.xml" ContentType="application/vnd.openxmlformats-officedocument.drawingml.chart+xml"/>
  <Override PartName="/xl/theme/themeOverride190.xml" ContentType="application/vnd.openxmlformats-officedocument.themeOverride+xml"/>
  <Override PartName="/xl/charts/chart210.xml" ContentType="application/vnd.openxmlformats-officedocument.drawingml.chart+xml"/>
  <Override PartName="/xl/theme/themeOverride191.xml" ContentType="application/vnd.openxmlformats-officedocument.themeOverride+xml"/>
  <Override PartName="/xl/charts/chart211.xml" ContentType="application/vnd.openxmlformats-officedocument.drawingml.chart+xml"/>
  <Override PartName="/xl/theme/themeOverride192.xml" ContentType="application/vnd.openxmlformats-officedocument.themeOverride+xml"/>
  <Override PartName="/xl/charts/chart212.xml" ContentType="application/vnd.openxmlformats-officedocument.drawingml.chart+xml"/>
  <Override PartName="/xl/theme/themeOverride193.xml" ContentType="application/vnd.openxmlformats-officedocument.themeOverride+xml"/>
  <Override PartName="/xl/charts/chart213.xml" ContentType="application/vnd.openxmlformats-officedocument.drawingml.chart+xml"/>
  <Override PartName="/xl/theme/themeOverride194.xml" ContentType="application/vnd.openxmlformats-officedocument.themeOverride+xml"/>
  <Override PartName="/xl/charts/chart214.xml" ContentType="application/vnd.openxmlformats-officedocument.drawingml.chart+xml"/>
  <Override PartName="/xl/theme/themeOverride195.xml" ContentType="application/vnd.openxmlformats-officedocument.themeOverride+xml"/>
  <Override PartName="/xl/charts/chart215.xml" ContentType="application/vnd.openxmlformats-officedocument.drawingml.chart+xml"/>
  <Override PartName="/xl/theme/themeOverride196.xml" ContentType="application/vnd.openxmlformats-officedocument.themeOverride+xml"/>
  <Override PartName="/xl/charts/chart216.xml" ContentType="application/vnd.openxmlformats-officedocument.drawingml.chart+xml"/>
  <Override PartName="/xl/theme/themeOverride197.xml" ContentType="application/vnd.openxmlformats-officedocument.themeOverride+xml"/>
  <Override PartName="/xl/charts/chart217.xml" ContentType="application/vnd.openxmlformats-officedocument.drawingml.chart+xml"/>
  <Override PartName="/xl/theme/themeOverride198.xml" ContentType="application/vnd.openxmlformats-officedocument.themeOverride+xml"/>
  <Override PartName="/xl/charts/chart218.xml" ContentType="application/vnd.openxmlformats-officedocument.drawingml.chart+xml"/>
  <Override PartName="/xl/theme/themeOverride199.xml" ContentType="application/vnd.openxmlformats-officedocument.themeOverride+xml"/>
  <Override PartName="/xl/charts/chart219.xml" ContentType="application/vnd.openxmlformats-officedocument.drawingml.chart+xml"/>
  <Override PartName="/xl/theme/themeOverride200.xml" ContentType="application/vnd.openxmlformats-officedocument.themeOverride+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theme/themeOverride201.xml" ContentType="application/vnd.openxmlformats-officedocument.themeOverrid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codeName="ThisWorkbook" defaultThemeVersion="166925"/>
  <mc:AlternateContent xmlns:mc="http://schemas.openxmlformats.org/markup-compatibility/2006">
    <mc:Choice Requires="x15">
      <x15ac:absPath xmlns:x15ac="http://schemas.microsoft.com/office/spreadsheetml/2010/11/ac" url="D:\Users\sn-kawai\Desktop\"/>
    </mc:Choice>
  </mc:AlternateContent>
  <xr:revisionPtr revIDLastSave="0" documentId="13_ncr:1_{B11B8E90-03A2-4456-A8E3-A05B06BC305D}" xr6:coauthVersionLast="45" xr6:coauthVersionMax="47" xr10:uidLastSave="{00000000-0000-0000-0000-000000000000}"/>
  <workbookProtection workbookAlgorithmName="SHA-512" workbookHashValue="Zla7xMRBMoPQhBbZ/3aoZYBhCpEAIGTlFxexI+T6AvaWGV+2dwg751cNl0dMq9kKIlzNeYdOXsyTFWYXKO1Y4A==" workbookSaltValue="AmHoUf3R3BiUsI0lFl2rEA==" workbookSpinCount="100000" lockStructure="1"/>
  <bookViews>
    <workbookView xWindow="1350" yWindow="-120" windowWidth="23970" windowHeight="15990" firstSheet="1" activeTab="1" xr2:uid="{00000000-000D-0000-FFFF-FFFF00000000}"/>
  </bookViews>
  <sheets>
    <sheet name="top(旧)" sheetId="69" state="hidden" r:id="rId1"/>
    <sheet name="TOP" sheetId="6" r:id="rId2"/>
    <sheet name="HOW_TO_USE" sheetId="73" r:id="rId3"/>
    <sheet name="算定根拠" sheetId="80" r:id="rId4"/>
    <sheet name="01_損害額試算" sheetId="24" r:id="rId5"/>
    <sheet name="02_損害額試算" sheetId="74" r:id="rId6"/>
    <sheet name="03_損害額試算" sheetId="75" r:id="rId7"/>
    <sheet name="04_損害額試算" sheetId="76" r:id="rId8"/>
    <sheet name="対策と本シナリオにおける効果_01" sheetId="28" r:id="rId9"/>
    <sheet name="対策と本シナリオにおける効果_02" sheetId="46" r:id="rId10"/>
    <sheet name="対策と本シナリオにおける効果_03" sheetId="47" r:id="rId11"/>
    <sheet name="対策と本シナリオにおける効果_04" sheetId="48" r:id="rId12"/>
    <sheet name="対策と本シナリオにおける効果_05" sheetId="49" r:id="rId13"/>
    <sheet name="対策と本シナリオにおける効果_06" sheetId="53" r:id="rId14"/>
    <sheet name="対策と本シナリオにおける効果_07" sheetId="51" r:id="rId15"/>
    <sheet name="対策と本シナリオにおける効果_08" sheetId="52" r:id="rId16"/>
    <sheet name="シナリオ(製造業)" sheetId="70" r:id="rId17"/>
    <sheet name="シナリオ(サービス業)" sheetId="77" r:id="rId18"/>
    <sheet name="シナリオ(インフラ業)" sheetId="78" r:id="rId19"/>
    <sheet name="シナリオ(IT)" sheetId="79" r:id="rId20"/>
    <sheet name="DATA" sheetId="1" r:id="rId21"/>
    <sheet name="01-02" sheetId="61" state="hidden" r:id="rId22"/>
    <sheet name="01-03" sheetId="62" state="hidden" r:id="rId23"/>
    <sheet name="01-05" sheetId="64" state="hidden" r:id="rId24"/>
    <sheet name="01-06" sheetId="65" state="hidden" r:id="rId25"/>
    <sheet name="01-07" sheetId="66" state="hidden" r:id="rId26"/>
    <sheet name="01-08" sheetId="67" state="hidden" r:id="rId27"/>
    <sheet name="DATA_02" sheetId="81" r:id="rId28"/>
    <sheet name="DATA_03" sheetId="82" r:id="rId29"/>
    <sheet name="DATA_04" sheetId="83" r:id="rId30"/>
    <sheet name="AttackScenario" sheetId="29" r:id="rId31"/>
    <sheet name="Products" sheetId="30" r:id="rId32"/>
  </sheets>
  <externalReferences>
    <externalReference r:id="rId33"/>
    <externalReference r:id="rId34"/>
  </externalReferences>
  <definedNames>
    <definedName name="_xlnm.Print_Area" localSheetId="4">'01_損害額試算'!$A$1:$K$85</definedName>
    <definedName name="_xlnm.Print_Area" localSheetId="21">'01-02'!$A$1:$M$84</definedName>
    <definedName name="_xlnm.Print_Area" localSheetId="22">'01-03'!$A$1:$M$84</definedName>
    <definedName name="_xlnm.Print_Area" localSheetId="23">'01-05'!$A$1:$M$84</definedName>
    <definedName name="_xlnm.Print_Area" localSheetId="24">'01-06'!$A$1:$M$84</definedName>
    <definedName name="_xlnm.Print_Area" localSheetId="25">'01-07'!$A$1:$M$84</definedName>
    <definedName name="_xlnm.Print_Area" localSheetId="26">'01-08'!$A$1:$M$84</definedName>
    <definedName name="_xlnm.Print_Area" localSheetId="5">'02_損害額試算'!$A$1:$K$85</definedName>
    <definedName name="_xlnm.Print_Area" localSheetId="6">'03_損害額試算'!$A$1:$K$85</definedName>
    <definedName name="_xlnm.Print_Area" localSheetId="7">'04_損害額試算'!$A$1:$K$85</definedName>
    <definedName name="_xlnm.Print_Area" localSheetId="3">算定根拠!$A$1:$K$42</definedName>
    <definedName name="_xlnm.Print_Area" localSheetId="8">対策と本シナリオにおける効果_01!$A$1:$O$500</definedName>
    <definedName name="_xlnm.Print_Area" localSheetId="9">対策と本シナリオにおける効果_02!$A$1:$O$522</definedName>
    <definedName name="_xlnm.Print_Area" localSheetId="10">対策と本シナリオにおける効果_03!$A$1:$O$461</definedName>
    <definedName name="_xlnm.Print_Area" localSheetId="11">対策と本シナリオにおける効果_04!$A$1:$O$505</definedName>
    <definedName name="_xlnm.Print_Area" localSheetId="12">対策と本シナリオにおける効果_05!$A$1:$O$505</definedName>
    <definedName name="_xlnm.Print_Area" localSheetId="13">対策と本シナリオにおける効果_06!$A$1:$O$513</definedName>
    <definedName name="_xlnm.Print_Area" localSheetId="14">対策と本シナリオにおける効果_07!$A$1:$O$500</definedName>
    <definedName name="_xlnm.Print_Area" localSheetId="15">対策と本シナリオにおける効果_08!$A$1:$O$501</definedName>
    <definedName name="product01_01" localSheetId="9">対策と本シナリオにおける効果_02!$C$56:$N$67</definedName>
    <definedName name="product01_01" localSheetId="10">対策と本シナリオにおける効果_03!$C$41:$N$52</definedName>
    <definedName name="product01_01" localSheetId="11">対策と本シナリオにおける効果_04!$C$58:$N$69</definedName>
    <definedName name="product01_01" localSheetId="12">対策と本シナリオにおける効果_05!$C$44:$N$55</definedName>
    <definedName name="product01_01" localSheetId="13">対策と本シナリオにおける効果_06!$C$59:$N$70</definedName>
    <definedName name="product01_01" localSheetId="14">対策と本シナリオにおける効果_07!$C$54:$N$65</definedName>
    <definedName name="product01_01" localSheetId="15">対策と本シナリオにおける効果_08!$C$41:$N$52</definedName>
    <definedName name="product01_01">対策と本シナリオにおける効果_01!$C$59:$N$70</definedName>
    <definedName name="product02_01" localSheetId="9">対策と本シナリオにおける効果_02!$C$72:$N$85</definedName>
    <definedName name="product02_01" localSheetId="10">対策と本シナリオにおける効果_03!$C$57:$N$70</definedName>
    <definedName name="product02_01" localSheetId="11">対策と本シナリオにおける効果_04!$C$74:$N$87</definedName>
    <definedName name="product02_01" localSheetId="12">対策と本シナリオにおける効果_05!$C$60:$N$73</definedName>
    <definedName name="product02_01" localSheetId="13">対策と本シナリオにおける効果_06!$C$75:$N$88</definedName>
    <definedName name="product02_01" localSheetId="14">対策と本シナリオにおける効果_07!$C$70:$N$83</definedName>
    <definedName name="product02_01" localSheetId="15">対策と本シナリオにおける効果_08!$C$57:$N$70</definedName>
    <definedName name="product02_01">対策と本シナリオにおける効果_01!$C$75:$N$88</definedName>
    <definedName name="サプライチェーンの弱点を悪用した攻撃" localSheetId="19">'シナリオ(IT)'!$H$6</definedName>
    <definedName name="サプライチェーンの弱点を悪用した攻撃" localSheetId="18">'シナリオ(インフラ業)'!$H$6</definedName>
    <definedName name="サプライチェーンの弱点を悪用した攻撃" localSheetId="17">'シナリオ(サービス業)'!$H$6</definedName>
    <definedName name="サプライチェーンの弱点を悪用した攻撃">'シナリオ(製造業)'!$H$6</definedName>
    <definedName name="ジャンプページ" localSheetId="19">'シナリオ(IT)'!#REF!</definedName>
    <definedName name="ジャンプページ" localSheetId="18">'シナリオ(インフラ業)'!#REF!</definedName>
    <definedName name="ジャンプページ" localSheetId="17">'シナリオ(サービス業)'!#REF!</definedName>
    <definedName name="ジャンプページ" localSheetId="16">'シナリオ(製造業)'!#REF!</definedName>
    <definedName name="ジャンプページ" localSheetId="13">[1]data!#REF!</definedName>
    <definedName name="テレワーク等のニューノーマルな働き方を狙った攻撃" localSheetId="19">'シナリオ(IT)'!$H$7</definedName>
    <definedName name="テレワーク等のニューノーマルな働き方を狙った攻撃" localSheetId="18">'シナリオ(インフラ業)'!$H$7</definedName>
    <definedName name="テレワーク等のニューノーマルな働き方を狙った攻撃" localSheetId="17">'シナリオ(サービス業)'!$H$7</definedName>
    <definedName name="テレワーク等のニューノーマルな働き方を狙った攻撃">'シナリオ(製造業)'!$H$7</definedName>
    <definedName name="ビジネスメール詐欺による金銭被害" localSheetId="19">'シナリオ(IT)'!$H$11</definedName>
    <definedName name="ビジネスメール詐欺による金銭被害" localSheetId="18">'シナリオ(インフラ業)'!$H$11</definedName>
    <definedName name="ビジネスメール詐欺による金銭被害" localSheetId="17">'シナリオ(サービス業)'!$H$11</definedName>
    <definedName name="ビジネスメール詐欺による金銭被害">'シナリオ(製造業)'!$H$11</definedName>
    <definedName name="プロダクト一覧_01" localSheetId="9">対策と本シナリオにおける効果_02!$B$14:$N$51</definedName>
    <definedName name="プロダクト一覧_01" localSheetId="10">対策と本シナリオにおける効果_03!$B$14:$N$28</definedName>
    <definedName name="プロダクト一覧_01" localSheetId="11">対策と本シナリオにおける効果_04!$B$14:$N$53</definedName>
    <definedName name="プロダクト一覧_01" localSheetId="12">対策と本シナリオにおける効果_05!$B$14:$N$39</definedName>
    <definedName name="プロダクト一覧_01" localSheetId="13">対策と本シナリオにおける効果_06!$B$14:$N$50</definedName>
    <definedName name="プロダクト一覧_01" localSheetId="14">対策と本シナリオにおける効果_07!$B$14:$N$49</definedName>
    <definedName name="プロダクト一覧_01" localSheetId="15">対策と本シナリオにおける効果_08!$B$14:$N$36</definedName>
    <definedName name="プロダクト一覧_01">対策と本シナリオにおける効果_01!$B$15:$N$33</definedName>
    <definedName name="ランサムウェアによる被害" localSheetId="19">'シナリオ(IT)'!$H$4</definedName>
    <definedName name="ランサムウェアによる被害" localSheetId="18">'シナリオ(インフラ業)'!$H$4</definedName>
    <definedName name="ランサムウェアによる被害" localSheetId="17">'シナリオ(サービス業)'!$H$4</definedName>
    <definedName name="ランサムウェアによる被害">'シナリオ(製造業)'!$H$4</definedName>
    <definedName name="脅威シナリオ" localSheetId="27">INDIRECT([2]TOP!$C$10)</definedName>
    <definedName name="脅威シナリオ" localSheetId="28">INDIRECT([2]TOP!$C$10)</definedName>
    <definedName name="脅威シナリオ" localSheetId="29">INDIRECT([2]TOP!$C$10)</definedName>
    <definedName name="脅威シナリオ">INDIRECT(TOP!$C$10)</definedName>
    <definedName name="修正プログラムの公開前を狙う攻撃_ゼロデイ攻撃" localSheetId="19">'シナリオ(IT)'!$H$10</definedName>
    <definedName name="修正プログラムの公開前を狙う攻撃_ゼロデイ攻撃" localSheetId="18">'シナリオ(インフラ業)'!$H$10</definedName>
    <definedName name="修正プログラムの公開前を狙う攻撃_ゼロデイ攻撃" localSheetId="17">'シナリオ(サービス業)'!$H$10</definedName>
    <definedName name="修正プログラムの公開前を狙う攻撃_ゼロデイ攻撃">'シナリオ(製造業)'!$H$10</definedName>
    <definedName name="脆弱性対策情報の公開に伴う悪用増加" localSheetId="19">'シナリオ(IT)'!$H$9</definedName>
    <definedName name="脆弱性対策情報の公開に伴う悪用増加" localSheetId="18">'シナリオ(インフラ業)'!$H$9</definedName>
    <definedName name="脆弱性対策情報の公開に伴う悪用増加" localSheetId="17">'シナリオ(サービス業)'!$H$9</definedName>
    <definedName name="脆弱性対策情報の公開に伴う悪用増加">'シナリオ(製造業)'!$H$9</definedName>
    <definedName name="内部不正による情報漏えい" localSheetId="19">'シナリオ(IT)'!$H$8</definedName>
    <definedName name="内部不正による情報漏えい" localSheetId="18">'シナリオ(インフラ業)'!$H$8</definedName>
    <definedName name="内部不正による情報漏えい" localSheetId="17">'シナリオ(サービス業)'!$H$8</definedName>
    <definedName name="内部不正による情報漏えい">'シナリオ(製造業)'!$H$8</definedName>
    <definedName name="標的型攻撃による機密情報の窃取" localSheetId="19">'シナリオ(IT)'!$H$5</definedName>
    <definedName name="標的型攻撃による機密情報の窃取" localSheetId="18">'シナリオ(インフラ業)'!$H$5</definedName>
    <definedName name="標的型攻撃による機密情報の窃取" localSheetId="17">'シナリオ(サービス業)'!$H$5</definedName>
    <definedName name="標的型攻撃による機密情報の窃取">'シナリオ(製造業)'!$H$5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96" i="83" l="1"/>
  <c r="D95" i="83"/>
  <c r="C92" i="83"/>
  <c r="D80" i="83"/>
  <c r="J79" i="83"/>
  <c r="I79" i="83"/>
  <c r="H79" i="83"/>
  <c r="F79" i="83"/>
  <c r="A54" i="83"/>
  <c r="C100" i="83" s="1"/>
  <c r="A53" i="83"/>
  <c r="D96" i="82"/>
  <c r="D95" i="82"/>
  <c r="C92" i="82"/>
  <c r="J79" i="82"/>
  <c r="I79" i="82"/>
  <c r="H79" i="82"/>
  <c r="D80" i="82"/>
  <c r="F79" i="82"/>
  <c r="A54" i="82"/>
  <c r="C99" i="82" s="1"/>
  <c r="A53" i="82"/>
  <c r="A54" i="81"/>
  <c r="C98" i="81" s="1"/>
  <c r="A53" i="81"/>
  <c r="J79" i="81"/>
  <c r="I79" i="81"/>
  <c r="H79" i="81"/>
  <c r="F79" i="81"/>
  <c r="D80" i="81"/>
  <c r="D96" i="81"/>
  <c r="D95" i="81"/>
  <c r="C92" i="81"/>
  <c r="F53" i="74" s="1"/>
  <c r="C85" i="82" l="1"/>
  <c r="C89" i="82"/>
  <c r="C93" i="82"/>
  <c r="C98" i="82"/>
  <c r="F59" i="75" s="1"/>
  <c r="C87" i="82"/>
  <c r="F48" i="75" s="1"/>
  <c r="C91" i="82"/>
  <c r="C100" i="82"/>
  <c r="C84" i="83"/>
  <c r="C88" i="83"/>
  <c r="C84" i="82"/>
  <c r="C88" i="82"/>
  <c r="C85" i="83"/>
  <c r="C89" i="83"/>
  <c r="C93" i="83"/>
  <c r="C98" i="83"/>
  <c r="C86" i="83"/>
  <c r="C90" i="83"/>
  <c r="C94" i="83"/>
  <c r="C99" i="83"/>
  <c r="C86" i="82"/>
  <c r="C90" i="82"/>
  <c r="C94" i="82"/>
  <c r="C87" i="83"/>
  <c r="C91" i="83"/>
  <c r="C86" i="81"/>
  <c r="C94" i="81"/>
  <c r="C87" i="81"/>
  <c r="C100" i="81"/>
  <c r="C88" i="81"/>
  <c r="C90" i="81"/>
  <c r="C99" i="81"/>
  <c r="C91" i="81"/>
  <c r="C84" i="81"/>
  <c r="C85" i="81"/>
  <c r="C89" i="81"/>
  <c r="C93" i="81"/>
  <c r="F53" i="76"/>
  <c r="F122" i="83"/>
  <c r="E122" i="83" s="1"/>
  <c r="F84" i="76" s="1"/>
  <c r="A55" i="83"/>
  <c r="B55" i="83" s="1"/>
  <c r="F119" i="82"/>
  <c r="E119" i="82" s="1"/>
  <c r="F81" i="75" s="1"/>
  <c r="F113" i="82"/>
  <c r="E113" i="82" s="1"/>
  <c r="F75" i="75" s="1"/>
  <c r="C95" i="82"/>
  <c r="F56" i="75" s="1"/>
  <c r="F53" i="75"/>
  <c r="G74" i="82"/>
  <c r="F74" i="82" s="1"/>
  <c r="G66" i="82"/>
  <c r="F66" i="82" s="1"/>
  <c r="A55" i="82"/>
  <c r="B55" i="82" s="1"/>
  <c r="F122" i="82"/>
  <c r="E122" i="82" s="1"/>
  <c r="F84" i="75" s="1"/>
  <c r="F122" i="81"/>
  <c r="E122" i="81" s="1"/>
  <c r="F84" i="74" s="1"/>
  <c r="A55" i="81"/>
  <c r="B55" i="81" s="1"/>
  <c r="D96" i="1"/>
  <c r="D95" i="1"/>
  <c r="C92" i="1"/>
  <c r="G64" i="82" l="1"/>
  <c r="F64" i="82" s="1"/>
  <c r="G72" i="82"/>
  <c r="F72" i="82" s="1"/>
  <c r="F45" i="75"/>
  <c r="F107" i="82"/>
  <c r="E107" i="82" s="1"/>
  <c r="F69" i="75" s="1"/>
  <c r="F117" i="82"/>
  <c r="E117" i="82" s="1"/>
  <c r="F79" i="75" s="1"/>
  <c r="G62" i="83"/>
  <c r="G70" i="83"/>
  <c r="F70" i="83" s="1"/>
  <c r="C95" i="83"/>
  <c r="F56" i="76" s="1"/>
  <c r="G64" i="83"/>
  <c r="F64" i="83" s="1"/>
  <c r="G72" i="83"/>
  <c r="F72" i="83" s="1"/>
  <c r="F48" i="76"/>
  <c r="G60" i="82"/>
  <c r="F62" i="82" s="1"/>
  <c r="G68" i="82"/>
  <c r="F68" i="82" s="1"/>
  <c r="G76" i="82"/>
  <c r="F76" i="82" s="1"/>
  <c r="F49" i="75"/>
  <c r="F109" i="82"/>
  <c r="E109" i="82" s="1"/>
  <c r="F71" i="75" s="1"/>
  <c r="F115" i="82"/>
  <c r="E115" i="82" s="1"/>
  <c r="F77" i="75" s="1"/>
  <c r="G66" i="83"/>
  <c r="F66" i="83" s="1"/>
  <c r="G74" i="83"/>
  <c r="F74" i="83" s="1"/>
  <c r="F52" i="76"/>
  <c r="G62" i="82"/>
  <c r="G70" i="82"/>
  <c r="F70" i="82" s="1"/>
  <c r="F52" i="75"/>
  <c r="F105" i="82"/>
  <c r="E105" i="82" s="1"/>
  <c r="F67" i="75" s="1"/>
  <c r="F111" i="82"/>
  <c r="E111" i="82" s="1"/>
  <c r="F73" i="75" s="1"/>
  <c r="F121" i="82"/>
  <c r="E121" i="82" s="1"/>
  <c r="F83" i="75" s="1"/>
  <c r="G60" i="83"/>
  <c r="F62" i="83" s="1"/>
  <c r="G68" i="83"/>
  <c r="F68" i="83" s="1"/>
  <c r="G76" i="83"/>
  <c r="F76" i="83" s="1"/>
  <c r="F45" i="76"/>
  <c r="F49" i="76"/>
  <c r="F59" i="76"/>
  <c r="F105" i="83"/>
  <c r="E105" i="83" s="1"/>
  <c r="F67" i="76" s="1"/>
  <c r="F107" i="83"/>
  <c r="E107" i="83" s="1"/>
  <c r="F69" i="76" s="1"/>
  <c r="F109" i="83"/>
  <c r="E109" i="83" s="1"/>
  <c r="F71" i="76" s="1"/>
  <c r="F111" i="83"/>
  <c r="E111" i="83" s="1"/>
  <c r="F73" i="76" s="1"/>
  <c r="F113" i="83"/>
  <c r="E113" i="83" s="1"/>
  <c r="F75" i="76" s="1"/>
  <c r="F115" i="83"/>
  <c r="E115" i="83" s="1"/>
  <c r="F77" i="76" s="1"/>
  <c r="F117" i="83"/>
  <c r="E117" i="83" s="1"/>
  <c r="F79" i="76" s="1"/>
  <c r="F119" i="83"/>
  <c r="E119" i="83" s="1"/>
  <c r="F81" i="76" s="1"/>
  <c r="F121" i="83"/>
  <c r="E121" i="83" s="1"/>
  <c r="F83" i="76" s="1"/>
  <c r="B56" i="83"/>
  <c r="G61" i="83"/>
  <c r="F61" i="83" s="1"/>
  <c r="G63" i="83"/>
  <c r="F63" i="83" s="1"/>
  <c r="G65" i="83"/>
  <c r="F65" i="83" s="1"/>
  <c r="G67" i="83"/>
  <c r="F67" i="83" s="1"/>
  <c r="G69" i="83"/>
  <c r="F69" i="83" s="1"/>
  <c r="G71" i="83"/>
  <c r="F71" i="83" s="1"/>
  <c r="G73" i="83"/>
  <c r="F73" i="83" s="1"/>
  <c r="G75" i="83"/>
  <c r="F75" i="83" s="1"/>
  <c r="G77" i="83"/>
  <c r="F77" i="83" s="1"/>
  <c r="F46" i="76"/>
  <c r="F50" i="76"/>
  <c r="F54" i="76"/>
  <c r="C96" i="83"/>
  <c r="F57" i="76" s="1"/>
  <c r="F60" i="76"/>
  <c r="F47" i="76"/>
  <c r="F51" i="76"/>
  <c r="F55" i="76"/>
  <c r="F61" i="76"/>
  <c r="F106" i="83"/>
  <c r="E106" i="83" s="1"/>
  <c r="F68" i="76" s="1"/>
  <c r="F108" i="83"/>
  <c r="E108" i="83" s="1"/>
  <c r="F70" i="76" s="1"/>
  <c r="F110" i="83"/>
  <c r="E110" i="83" s="1"/>
  <c r="F72" i="76" s="1"/>
  <c r="F112" i="83"/>
  <c r="E112" i="83" s="1"/>
  <c r="F74" i="76" s="1"/>
  <c r="F114" i="83"/>
  <c r="E114" i="83" s="1"/>
  <c r="F76" i="76" s="1"/>
  <c r="F116" i="83"/>
  <c r="E116" i="83" s="1"/>
  <c r="F78" i="76" s="1"/>
  <c r="F118" i="83"/>
  <c r="E118" i="83" s="1"/>
  <c r="F80" i="76" s="1"/>
  <c r="F120" i="83"/>
  <c r="E120" i="83" s="1"/>
  <c r="F82" i="76" s="1"/>
  <c r="B56" i="82"/>
  <c r="G61" i="82"/>
  <c r="F61" i="82" s="1"/>
  <c r="G63" i="82"/>
  <c r="F63" i="82" s="1"/>
  <c r="G65" i="82"/>
  <c r="F65" i="82" s="1"/>
  <c r="G67" i="82"/>
  <c r="F67" i="82" s="1"/>
  <c r="G69" i="82"/>
  <c r="F69" i="82" s="1"/>
  <c r="G71" i="82"/>
  <c r="F71" i="82" s="1"/>
  <c r="G73" i="82"/>
  <c r="F73" i="82" s="1"/>
  <c r="G75" i="82"/>
  <c r="F75" i="82" s="1"/>
  <c r="G77" i="82"/>
  <c r="F77" i="82" s="1"/>
  <c r="F46" i="75"/>
  <c r="F50" i="75"/>
  <c r="F54" i="75"/>
  <c r="C96" i="82"/>
  <c r="F57" i="75" s="1"/>
  <c r="F60" i="75"/>
  <c r="F47" i="75"/>
  <c r="F51" i="75"/>
  <c r="F55" i="75"/>
  <c r="F61" i="75"/>
  <c r="F106" i="82"/>
  <c r="E106" i="82" s="1"/>
  <c r="F68" i="75" s="1"/>
  <c r="F108" i="82"/>
  <c r="E108" i="82" s="1"/>
  <c r="F70" i="75" s="1"/>
  <c r="F110" i="82"/>
  <c r="E110" i="82" s="1"/>
  <c r="F72" i="75" s="1"/>
  <c r="F112" i="82"/>
  <c r="E112" i="82" s="1"/>
  <c r="F74" i="75" s="1"/>
  <c r="F114" i="82"/>
  <c r="E114" i="82" s="1"/>
  <c r="F76" i="75" s="1"/>
  <c r="F116" i="82"/>
  <c r="E116" i="82" s="1"/>
  <c r="F78" i="75" s="1"/>
  <c r="F118" i="82"/>
  <c r="E118" i="82" s="1"/>
  <c r="F80" i="75" s="1"/>
  <c r="F120" i="82"/>
  <c r="E120" i="82" s="1"/>
  <c r="F82" i="75" s="1"/>
  <c r="G60" i="81"/>
  <c r="F62" i="81" s="1"/>
  <c r="G62" i="81"/>
  <c r="G64" i="81"/>
  <c r="F64" i="81" s="1"/>
  <c r="G66" i="81"/>
  <c r="F66" i="81" s="1"/>
  <c r="G68" i="81"/>
  <c r="F68" i="81" s="1"/>
  <c r="G70" i="81"/>
  <c r="F70" i="81" s="1"/>
  <c r="G72" i="81"/>
  <c r="F72" i="81" s="1"/>
  <c r="G74" i="81"/>
  <c r="F74" i="81" s="1"/>
  <c r="G76" i="81"/>
  <c r="F76" i="81" s="1"/>
  <c r="F48" i="74"/>
  <c r="F52" i="74"/>
  <c r="C95" i="81"/>
  <c r="F56" i="74" s="1"/>
  <c r="F45" i="74"/>
  <c r="F49" i="74"/>
  <c r="F59" i="74"/>
  <c r="F105" i="81"/>
  <c r="E105" i="81" s="1"/>
  <c r="F67" i="74" s="1"/>
  <c r="F107" i="81"/>
  <c r="E107" i="81" s="1"/>
  <c r="F69" i="74" s="1"/>
  <c r="F109" i="81"/>
  <c r="E109" i="81" s="1"/>
  <c r="F71" i="74" s="1"/>
  <c r="F111" i="81"/>
  <c r="E111" i="81" s="1"/>
  <c r="F73" i="74" s="1"/>
  <c r="F113" i="81"/>
  <c r="E113" i="81" s="1"/>
  <c r="F75" i="74" s="1"/>
  <c r="F115" i="81"/>
  <c r="E115" i="81" s="1"/>
  <c r="F77" i="74" s="1"/>
  <c r="F117" i="81"/>
  <c r="E117" i="81" s="1"/>
  <c r="F79" i="74" s="1"/>
  <c r="F119" i="81"/>
  <c r="E119" i="81" s="1"/>
  <c r="F81" i="74" s="1"/>
  <c r="F121" i="81"/>
  <c r="E121" i="81" s="1"/>
  <c r="F83" i="74" s="1"/>
  <c r="B56" i="81"/>
  <c r="G61" i="81"/>
  <c r="F61" i="81" s="1"/>
  <c r="G63" i="81"/>
  <c r="F63" i="81" s="1"/>
  <c r="G65" i="81"/>
  <c r="F65" i="81" s="1"/>
  <c r="G67" i="81"/>
  <c r="F67" i="81" s="1"/>
  <c r="G69" i="81"/>
  <c r="F69" i="81" s="1"/>
  <c r="G71" i="81"/>
  <c r="F71" i="81" s="1"/>
  <c r="G73" i="81"/>
  <c r="F73" i="81" s="1"/>
  <c r="G75" i="81"/>
  <c r="F75" i="81" s="1"/>
  <c r="G77" i="81"/>
  <c r="F77" i="81" s="1"/>
  <c r="F46" i="74"/>
  <c r="F50" i="74"/>
  <c r="F54" i="74"/>
  <c r="C96" i="81"/>
  <c r="F57" i="74" s="1"/>
  <c r="F60" i="74"/>
  <c r="F47" i="74"/>
  <c r="F51" i="74"/>
  <c r="F55" i="74"/>
  <c r="F61" i="74"/>
  <c r="F106" i="81"/>
  <c r="E106" i="81" s="1"/>
  <c r="F68" i="74" s="1"/>
  <c r="F108" i="81"/>
  <c r="E108" i="81" s="1"/>
  <c r="F70" i="74" s="1"/>
  <c r="F110" i="81"/>
  <c r="E110" i="81" s="1"/>
  <c r="F72" i="74" s="1"/>
  <c r="F112" i="81"/>
  <c r="E112" i="81" s="1"/>
  <c r="F74" i="74" s="1"/>
  <c r="F114" i="81"/>
  <c r="E114" i="81" s="1"/>
  <c r="F76" i="74" s="1"/>
  <c r="F116" i="81"/>
  <c r="E116" i="81" s="1"/>
  <c r="F78" i="74" s="1"/>
  <c r="F118" i="81"/>
  <c r="E118" i="81" s="1"/>
  <c r="F80" i="74" s="1"/>
  <c r="F120" i="81"/>
  <c r="E120" i="81" s="1"/>
  <c r="F82" i="74" s="1"/>
  <c r="C97" i="82" l="1"/>
  <c r="F58" i="75" s="1"/>
  <c r="C97" i="83"/>
  <c r="F58" i="76" s="1"/>
  <c r="C97" i="81"/>
  <c r="F58" i="74" s="1"/>
  <c r="F60" i="82"/>
  <c r="C80" i="82" s="1"/>
  <c r="G36" i="75" s="1"/>
  <c r="F60" i="83"/>
  <c r="C80" i="83" s="1"/>
  <c r="G36" i="76" s="1"/>
  <c r="F60" i="81"/>
  <c r="C80" i="81" l="1"/>
  <c r="G36" i="74" s="1"/>
  <c r="M441" i="53" l="1"/>
  <c r="K441" i="53"/>
  <c r="I441" i="53"/>
  <c r="G441" i="53"/>
  <c r="E441" i="53"/>
  <c r="C441" i="53"/>
  <c r="H434" i="48"/>
  <c r="H416" i="52"/>
  <c r="H429" i="51"/>
  <c r="H419" i="49"/>
  <c r="H450" i="48"/>
  <c r="H449" i="48"/>
  <c r="H416" i="47"/>
  <c r="H431" i="46"/>
  <c r="H415" i="52"/>
  <c r="H428" i="51"/>
  <c r="H433" i="48"/>
  <c r="H430" i="46"/>
  <c r="C413" i="52"/>
  <c r="C426" i="51"/>
  <c r="H434" i="53"/>
  <c r="H433" i="53"/>
  <c r="C431" i="53"/>
  <c r="C416" i="49"/>
  <c r="C431" i="48"/>
  <c r="C413" i="47"/>
  <c r="C428" i="46"/>
  <c r="H447" i="52"/>
  <c r="H460" i="51"/>
  <c r="H465" i="53"/>
  <c r="H450" i="49"/>
  <c r="H465" i="48"/>
  <c r="H462" i="46"/>
  <c r="H431" i="52"/>
  <c r="H444" i="51"/>
  <c r="H449" i="53"/>
  <c r="H434" i="49"/>
  <c r="H446" i="46"/>
  <c r="H398" i="52"/>
  <c r="H411" i="51"/>
  <c r="H416" i="53"/>
  <c r="H401" i="49"/>
  <c r="H416" i="48"/>
  <c r="H413" i="46"/>
  <c r="H366" i="52"/>
  <c r="H379" i="51"/>
  <c r="H384" i="53"/>
  <c r="H369" i="49"/>
  <c r="H384" i="48"/>
  <c r="H381" i="46"/>
  <c r="H350" i="52"/>
  <c r="H363" i="51"/>
  <c r="H368" i="53"/>
  <c r="H353" i="49"/>
  <c r="H368" i="48"/>
  <c r="H365" i="46"/>
  <c r="H334" i="52"/>
  <c r="H347" i="51"/>
  <c r="H352" i="53"/>
  <c r="H337" i="49"/>
  <c r="H352" i="48"/>
  <c r="H349" i="46"/>
  <c r="H318" i="52"/>
  <c r="H331" i="51"/>
  <c r="H336" i="53"/>
  <c r="H321" i="49"/>
  <c r="H336" i="48"/>
  <c r="H333" i="46"/>
  <c r="H302" i="52"/>
  <c r="H315" i="51"/>
  <c r="H320" i="53"/>
  <c r="H305" i="49"/>
  <c r="H320" i="48"/>
  <c r="H317" i="46"/>
  <c r="H286" i="52"/>
  <c r="H299" i="51"/>
  <c r="H304" i="53"/>
  <c r="H289" i="49"/>
  <c r="H304" i="48"/>
  <c r="H301" i="46"/>
  <c r="H270" i="52"/>
  <c r="H283" i="51"/>
  <c r="H288" i="53"/>
  <c r="H273" i="49"/>
  <c r="H288" i="48"/>
  <c r="H285" i="46"/>
  <c r="H254" i="52"/>
  <c r="H267" i="51"/>
  <c r="H272" i="53"/>
  <c r="H257" i="49"/>
  <c r="H272" i="48"/>
  <c r="H269" i="46"/>
  <c r="H238" i="52"/>
  <c r="H251" i="51"/>
  <c r="H256" i="53"/>
  <c r="H241" i="49"/>
  <c r="H256" i="48"/>
  <c r="H253" i="46"/>
  <c r="H222" i="52"/>
  <c r="H235" i="51"/>
  <c r="H240" i="53"/>
  <c r="H225" i="49"/>
  <c r="H240" i="48"/>
  <c r="H237" i="46"/>
  <c r="H206" i="52"/>
  <c r="H219" i="51"/>
  <c r="H224" i="53"/>
  <c r="H209" i="49"/>
  <c r="H224" i="48"/>
  <c r="H221" i="46"/>
  <c r="H190" i="52"/>
  <c r="H203" i="51"/>
  <c r="H208" i="53"/>
  <c r="H193" i="49"/>
  <c r="H208" i="48"/>
  <c r="H205" i="46"/>
  <c r="H192" i="53"/>
  <c r="H174" i="52"/>
  <c r="H187" i="51"/>
  <c r="H177" i="49"/>
  <c r="H192" i="48"/>
  <c r="H189" i="46"/>
  <c r="H157" i="52"/>
  <c r="H170" i="51"/>
  <c r="H175" i="53"/>
  <c r="H160" i="49"/>
  <c r="H175" i="48"/>
  <c r="H172" i="46"/>
  <c r="H141" i="52"/>
  <c r="H154" i="51"/>
  <c r="H159" i="53"/>
  <c r="H144" i="49"/>
  <c r="H159" i="48"/>
  <c r="H156" i="46"/>
  <c r="H125" i="52"/>
  <c r="H138" i="51"/>
  <c r="H143" i="53"/>
  <c r="H128" i="49"/>
  <c r="H143" i="48"/>
  <c r="H140" i="46"/>
  <c r="H109" i="52"/>
  <c r="H122" i="51"/>
  <c r="H127" i="53"/>
  <c r="H112" i="49"/>
  <c r="H126" i="48"/>
  <c r="H124" i="46"/>
  <c r="H93" i="52"/>
  <c r="H106" i="51"/>
  <c r="H111" i="53"/>
  <c r="H96" i="49"/>
  <c r="H110" i="48"/>
  <c r="H108" i="46"/>
  <c r="H75" i="52"/>
  <c r="H88" i="51"/>
  <c r="H93" i="53"/>
  <c r="H78" i="49"/>
  <c r="H92" i="48"/>
  <c r="H90" i="46"/>
  <c r="H59" i="52"/>
  <c r="H72" i="51"/>
  <c r="H77" i="53"/>
  <c r="H62" i="49"/>
  <c r="H418" i="49" s="1"/>
  <c r="H76" i="48"/>
  <c r="H59" i="47"/>
  <c r="H415" i="47" s="1"/>
  <c r="H74" i="46"/>
  <c r="J35" i="47"/>
  <c r="J34" i="47"/>
  <c r="J33" i="47"/>
  <c r="J32" i="47"/>
  <c r="J31" i="47"/>
  <c r="J30" i="47"/>
  <c r="J29" i="47"/>
  <c r="J22" i="52"/>
  <c r="J22" i="51"/>
  <c r="J25" i="28"/>
  <c r="J30" i="28"/>
  <c r="H431" i="47" l="1"/>
  <c r="H447" i="47"/>
  <c r="H366" i="47"/>
  <c r="H398" i="47"/>
  <c r="H350" i="47"/>
  <c r="H318" i="47"/>
  <c r="H334" i="47"/>
  <c r="H286" i="47"/>
  <c r="H302" i="47"/>
  <c r="H254" i="47"/>
  <c r="H270" i="47"/>
  <c r="H222" i="47"/>
  <c r="H238" i="47"/>
  <c r="H190" i="47"/>
  <c r="H206" i="47"/>
  <c r="H157" i="47"/>
  <c r="H174" i="47"/>
  <c r="H125" i="47"/>
  <c r="H141" i="47"/>
  <c r="H75" i="47"/>
  <c r="H109" i="47"/>
  <c r="H93" i="47"/>
  <c r="D1" i="53"/>
  <c r="D1" i="28"/>
  <c r="M20" i="80"/>
  <c r="J41" i="51" l="1"/>
  <c r="J40" i="51"/>
  <c r="J39" i="51"/>
  <c r="J38" i="51"/>
  <c r="J31" i="51"/>
  <c r="J30" i="51"/>
  <c r="J29" i="51"/>
  <c r="J28" i="51"/>
  <c r="J27" i="51"/>
  <c r="J26" i="51"/>
  <c r="J37" i="51"/>
  <c r="J35" i="51"/>
  <c r="J34" i="51"/>
  <c r="J33" i="51"/>
  <c r="J32" i="51"/>
  <c r="J49" i="51"/>
  <c r="J48" i="51"/>
  <c r="J47" i="51"/>
  <c r="J46" i="51"/>
  <c r="J45" i="51"/>
  <c r="J44" i="51"/>
  <c r="J43" i="51"/>
  <c r="J42" i="51"/>
  <c r="C41" i="47"/>
  <c r="B1" i="76"/>
  <c r="B1" i="75"/>
  <c r="B1" i="74"/>
  <c r="B1" i="24"/>
  <c r="G1" i="74"/>
  <c r="F1" i="75"/>
  <c r="G1" i="76"/>
  <c r="C336" i="48" a="1"/>
  <c r="C352" i="46" a="1"/>
  <c r="C452" i="53" a="1"/>
  <c r="C331" i="51" a="1"/>
  <c r="C468" i="53" a="1"/>
  <c r="C369" i="52" a="1"/>
  <c r="C430" i="46" a="1"/>
  <c r="C398" i="51" a="1"/>
  <c r="C353" i="52" a="1"/>
  <c r="C339" i="48" a="1"/>
  <c r="C400" i="48" a="1"/>
  <c r="C356" i="49" a="1"/>
  <c r="C353" i="49" a="1"/>
  <c r="C305" i="49" a="1"/>
  <c r="C416" i="46" a="1"/>
  <c r="C162" i="53" a="1"/>
  <c r="C433" i="53" a="1"/>
  <c r="C387" i="53" a="1"/>
  <c r="C416" i="48" a="1"/>
  <c r="C385" i="47" a="1"/>
  <c r="C315" i="51" a="1"/>
  <c r="C366" i="51" a="1"/>
  <c r="C80" i="53" a="1"/>
  <c r="C320" i="53" a="1"/>
  <c r="C61" i="53" a="1"/>
  <c r="C404" i="49" a="1"/>
  <c r="C403" i="48" a="1"/>
  <c r="C465" i="53" a="1"/>
  <c r="C336" i="53" a="1"/>
  <c r="C305" i="47" a="1"/>
  <c r="C365" i="46" a="1"/>
  <c r="P77" i="53" a="1"/>
  <c r="C385" i="49" a="1"/>
  <c r="C381" i="46" a="1"/>
  <c r="C336" i="46" a="1"/>
  <c r="C397" i="46" a="1"/>
  <c r="C337" i="47" a="1"/>
  <c r="C400" i="46" a="1"/>
  <c r="C208" i="53" a="1"/>
  <c r="C352" i="53" a="1"/>
  <c r="C302" i="52" a="1"/>
  <c r="C353" i="47" a="1"/>
  <c r="C366" i="52" a="1"/>
  <c r="C379" i="51" a="1"/>
  <c r="C413" i="46" a="1"/>
  <c r="C436" i="48" a="1"/>
  <c r="C337" i="52" a="1"/>
  <c r="C401" i="47" a="1"/>
  <c r="P59" i="47" a="1"/>
  <c r="C340" i="49" a="1"/>
  <c r="C243" i="53" a="1"/>
  <c r="C96" i="53" a="1"/>
  <c r="C272" i="53" a="1"/>
  <c r="C321" i="47" a="1"/>
  <c r="C411" i="51" a="1"/>
  <c r="C436" i="53" a="1"/>
  <c r="C369" i="49" a="1"/>
  <c r="C403" i="53" a="1"/>
  <c r="C114" i="53" a="1"/>
  <c r="C240" i="53" a="1"/>
  <c r="C324" i="49" a="1"/>
  <c r="C334" i="51" a="1"/>
  <c r="C355" i="48" a="1"/>
  <c r="C352" i="48" a="1"/>
  <c r="C317" i="46" a="1"/>
  <c r="C395" i="51" a="1"/>
  <c r="C275" i="53" a="1"/>
  <c r="C421" i="49" a="1"/>
  <c r="C384" i="46" a="1"/>
  <c r="C387" i="48" a="1"/>
  <c r="C366" i="47" a="1"/>
  <c r="C320" i="46" a="1"/>
  <c r="C93" i="53" a="1"/>
  <c r="C77" i="53" a="1"/>
  <c r="C371" i="48" a="1"/>
  <c r="C333" i="46" a="1"/>
  <c r="C130" i="53" a="1"/>
  <c r="C384" i="53" a="1"/>
  <c r="C363" i="51" a="1"/>
  <c r="C350" i="52" a="1"/>
  <c r="C350" i="51" a="1"/>
  <c r="C347" i="51" a="1"/>
  <c r="C259" i="53" a="1"/>
  <c r="C369" i="47" a="1"/>
  <c r="C355" i="53" a="1"/>
  <c r="C302" i="47" a="1"/>
  <c r="C146" i="53" a="1"/>
  <c r="C419" i="53" a="1"/>
  <c r="C323" i="53" a="1"/>
  <c r="C371" i="53" a="1"/>
  <c r="C350" i="47" a="1"/>
  <c r="C334" i="52" a="1"/>
  <c r="C382" i="47" a="1"/>
  <c r="C415" i="47" a="1"/>
  <c r="C111" i="53" a="1"/>
  <c r="C318" i="52" a="1"/>
  <c r="C127" i="53" a="1"/>
  <c r="C143" i="53" a="1"/>
  <c r="C256" i="53" a="1"/>
  <c r="C211" i="53" a="1"/>
  <c r="C382" i="51" a="1"/>
  <c r="C449" i="53" a="1"/>
  <c r="P62" i="49" a="1"/>
  <c r="C224" i="53" a="1"/>
  <c r="C418" i="47" a="1"/>
  <c r="C418" i="49" a="1"/>
  <c r="C349" i="46" a="1"/>
  <c r="C415" i="52" a="1"/>
  <c r="C431" i="51" a="1"/>
  <c r="C433" i="46" a="1"/>
  <c r="C368" i="48" a="1"/>
  <c r="C401" i="49" a="1"/>
  <c r="C339" i="53" a="1"/>
  <c r="C308" i="49" a="1"/>
  <c r="C372" i="49" a="1"/>
  <c r="C428" i="51" a="1"/>
  <c r="C418" i="52" a="1"/>
  <c r="C382" i="52" a="1"/>
  <c r="P72" i="51" a="1"/>
  <c r="C385" i="52" a="1"/>
  <c r="C416" i="53" a="1"/>
  <c r="P59" i="52" a="1"/>
  <c r="C384" i="48" a="1"/>
  <c r="C305" i="52" a="1"/>
  <c r="C323" i="48" a="1"/>
  <c r="C334" i="47" a="1"/>
  <c r="C64" i="53" a="1"/>
  <c r="C320" i="48" a="1"/>
  <c r="C304" i="53" a="1"/>
  <c r="C318" i="51" a="1"/>
  <c r="C388" i="49" a="1"/>
  <c r="C414" i="51" a="1"/>
  <c r="P74" i="46" a="1"/>
  <c r="P76" i="48" a="1"/>
  <c r="C175" i="53" a="1"/>
  <c r="C291" i="53" a="1"/>
  <c r="C178" i="53" a="1"/>
  <c r="C337" i="49" a="1"/>
  <c r="C368" i="53" a="1"/>
  <c r="C318" i="47" a="1"/>
  <c r="C288" i="53" a="1"/>
  <c r="C398" i="52" a="1"/>
  <c r="C400" i="53" a="1"/>
  <c r="C227" i="53" a="1"/>
  <c r="C433" i="48" a="1"/>
  <c r="C419" i="48" a="1"/>
  <c r="C401" i="52" a="1"/>
  <c r="C159" i="53" a="1"/>
  <c r="C321" i="49" a="1"/>
  <c r="C307" i="53" a="1"/>
  <c r="C321" i="52" a="1"/>
  <c r="C368" i="46" a="1"/>
  <c r="C398" i="47" a="1"/>
  <c r="C43" i="47" a="1"/>
  <c r="C46" i="47" a="1"/>
  <c r="C398" i="47" l="1"/>
  <c r="C368" i="46"/>
  <c r="C321" i="52"/>
  <c r="C307" i="53"/>
  <c r="C321" i="49"/>
  <c r="C159" i="53"/>
  <c r="C401" i="52"/>
  <c r="C419" i="48"/>
  <c r="C433" i="48"/>
  <c r="C227" i="53"/>
  <c r="C400" i="53"/>
  <c r="C398" i="52"/>
  <c r="C288" i="53"/>
  <c r="C318" i="47"/>
  <c r="C368" i="53"/>
  <c r="C337" i="49"/>
  <c r="C178" i="53"/>
  <c r="C291" i="53"/>
  <c r="C175" i="53"/>
  <c r="P76" i="48"/>
  <c r="P74" i="46"/>
  <c r="C414" i="51"/>
  <c r="C388" i="49"/>
  <c r="C318" i="51"/>
  <c r="C304" i="53"/>
  <c r="C320" i="48"/>
  <c r="C64" i="53"/>
  <c r="C334" i="47"/>
  <c r="C323" i="48"/>
  <c r="C305" i="52"/>
  <c r="C384" i="48"/>
  <c r="P59" i="52"/>
  <c r="C416" i="53"/>
  <c r="C385" i="52"/>
  <c r="P72" i="51"/>
  <c r="C382" i="52"/>
  <c r="C418" i="52"/>
  <c r="C428" i="51"/>
  <c r="C372" i="49"/>
  <c r="C308" i="49"/>
  <c r="C339" i="53"/>
  <c r="C401" i="49"/>
  <c r="C368" i="48"/>
  <c r="C433" i="46"/>
  <c r="C431" i="51"/>
  <c r="C415" i="52"/>
  <c r="C349" i="46"/>
  <c r="C418" i="49"/>
  <c r="C418" i="47"/>
  <c r="C224" i="53"/>
  <c r="P62" i="49"/>
  <c r="C449" i="53"/>
  <c r="C382" i="51"/>
  <c r="C211" i="53"/>
  <c r="C256" i="53"/>
  <c r="C143" i="53"/>
  <c r="C127" i="53"/>
  <c r="C318" i="52"/>
  <c r="C111" i="53"/>
  <c r="C415" i="47"/>
  <c r="C382" i="47"/>
  <c r="C334" i="52"/>
  <c r="C350" i="47"/>
  <c r="C371" i="53"/>
  <c r="C323" i="53"/>
  <c r="C419" i="53"/>
  <c r="C146" i="53"/>
  <c r="C302" i="47"/>
  <c r="C355" i="53"/>
  <c r="C369" i="47"/>
  <c r="C259" i="53"/>
  <c r="C347" i="51"/>
  <c r="C350" i="51"/>
  <c r="C350" i="52"/>
  <c r="C363" i="51"/>
  <c r="C384" i="53"/>
  <c r="C130" i="53"/>
  <c r="C333" i="46"/>
  <c r="C371" i="48"/>
  <c r="C77" i="53"/>
  <c r="C93" i="53"/>
  <c r="C320" i="46"/>
  <c r="C366" i="47"/>
  <c r="C387" i="48"/>
  <c r="C384" i="46"/>
  <c r="C421" i="49"/>
  <c r="C275" i="53"/>
  <c r="C395" i="51"/>
  <c r="C317" i="46"/>
  <c r="C352" i="48"/>
  <c r="C355" i="48"/>
  <c r="C334" i="51"/>
  <c r="C324" i="49"/>
  <c r="C240" i="53"/>
  <c r="C114" i="53"/>
  <c r="C403" i="53"/>
  <c r="C369" i="49"/>
  <c r="C436" i="53"/>
  <c r="C411" i="51"/>
  <c r="C321" i="47"/>
  <c r="C272" i="53"/>
  <c r="C96" i="53"/>
  <c r="C243" i="53"/>
  <c r="C340" i="49"/>
  <c r="P59" i="47"/>
  <c r="C401" i="47"/>
  <c r="C337" i="52"/>
  <c r="C436" i="48"/>
  <c r="C413" i="46"/>
  <c r="C379" i="51"/>
  <c r="C366" i="52"/>
  <c r="C353" i="47"/>
  <c r="C302" i="52"/>
  <c r="C352" i="53"/>
  <c r="C208" i="53"/>
  <c r="C400" i="46"/>
  <c r="C337" i="47"/>
  <c r="C397" i="46"/>
  <c r="C336" i="46"/>
  <c r="C381" i="46"/>
  <c r="C385" i="49"/>
  <c r="P77" i="53"/>
  <c r="C365" i="46"/>
  <c r="C305" i="47"/>
  <c r="C336" i="53"/>
  <c r="C465" i="53"/>
  <c r="C403" i="48"/>
  <c r="C404" i="49"/>
  <c r="C61" i="53"/>
  <c r="C320" i="53"/>
  <c r="C80" i="53"/>
  <c r="C366" i="51"/>
  <c r="C315" i="51"/>
  <c r="C385" i="47"/>
  <c r="C416" i="48"/>
  <c r="C387" i="53"/>
  <c r="C433" i="53"/>
  <c r="C162" i="53"/>
  <c r="C416" i="46"/>
  <c r="C305" i="49"/>
  <c r="C353" i="49"/>
  <c r="C356" i="49"/>
  <c r="C400" i="48"/>
  <c r="C339" i="48"/>
  <c r="C353" i="52"/>
  <c r="C398" i="51"/>
  <c r="C430" i="46"/>
  <c r="C369" i="52"/>
  <c r="C468" i="53"/>
  <c r="C331" i="51"/>
  <c r="C452" i="53"/>
  <c r="C352" i="46"/>
  <c r="C336" i="48"/>
  <c r="C46" i="47"/>
  <c r="C43" i="47"/>
  <c r="E1" i="24"/>
  <c r="H487" i="28"/>
  <c r="H486" i="28"/>
  <c r="H471" i="28"/>
  <c r="H470" i="28"/>
  <c r="H455" i="28"/>
  <c r="H454" i="28"/>
  <c r="H438" i="28"/>
  <c r="H437" i="28"/>
  <c r="H422" i="28"/>
  <c r="H406" i="28"/>
  <c r="H405" i="28"/>
  <c r="H390" i="28"/>
  <c r="H389" i="28"/>
  <c r="H374" i="28"/>
  <c r="H373" i="28"/>
  <c r="H358" i="28"/>
  <c r="H357" i="28"/>
  <c r="H342" i="28"/>
  <c r="H341" i="28"/>
  <c r="H326" i="28"/>
  <c r="H325" i="28"/>
  <c r="H310" i="28"/>
  <c r="H309" i="28"/>
  <c r="H294" i="28"/>
  <c r="H293" i="28"/>
  <c r="H278" i="28"/>
  <c r="H277" i="28"/>
  <c r="H262" i="28"/>
  <c r="H261" i="28"/>
  <c r="H246" i="28"/>
  <c r="H245" i="28"/>
  <c r="H230" i="28"/>
  <c r="H229" i="28"/>
  <c r="H193" i="28"/>
  <c r="H192" i="28"/>
  <c r="H176" i="28"/>
  <c r="H175" i="28"/>
  <c r="H160" i="28"/>
  <c r="H159" i="28"/>
  <c r="H144" i="28"/>
  <c r="H143" i="28"/>
  <c r="H128" i="28"/>
  <c r="H127" i="28"/>
  <c r="H112" i="28"/>
  <c r="H111" i="28"/>
  <c r="H78" i="28"/>
  <c r="H77" i="28"/>
  <c r="H93" i="28" s="1"/>
  <c r="C468" i="28" l="1"/>
  <c r="C452" i="28"/>
  <c r="C435" i="28"/>
  <c r="C419" i="28"/>
  <c r="C403" i="28"/>
  <c r="C387" i="28"/>
  <c r="C371" i="28"/>
  <c r="C355" i="28"/>
  <c r="C339" i="28"/>
  <c r="C323" i="28"/>
  <c r="C408" i="28" a="1"/>
  <c r="C473" i="28" a="1"/>
  <c r="C328" i="28" a="1"/>
  <c r="C440" i="28" a="1"/>
  <c r="C376" i="28" a="1"/>
  <c r="C392" i="28" a="1"/>
  <c r="C470" i="28" a="1"/>
  <c r="C360" i="28" a="1"/>
  <c r="C344" i="28" a="1"/>
  <c r="C392" i="28" l="1"/>
  <c r="C408" i="28"/>
  <c r="C473" i="28"/>
  <c r="C440" i="28"/>
  <c r="C376" i="28"/>
  <c r="C360" i="28"/>
  <c r="C344" i="28"/>
  <c r="C328" i="28"/>
  <c r="C470" i="28"/>
  <c r="B8" i="67"/>
  <c r="B6" i="67"/>
  <c r="B3" i="67"/>
  <c r="E1" i="67"/>
  <c r="O61" i="67"/>
  <c r="B1" i="67"/>
  <c r="B8" i="66"/>
  <c r="B6" i="66"/>
  <c r="B3" i="66"/>
  <c r="E1" i="66"/>
  <c r="O61" i="66"/>
  <c r="B1" i="66"/>
  <c r="B8" i="65"/>
  <c r="B6" i="65"/>
  <c r="E1" i="65"/>
  <c r="B3" i="65"/>
  <c r="O61" i="65"/>
  <c r="B1" i="65"/>
  <c r="B8" i="64"/>
  <c r="B6" i="64"/>
  <c r="B3" i="64"/>
  <c r="E1" i="64"/>
  <c r="O61" i="64"/>
  <c r="B1" i="64"/>
  <c r="B8" i="62"/>
  <c r="B6" i="62"/>
  <c r="B3" i="62"/>
  <c r="E1" i="62"/>
  <c r="O61" i="62"/>
  <c r="B1" i="62"/>
  <c r="B8" i="61"/>
  <c r="B6" i="61"/>
  <c r="B3" i="61"/>
  <c r="E1" i="61"/>
  <c r="B1" i="61"/>
  <c r="O61" i="61"/>
  <c r="C437" i="28" a="1"/>
  <c r="C421" i="28" a="1"/>
  <c r="C373" i="28" a="1"/>
  <c r="C454" i="28" a="1"/>
  <c r="C457" i="28" a="1"/>
  <c r="C357" i="28" a="1"/>
  <c r="C389" i="28" a="1"/>
  <c r="C405" i="28" a="1"/>
  <c r="C341" i="28" a="1"/>
  <c r="C454" i="28" l="1"/>
  <c r="C457" i="28"/>
  <c r="C437" i="28"/>
  <c r="C421" i="28"/>
  <c r="C405" i="28"/>
  <c r="C389" i="28"/>
  <c r="C373" i="28"/>
  <c r="C357" i="28"/>
  <c r="C341" i="28"/>
  <c r="H94" i="28"/>
  <c r="J48" i="46"/>
  <c r="J37" i="53"/>
  <c r="J38" i="53"/>
  <c r="J35" i="53"/>
  <c r="J47" i="53"/>
  <c r="J49" i="53"/>
  <c r="J48" i="53"/>
  <c r="J34" i="53"/>
  <c r="J45" i="53"/>
  <c r="J44" i="53"/>
  <c r="J43" i="53"/>
  <c r="J42" i="53"/>
  <c r="J41" i="53"/>
  <c r="J27" i="53"/>
  <c r="J29" i="53"/>
  <c r="J28" i="53"/>
  <c r="J46" i="53"/>
  <c r="J26" i="53"/>
  <c r="J50" i="53"/>
  <c r="J33" i="53"/>
  <c r="J40" i="53"/>
  <c r="J32" i="53"/>
  <c r="J39" i="53"/>
  <c r="J31" i="53"/>
  <c r="J30" i="53"/>
  <c r="P77" i="28" a="1"/>
  <c r="C424" i="28" a="1"/>
  <c r="C424" i="28" l="1"/>
  <c r="P77" i="28"/>
  <c r="E457" i="53"/>
  <c r="E425" i="53"/>
  <c r="C425" i="53"/>
  <c r="M392" i="53"/>
  <c r="K392" i="53"/>
  <c r="E392" i="53"/>
  <c r="M360" i="53"/>
  <c r="E360" i="53"/>
  <c r="C360" i="53"/>
  <c r="M328" i="53"/>
  <c r="K328" i="53"/>
  <c r="E328" i="53"/>
  <c r="E296" i="53"/>
  <c r="M280" i="53"/>
  <c r="E280" i="53"/>
  <c r="C280" i="53"/>
  <c r="K264" i="53"/>
  <c r="C264" i="53"/>
  <c r="M232" i="53"/>
  <c r="M216" i="53"/>
  <c r="K216" i="53"/>
  <c r="E216" i="53"/>
  <c r="K200" i="53"/>
  <c r="I200" i="53"/>
  <c r="C200" i="53"/>
  <c r="E167" i="53"/>
  <c r="M151" i="53"/>
  <c r="E151" i="53"/>
  <c r="C151" i="53"/>
  <c r="K135" i="53"/>
  <c r="C135" i="53"/>
  <c r="M103" i="53"/>
  <c r="M85" i="53"/>
  <c r="K85" i="53"/>
  <c r="E85" i="53"/>
  <c r="K69" i="53"/>
  <c r="I69" i="53"/>
  <c r="C69" i="53"/>
  <c r="E474" i="53"/>
  <c r="C457" i="53"/>
  <c r="J34" i="48"/>
  <c r="J48" i="48"/>
  <c r="J42" i="48"/>
  <c r="J41" i="48"/>
  <c r="J40" i="48"/>
  <c r="J39" i="48"/>
  <c r="J38" i="48"/>
  <c r="J37" i="48"/>
  <c r="J35" i="48"/>
  <c r="J36" i="48"/>
  <c r="G474" i="53" l="1"/>
  <c r="G167" i="53"/>
  <c r="G296" i="53"/>
  <c r="I312" i="53"/>
  <c r="I376" i="53"/>
  <c r="G457" i="53"/>
  <c r="I474" i="53"/>
  <c r="M69" i="53"/>
  <c r="C119" i="53"/>
  <c r="E135" i="53"/>
  <c r="G151" i="53"/>
  <c r="I167" i="53"/>
  <c r="K184" i="53"/>
  <c r="M200" i="53"/>
  <c r="C248" i="53"/>
  <c r="E264" i="53"/>
  <c r="G280" i="53"/>
  <c r="I296" i="53"/>
  <c r="K312" i="53"/>
  <c r="C344" i="53"/>
  <c r="G360" i="53"/>
  <c r="K376" i="53"/>
  <c r="C408" i="53"/>
  <c r="G425" i="53"/>
  <c r="I457" i="53"/>
  <c r="K474" i="53"/>
  <c r="C103" i="53"/>
  <c r="E119" i="53"/>
  <c r="G135" i="53"/>
  <c r="I151" i="53"/>
  <c r="K167" i="53"/>
  <c r="M184" i="53"/>
  <c r="C232" i="53"/>
  <c r="E248" i="53"/>
  <c r="G264" i="53"/>
  <c r="I280" i="53"/>
  <c r="K296" i="53"/>
  <c r="M312" i="53"/>
  <c r="E344" i="53"/>
  <c r="I360" i="53"/>
  <c r="M376" i="53"/>
  <c r="E408" i="53"/>
  <c r="I425" i="53"/>
  <c r="K457" i="53"/>
  <c r="M474" i="53"/>
  <c r="C85" i="53"/>
  <c r="E103" i="53"/>
  <c r="G119" i="53"/>
  <c r="I135" i="53"/>
  <c r="K151" i="53"/>
  <c r="M167" i="53"/>
  <c r="C216" i="53"/>
  <c r="E232" i="53"/>
  <c r="G248" i="53"/>
  <c r="I264" i="53"/>
  <c r="K280" i="53"/>
  <c r="M296" i="53"/>
  <c r="C328" i="53"/>
  <c r="G344" i="53"/>
  <c r="K360" i="53"/>
  <c r="C392" i="53"/>
  <c r="G408" i="53"/>
  <c r="K425" i="53"/>
  <c r="M457" i="53"/>
  <c r="G312" i="53"/>
  <c r="G376" i="53"/>
  <c r="I408" i="53"/>
  <c r="M425" i="53"/>
  <c r="G184" i="53"/>
  <c r="I184" i="53"/>
  <c r="G103" i="53"/>
  <c r="I119" i="53"/>
  <c r="G232" i="53"/>
  <c r="I248" i="53"/>
  <c r="I344" i="53"/>
  <c r="E69" i="53"/>
  <c r="G85" i="53"/>
  <c r="I103" i="53"/>
  <c r="K119" i="53"/>
  <c r="M135" i="53"/>
  <c r="C184" i="53"/>
  <c r="E200" i="53"/>
  <c r="G216" i="53"/>
  <c r="I232" i="53"/>
  <c r="K248" i="53"/>
  <c r="M264" i="53"/>
  <c r="C312" i="53"/>
  <c r="G328" i="53"/>
  <c r="K344" i="53"/>
  <c r="C376" i="53"/>
  <c r="G392" i="53"/>
  <c r="K408" i="53"/>
  <c r="C474" i="53"/>
  <c r="G69" i="53"/>
  <c r="I85" i="53"/>
  <c r="K103" i="53"/>
  <c r="M119" i="53"/>
  <c r="C167" i="53"/>
  <c r="E184" i="53"/>
  <c r="G200" i="53"/>
  <c r="I216" i="53"/>
  <c r="K232" i="53"/>
  <c r="M248" i="53"/>
  <c r="C296" i="53"/>
  <c r="E312" i="53"/>
  <c r="I328" i="53"/>
  <c r="M344" i="53"/>
  <c r="E376" i="53"/>
  <c r="I392" i="53"/>
  <c r="M408" i="53"/>
  <c r="J46" i="48"/>
  <c r="J45" i="48"/>
  <c r="J44" i="48"/>
  <c r="J43" i="48"/>
  <c r="J53" i="48"/>
  <c r="J52" i="48"/>
  <c r="J51" i="48"/>
  <c r="J50" i="48"/>
  <c r="J49" i="48"/>
  <c r="J36" i="52"/>
  <c r="J35" i="52"/>
  <c r="J33" i="52"/>
  <c r="J34" i="52"/>
  <c r="J32" i="52"/>
  <c r="D80" i="1"/>
  <c r="J24" i="49"/>
  <c r="J25" i="49"/>
  <c r="J23" i="49"/>
  <c r="J22" i="49"/>
  <c r="J21" i="49"/>
  <c r="J20" i="49"/>
  <c r="J29" i="49"/>
  <c r="J28" i="49"/>
  <c r="J26" i="49"/>
  <c r="J27" i="49"/>
  <c r="J47" i="46"/>
  <c r="J46" i="46"/>
  <c r="J39" i="49"/>
  <c r="J38" i="49"/>
  <c r="J37" i="49"/>
  <c r="J36" i="49"/>
  <c r="J35" i="49"/>
  <c r="J34" i="49"/>
  <c r="J33" i="49"/>
  <c r="J32" i="49"/>
  <c r="J25" i="52"/>
  <c r="J24" i="52"/>
  <c r="J23" i="52"/>
  <c r="J21" i="52"/>
  <c r="J20" i="52"/>
  <c r="J19" i="52"/>
  <c r="J25" i="51"/>
  <c r="J24" i="51"/>
  <c r="J23" i="51"/>
  <c r="J21" i="51"/>
  <c r="J20" i="51"/>
  <c r="J19" i="51"/>
  <c r="C445" i="52"/>
  <c r="C429" i="52"/>
  <c r="C284" i="52"/>
  <c r="C268" i="52"/>
  <c r="C252" i="52"/>
  <c r="C236" i="52"/>
  <c r="C220" i="52"/>
  <c r="C204" i="52"/>
  <c r="C188" i="52"/>
  <c r="C172" i="52"/>
  <c r="C155" i="52"/>
  <c r="C139" i="52"/>
  <c r="C123" i="52"/>
  <c r="C107" i="52"/>
  <c r="C91" i="52"/>
  <c r="C73" i="52"/>
  <c r="C57" i="52"/>
  <c r="C41" i="52"/>
  <c r="C458" i="51"/>
  <c r="C442" i="51"/>
  <c r="C297" i="51"/>
  <c r="C281" i="51"/>
  <c r="C265" i="51"/>
  <c r="C249" i="51"/>
  <c r="C233" i="51"/>
  <c r="C217" i="51"/>
  <c r="C201" i="51"/>
  <c r="C185" i="51"/>
  <c r="C168" i="51"/>
  <c r="C152" i="51"/>
  <c r="C136" i="51"/>
  <c r="C120" i="51"/>
  <c r="C104" i="51"/>
  <c r="C86" i="51"/>
  <c r="C70" i="51"/>
  <c r="C54" i="51"/>
  <c r="C448" i="49"/>
  <c r="C432" i="49"/>
  <c r="C287" i="49"/>
  <c r="C271" i="49"/>
  <c r="C255" i="49"/>
  <c r="C239" i="49"/>
  <c r="C223" i="49"/>
  <c r="C207" i="49"/>
  <c r="C191" i="49"/>
  <c r="C175" i="49"/>
  <c r="C158" i="49"/>
  <c r="C142" i="49"/>
  <c r="C126" i="49"/>
  <c r="C110" i="49"/>
  <c r="C94" i="49"/>
  <c r="C76" i="49"/>
  <c r="C60" i="49"/>
  <c r="C44" i="49"/>
  <c r="C463" i="48"/>
  <c r="C447" i="48"/>
  <c r="C302" i="48"/>
  <c r="C286" i="48"/>
  <c r="C270" i="48"/>
  <c r="C254" i="48"/>
  <c r="C238" i="48"/>
  <c r="C222" i="48"/>
  <c r="C206" i="48"/>
  <c r="C190" i="48"/>
  <c r="C173" i="48"/>
  <c r="C157" i="48"/>
  <c r="C141" i="48"/>
  <c r="C124" i="48"/>
  <c r="C108" i="48"/>
  <c r="C90" i="48"/>
  <c r="C74" i="48"/>
  <c r="C58" i="48"/>
  <c r="C445" i="47"/>
  <c r="C429" i="47"/>
  <c r="C284" i="47"/>
  <c r="C268" i="47"/>
  <c r="C252" i="47"/>
  <c r="C236" i="47"/>
  <c r="C220" i="47"/>
  <c r="C204" i="47"/>
  <c r="C188" i="47"/>
  <c r="C172" i="47"/>
  <c r="C155" i="47"/>
  <c r="C139" i="47"/>
  <c r="C123" i="47"/>
  <c r="C107" i="47"/>
  <c r="C91" i="47"/>
  <c r="C73" i="47"/>
  <c r="C57" i="47"/>
  <c r="M11" i="52"/>
  <c r="M423" i="52" s="1"/>
  <c r="K11" i="52"/>
  <c r="K423" i="52" s="1"/>
  <c r="I11" i="52"/>
  <c r="I423" i="52" s="1"/>
  <c r="G11" i="52"/>
  <c r="G423" i="52" s="1"/>
  <c r="E11" i="52"/>
  <c r="C11" i="52"/>
  <c r="D1" i="52"/>
  <c r="M11" i="51"/>
  <c r="M436" i="51" s="1"/>
  <c r="K11" i="51"/>
  <c r="K436" i="51" s="1"/>
  <c r="I11" i="51"/>
  <c r="I436" i="51" s="1"/>
  <c r="G11" i="51"/>
  <c r="E11" i="51"/>
  <c r="E436" i="51" s="1"/>
  <c r="C11" i="51"/>
  <c r="C436" i="51" s="1"/>
  <c r="D1" i="51"/>
  <c r="M11" i="49"/>
  <c r="M426" i="49" s="1"/>
  <c r="K11" i="49"/>
  <c r="K426" i="49" s="1"/>
  <c r="I11" i="49"/>
  <c r="I426" i="49" s="1"/>
  <c r="G11" i="49"/>
  <c r="G426" i="49" s="1"/>
  <c r="E11" i="49"/>
  <c r="E426" i="49" s="1"/>
  <c r="C11" i="49"/>
  <c r="C426" i="49" s="1"/>
  <c r="D1" i="49"/>
  <c r="D1" i="48"/>
  <c r="M11" i="48"/>
  <c r="M441" i="48" s="1"/>
  <c r="K11" i="48"/>
  <c r="K441" i="48" s="1"/>
  <c r="I11" i="48"/>
  <c r="I441" i="48" s="1"/>
  <c r="G11" i="48"/>
  <c r="G441" i="48" s="1"/>
  <c r="E11" i="48"/>
  <c r="E441" i="48" s="1"/>
  <c r="C11" i="48"/>
  <c r="C441" i="48" s="1"/>
  <c r="C11" i="47"/>
  <c r="C423" i="47" s="1"/>
  <c r="D1" i="47"/>
  <c r="M11" i="47"/>
  <c r="M423" i="47" s="1"/>
  <c r="K11" i="47"/>
  <c r="I11" i="47"/>
  <c r="G11" i="47"/>
  <c r="G423" i="47" s="1"/>
  <c r="E11" i="47"/>
  <c r="E423" i="47" s="1"/>
  <c r="J28" i="46"/>
  <c r="J32" i="46"/>
  <c r="J31" i="46"/>
  <c r="J39" i="46"/>
  <c r="J38" i="46"/>
  <c r="J23" i="46"/>
  <c r="J36" i="46"/>
  <c r="J49" i="46"/>
  <c r="J35" i="46"/>
  <c r="J34" i="46"/>
  <c r="J30" i="46"/>
  <c r="J29" i="46"/>
  <c r="J21" i="46"/>
  <c r="J22" i="46"/>
  <c r="J45" i="46"/>
  <c r="J51" i="46"/>
  <c r="J50" i="46"/>
  <c r="J44" i="46"/>
  <c r="J43" i="46"/>
  <c r="J42" i="46"/>
  <c r="J27" i="46"/>
  <c r="J26" i="46"/>
  <c r="J25" i="46"/>
  <c r="J33" i="46"/>
  <c r="J24" i="46"/>
  <c r="J20" i="46"/>
  <c r="J19" i="46"/>
  <c r="J37" i="46"/>
  <c r="G11" i="46"/>
  <c r="J54" i="28"/>
  <c r="J53" i="28"/>
  <c r="J52" i="28"/>
  <c r="J51" i="28"/>
  <c r="J50" i="28"/>
  <c r="J49" i="28"/>
  <c r="J48" i="28"/>
  <c r="J47" i="28"/>
  <c r="J46" i="28"/>
  <c r="J45" i="28"/>
  <c r="J44" i="28"/>
  <c r="J43" i="28"/>
  <c r="J42" i="28"/>
  <c r="J41" i="28"/>
  <c r="J40" i="28"/>
  <c r="J39" i="28"/>
  <c r="J38" i="28"/>
  <c r="J37" i="28"/>
  <c r="J36" i="28"/>
  <c r="J35" i="28"/>
  <c r="J34" i="28"/>
  <c r="J33" i="28"/>
  <c r="J32" i="28"/>
  <c r="J31" i="28"/>
  <c r="J29" i="28"/>
  <c r="J28" i="28"/>
  <c r="J27" i="28"/>
  <c r="J26" i="28"/>
  <c r="J24" i="28"/>
  <c r="J23" i="28"/>
  <c r="J22" i="28"/>
  <c r="J21" i="28"/>
  <c r="J20" i="28"/>
  <c r="C11" i="46"/>
  <c r="M11" i="46"/>
  <c r="M438" i="46" s="1"/>
  <c r="K11" i="46"/>
  <c r="I11" i="46"/>
  <c r="E11" i="46"/>
  <c r="D1" i="46"/>
  <c r="C460" i="46"/>
  <c r="C444" i="46"/>
  <c r="C299" i="46"/>
  <c r="C283" i="46"/>
  <c r="C267" i="46"/>
  <c r="C251" i="46"/>
  <c r="C235" i="46"/>
  <c r="C219" i="46"/>
  <c r="C203" i="46"/>
  <c r="C187" i="46"/>
  <c r="C170" i="46"/>
  <c r="C154" i="46"/>
  <c r="C138" i="46"/>
  <c r="C122" i="46"/>
  <c r="C106" i="46"/>
  <c r="C88" i="46"/>
  <c r="C72" i="46"/>
  <c r="C56" i="46"/>
  <c r="C95" i="48" a="1"/>
  <c r="C63" i="48" a="1"/>
  <c r="C78" i="49" a="1"/>
  <c r="C43" i="52" a="1"/>
  <c r="C58" i="46" a="1"/>
  <c r="C56" i="51" a="1"/>
  <c r="C90" i="46" a="1"/>
  <c r="C96" i="47" a="1"/>
  <c r="C46" i="52" a="1"/>
  <c r="C65" i="49" a="1"/>
  <c r="C93" i="52" a="1"/>
  <c r="C93" i="47" a="1"/>
  <c r="C96" i="49" a="1"/>
  <c r="C88" i="51" a="1"/>
  <c r="C74" i="46" a="1"/>
  <c r="C62" i="47" a="1"/>
  <c r="C106" i="51" a="1"/>
  <c r="C46" i="49" a="1"/>
  <c r="C60" i="48" a="1"/>
  <c r="C62" i="52" a="1"/>
  <c r="C59" i="51" a="1"/>
  <c r="C79" i="48" a="1"/>
  <c r="C108" i="46" a="1"/>
  <c r="C78" i="52" a="1"/>
  <c r="C91" i="51" a="1"/>
  <c r="C61" i="46" a="1"/>
  <c r="C110" i="48" a="1"/>
  <c r="C75" i="52" a="1"/>
  <c r="C59" i="52" a="1"/>
  <c r="C62" i="49" a="1"/>
  <c r="C99" i="49" a="1"/>
  <c r="C96" i="52" a="1"/>
  <c r="C75" i="51" a="1"/>
  <c r="C76" i="48" a="1"/>
  <c r="C140" i="46" a="1"/>
  <c r="C113" i="48" a="1"/>
  <c r="C93" i="46" a="1"/>
  <c r="C92" i="48" a="1"/>
  <c r="C78" i="47" a="1"/>
  <c r="C77" i="46" a="1"/>
  <c r="C49" i="49" a="1"/>
  <c r="C109" i="51" a="1"/>
  <c r="C81" i="49" a="1"/>
  <c r="C289" i="47" a="1"/>
  <c r="C72" i="51" a="1"/>
  <c r="C59" i="47" a="1"/>
  <c r="C75" i="47" a="1"/>
  <c r="C289" i="47" l="1"/>
  <c r="C140" i="46"/>
  <c r="C439" i="52"/>
  <c r="C423" i="52"/>
  <c r="E456" i="52"/>
  <c r="E423" i="52"/>
  <c r="G259" i="51"/>
  <c r="G436" i="51"/>
  <c r="K452" i="51"/>
  <c r="M469" i="51"/>
  <c r="I166" i="47"/>
  <c r="I423" i="47"/>
  <c r="K166" i="47"/>
  <c r="K423" i="47"/>
  <c r="E66" i="46"/>
  <c r="E438" i="46"/>
  <c r="I66" i="46"/>
  <c r="I438" i="46"/>
  <c r="K82" i="46"/>
  <c r="K438" i="46"/>
  <c r="C293" i="46"/>
  <c r="C438" i="46"/>
  <c r="G66" i="46"/>
  <c r="G438" i="46"/>
  <c r="M82" i="46"/>
  <c r="M471" i="46"/>
  <c r="G246" i="47"/>
  <c r="G166" i="47"/>
  <c r="I420" i="51"/>
  <c r="I371" i="51"/>
  <c r="C96" i="52"/>
  <c r="C93" i="52"/>
  <c r="C109" i="51"/>
  <c r="C106" i="51"/>
  <c r="C99" i="49"/>
  <c r="C96" i="49"/>
  <c r="C113" i="48"/>
  <c r="C110" i="48"/>
  <c r="C96" i="47"/>
  <c r="C93" i="47"/>
  <c r="C108" i="46"/>
  <c r="C78" i="52"/>
  <c r="C75" i="52"/>
  <c r="C91" i="51"/>
  <c r="C88" i="51"/>
  <c r="C81" i="49"/>
  <c r="C78" i="49"/>
  <c r="C95" i="48"/>
  <c r="C92" i="48"/>
  <c r="C78" i="47"/>
  <c r="C75" i="47"/>
  <c r="C93" i="46"/>
  <c r="C90" i="46"/>
  <c r="C62" i="52"/>
  <c r="C59" i="52"/>
  <c r="C75" i="51"/>
  <c r="C72" i="51"/>
  <c r="C65" i="49"/>
  <c r="C62" i="49"/>
  <c r="C79" i="48"/>
  <c r="C76" i="48"/>
  <c r="C62" i="47"/>
  <c r="C59" i="47"/>
  <c r="C77" i="46"/>
  <c r="C74" i="46"/>
  <c r="C46" i="52"/>
  <c r="C43" i="52"/>
  <c r="C59" i="51"/>
  <c r="C56" i="51"/>
  <c r="C49" i="49"/>
  <c r="C46" i="49"/>
  <c r="C63" i="48"/>
  <c r="C60" i="48"/>
  <c r="C61" i="46"/>
  <c r="C58" i="46"/>
  <c r="K439" i="47"/>
  <c r="K278" i="47"/>
  <c r="M456" i="47"/>
  <c r="M246" i="47"/>
  <c r="M262" i="47"/>
  <c r="K195" i="51"/>
  <c r="M339" i="51"/>
  <c r="C281" i="49"/>
  <c r="C345" i="49"/>
  <c r="G278" i="52"/>
  <c r="M249" i="49"/>
  <c r="M281" i="49"/>
  <c r="M345" i="49"/>
  <c r="E457" i="48"/>
  <c r="E249" i="49"/>
  <c r="E345" i="49"/>
  <c r="E281" i="49"/>
  <c r="K345" i="49"/>
  <c r="K281" i="49"/>
  <c r="G410" i="49"/>
  <c r="G152" i="49"/>
  <c r="G345" i="49"/>
  <c r="G281" i="49"/>
  <c r="I407" i="47"/>
  <c r="I278" i="47"/>
  <c r="I442" i="49"/>
  <c r="I281" i="49"/>
  <c r="I345" i="49"/>
  <c r="C296" i="48"/>
  <c r="C408" i="48"/>
  <c r="C360" i="48"/>
  <c r="E296" i="48"/>
  <c r="E408" i="48"/>
  <c r="E360" i="48"/>
  <c r="G296" i="48"/>
  <c r="G408" i="48"/>
  <c r="G360" i="48"/>
  <c r="I312" i="48"/>
  <c r="I408" i="48"/>
  <c r="I360" i="48"/>
  <c r="K312" i="48"/>
  <c r="K408" i="48"/>
  <c r="K360" i="48"/>
  <c r="M344" i="48"/>
  <c r="M408" i="48"/>
  <c r="M360" i="48"/>
  <c r="M148" i="46"/>
  <c r="G293" i="46"/>
  <c r="M325" i="46"/>
  <c r="G181" i="46"/>
  <c r="G373" i="46"/>
  <c r="E181" i="46"/>
  <c r="G213" i="46"/>
  <c r="M213" i="46"/>
  <c r="G116" i="46"/>
  <c r="G229" i="46"/>
  <c r="G82" i="46"/>
  <c r="K132" i="46"/>
  <c r="M245" i="46"/>
  <c r="M132" i="46"/>
  <c r="E293" i="46"/>
  <c r="E454" i="46"/>
  <c r="C100" i="46"/>
  <c r="C261" i="46"/>
  <c r="C341" i="46"/>
  <c r="K373" i="46"/>
  <c r="E422" i="46"/>
  <c r="M405" i="46"/>
  <c r="C66" i="46"/>
  <c r="E100" i="46"/>
  <c r="C148" i="46"/>
  <c r="K181" i="46"/>
  <c r="C229" i="46"/>
  <c r="K261" i="46"/>
  <c r="E309" i="46"/>
  <c r="G341" i="46"/>
  <c r="M373" i="46"/>
  <c r="G422" i="46"/>
  <c r="G100" i="46"/>
  <c r="G148" i="46"/>
  <c r="M181" i="46"/>
  <c r="E229" i="46"/>
  <c r="M261" i="46"/>
  <c r="G309" i="46"/>
  <c r="M341" i="46"/>
  <c r="C389" i="46"/>
  <c r="G454" i="46"/>
  <c r="C197" i="46"/>
  <c r="C277" i="46"/>
  <c r="K309" i="46"/>
  <c r="C357" i="46"/>
  <c r="K389" i="46"/>
  <c r="K454" i="46"/>
  <c r="K116" i="46"/>
  <c r="C164" i="46"/>
  <c r="K197" i="46"/>
  <c r="E245" i="46"/>
  <c r="G277" i="46"/>
  <c r="M309" i="46"/>
  <c r="E357" i="46"/>
  <c r="M389" i="46"/>
  <c r="M454" i="46"/>
  <c r="E116" i="46"/>
  <c r="I293" i="46"/>
  <c r="C422" i="46"/>
  <c r="M116" i="46"/>
  <c r="E164" i="46"/>
  <c r="M197" i="46"/>
  <c r="G245" i="46"/>
  <c r="M277" i="46"/>
  <c r="C325" i="46"/>
  <c r="G357" i="46"/>
  <c r="C405" i="46"/>
  <c r="C471" i="46"/>
  <c r="C82" i="46"/>
  <c r="K293" i="46"/>
  <c r="C132" i="46"/>
  <c r="G164" i="46"/>
  <c r="C213" i="46"/>
  <c r="K245" i="46"/>
  <c r="K325" i="46"/>
  <c r="E373" i="46"/>
  <c r="G405" i="46"/>
  <c r="K471" i="46"/>
  <c r="E82" i="46"/>
  <c r="I376" i="48"/>
  <c r="I296" i="48"/>
  <c r="K296" i="48"/>
  <c r="M296" i="48"/>
  <c r="G216" i="48"/>
  <c r="I167" i="48"/>
  <c r="C457" i="48"/>
  <c r="E474" i="48"/>
  <c r="C68" i="48"/>
  <c r="G167" i="48"/>
  <c r="K167" i="48"/>
  <c r="G184" i="48"/>
  <c r="G328" i="48"/>
  <c r="G312" i="48"/>
  <c r="G232" i="48"/>
  <c r="I232" i="48"/>
  <c r="I216" i="48"/>
  <c r="M312" i="48"/>
  <c r="M280" i="48"/>
  <c r="G248" i="48"/>
  <c r="M102" i="48"/>
  <c r="M392" i="48"/>
  <c r="M232" i="48"/>
  <c r="E167" i="48"/>
  <c r="G198" i="52"/>
  <c r="C358" i="52"/>
  <c r="E278" i="52"/>
  <c r="I211" i="51"/>
  <c r="I323" i="51"/>
  <c r="I80" i="51"/>
  <c r="I132" i="46"/>
  <c r="I454" i="46"/>
  <c r="I373" i="46"/>
  <c r="I82" i="46"/>
  <c r="I245" i="46"/>
  <c r="I471" i="46"/>
  <c r="I181" i="46"/>
  <c r="I389" i="46"/>
  <c r="I261" i="46"/>
  <c r="I116" i="46"/>
  <c r="I325" i="46"/>
  <c r="I197" i="46"/>
  <c r="I309" i="46"/>
  <c r="I133" i="52"/>
  <c r="I230" i="52"/>
  <c r="C230" i="52"/>
  <c r="E439" i="52"/>
  <c r="I149" i="52"/>
  <c r="I294" i="52"/>
  <c r="E246" i="52"/>
  <c r="E342" i="52"/>
  <c r="C117" i="52"/>
  <c r="I246" i="52"/>
  <c r="I342" i="52"/>
  <c r="G117" i="52"/>
  <c r="I358" i="52"/>
  <c r="E262" i="52"/>
  <c r="C390" i="52"/>
  <c r="I51" i="52"/>
  <c r="C133" i="52"/>
  <c r="E407" i="52"/>
  <c r="E101" i="52"/>
  <c r="G149" i="52"/>
  <c r="I182" i="52"/>
  <c r="G230" i="52"/>
  <c r="C262" i="52"/>
  <c r="I278" i="52"/>
  <c r="E326" i="52"/>
  <c r="G358" i="52"/>
  <c r="C407" i="52"/>
  <c r="I439" i="52"/>
  <c r="K182" i="52"/>
  <c r="K278" i="52"/>
  <c r="K439" i="52"/>
  <c r="K310" i="52"/>
  <c r="K51" i="52"/>
  <c r="I101" i="52"/>
  <c r="E133" i="52"/>
  <c r="K149" i="52"/>
  <c r="G262" i="52"/>
  <c r="I326" i="52"/>
  <c r="K358" i="52"/>
  <c r="G407" i="52"/>
  <c r="G101" i="52"/>
  <c r="G326" i="52"/>
  <c r="G133" i="52"/>
  <c r="K198" i="52"/>
  <c r="C246" i="52"/>
  <c r="I262" i="52"/>
  <c r="G294" i="52"/>
  <c r="C342" i="52"/>
  <c r="K374" i="52"/>
  <c r="I407" i="52"/>
  <c r="G456" i="52"/>
  <c r="K166" i="52"/>
  <c r="K67" i="52"/>
  <c r="K407" i="52"/>
  <c r="I456" i="52"/>
  <c r="G166" i="52"/>
  <c r="K262" i="52"/>
  <c r="E117" i="52"/>
  <c r="K133" i="52"/>
  <c r="I166" i="52"/>
  <c r="G246" i="52"/>
  <c r="K294" i="52"/>
  <c r="G342" i="52"/>
  <c r="E390" i="52"/>
  <c r="K456" i="52"/>
  <c r="G390" i="52"/>
  <c r="C101" i="52"/>
  <c r="I117" i="52"/>
  <c r="E149" i="52"/>
  <c r="E230" i="52"/>
  <c r="C326" i="52"/>
  <c r="K342" i="52"/>
  <c r="I390" i="52"/>
  <c r="G439" i="52"/>
  <c r="I100" i="46"/>
  <c r="E148" i="46"/>
  <c r="I164" i="46"/>
  <c r="E213" i="46"/>
  <c r="I229" i="46"/>
  <c r="E277" i="46"/>
  <c r="E341" i="46"/>
  <c r="I422" i="46"/>
  <c r="K100" i="46"/>
  <c r="K164" i="46"/>
  <c r="K229" i="46"/>
  <c r="K357" i="46"/>
  <c r="K422" i="46"/>
  <c r="M100" i="46"/>
  <c r="E132" i="46"/>
  <c r="I148" i="46"/>
  <c r="M164" i="46"/>
  <c r="E197" i="46"/>
  <c r="I213" i="46"/>
  <c r="M229" i="46"/>
  <c r="E261" i="46"/>
  <c r="I277" i="46"/>
  <c r="M293" i="46"/>
  <c r="E325" i="46"/>
  <c r="I341" i="46"/>
  <c r="M357" i="46"/>
  <c r="E389" i="46"/>
  <c r="I405" i="46"/>
  <c r="M422" i="46"/>
  <c r="E471" i="46"/>
  <c r="I357" i="46"/>
  <c r="E405" i="46"/>
  <c r="C116" i="46"/>
  <c r="G132" i="46"/>
  <c r="K148" i="46"/>
  <c r="C181" i="46"/>
  <c r="G197" i="46"/>
  <c r="K213" i="46"/>
  <c r="C245" i="46"/>
  <c r="G261" i="46"/>
  <c r="K277" i="46"/>
  <c r="C309" i="46"/>
  <c r="G325" i="46"/>
  <c r="K341" i="46"/>
  <c r="C373" i="46"/>
  <c r="G389" i="46"/>
  <c r="K405" i="46"/>
  <c r="C454" i="46"/>
  <c r="G471" i="46"/>
  <c r="M377" i="49"/>
  <c r="K410" i="49"/>
  <c r="K233" i="49"/>
  <c r="M410" i="49"/>
  <c r="M54" i="49"/>
  <c r="M152" i="49"/>
  <c r="M233" i="49"/>
  <c r="M459" i="49"/>
  <c r="M185" i="49"/>
  <c r="M104" i="49"/>
  <c r="E136" i="49"/>
  <c r="E265" i="49"/>
  <c r="G104" i="49"/>
  <c r="K104" i="49"/>
  <c r="K152" i="49"/>
  <c r="G233" i="49"/>
  <c r="K459" i="49"/>
  <c r="M361" i="49"/>
  <c r="G120" i="49"/>
  <c r="I329" i="49"/>
  <c r="I136" i="49"/>
  <c r="M201" i="49"/>
  <c r="I265" i="49"/>
  <c r="I297" i="49"/>
  <c r="E393" i="49"/>
  <c r="C120" i="49"/>
  <c r="K136" i="49"/>
  <c r="I169" i="49"/>
  <c r="C249" i="49"/>
  <c r="K265" i="49"/>
  <c r="K297" i="49"/>
  <c r="G393" i="49"/>
  <c r="G442" i="49"/>
  <c r="G249" i="49"/>
  <c r="M265" i="49"/>
  <c r="M297" i="49"/>
  <c r="I393" i="49"/>
  <c r="K442" i="49"/>
  <c r="K329" i="49"/>
  <c r="M70" i="49"/>
  <c r="M136" i="49"/>
  <c r="K169" i="49"/>
  <c r="E104" i="49"/>
  <c r="I120" i="49"/>
  <c r="M169" i="49"/>
  <c r="E233" i="49"/>
  <c r="I249" i="49"/>
  <c r="M313" i="49"/>
  <c r="K393" i="49"/>
  <c r="M442" i="49"/>
  <c r="K120" i="49"/>
  <c r="K249" i="49"/>
  <c r="E329" i="49"/>
  <c r="I361" i="49"/>
  <c r="E410" i="49"/>
  <c r="K54" i="49"/>
  <c r="I104" i="49"/>
  <c r="M120" i="49"/>
  <c r="I152" i="49"/>
  <c r="K185" i="49"/>
  <c r="I233" i="49"/>
  <c r="G329" i="49"/>
  <c r="K361" i="49"/>
  <c r="I410" i="49"/>
  <c r="I459" i="49"/>
  <c r="C70" i="49"/>
  <c r="E70" i="49"/>
  <c r="E201" i="49"/>
  <c r="C459" i="49"/>
  <c r="C201" i="49"/>
  <c r="C377" i="49"/>
  <c r="G185" i="49"/>
  <c r="I201" i="49"/>
  <c r="K217" i="49"/>
  <c r="E297" i="49"/>
  <c r="I313" i="49"/>
  <c r="M329" i="49"/>
  <c r="E361" i="49"/>
  <c r="I377" i="49"/>
  <c r="M393" i="49"/>
  <c r="C442" i="49"/>
  <c r="E459" i="49"/>
  <c r="C88" i="49"/>
  <c r="C217" i="49"/>
  <c r="E88" i="49"/>
  <c r="E217" i="49"/>
  <c r="C313" i="49"/>
  <c r="C54" i="49"/>
  <c r="G88" i="49"/>
  <c r="C185" i="49"/>
  <c r="G217" i="49"/>
  <c r="E313" i="49"/>
  <c r="E377" i="49"/>
  <c r="E54" i="49"/>
  <c r="G70" i="49"/>
  <c r="I88" i="49"/>
  <c r="C169" i="49"/>
  <c r="E185" i="49"/>
  <c r="I217" i="49"/>
  <c r="C297" i="49"/>
  <c r="G313" i="49"/>
  <c r="C361" i="49"/>
  <c r="G377" i="49"/>
  <c r="G54" i="49"/>
  <c r="I70" i="49"/>
  <c r="K88" i="49"/>
  <c r="C152" i="49"/>
  <c r="E169" i="49"/>
  <c r="I54" i="49"/>
  <c r="K70" i="49"/>
  <c r="M88" i="49"/>
  <c r="C136" i="49"/>
  <c r="E152" i="49"/>
  <c r="G169" i="49"/>
  <c r="I185" i="49"/>
  <c r="K201" i="49"/>
  <c r="M217" i="49"/>
  <c r="C265" i="49"/>
  <c r="G297" i="49"/>
  <c r="K313" i="49"/>
  <c r="G361" i="49"/>
  <c r="K377" i="49"/>
  <c r="C410" i="49"/>
  <c r="E442" i="49"/>
  <c r="G459" i="49"/>
  <c r="C104" i="49"/>
  <c r="E120" i="49"/>
  <c r="G136" i="49"/>
  <c r="C233" i="49"/>
  <c r="G265" i="49"/>
  <c r="C329" i="49"/>
  <c r="C393" i="49"/>
  <c r="C85" i="52"/>
  <c r="M166" i="52"/>
  <c r="C214" i="52"/>
  <c r="M456" i="52"/>
  <c r="E85" i="52"/>
  <c r="E214" i="52"/>
  <c r="M439" i="52"/>
  <c r="M214" i="52"/>
  <c r="M67" i="52"/>
  <c r="M198" i="52"/>
  <c r="M310" i="52"/>
  <c r="M51" i="52"/>
  <c r="C67" i="52"/>
  <c r="C310" i="52"/>
  <c r="C374" i="52"/>
  <c r="C51" i="52"/>
  <c r="E67" i="52"/>
  <c r="G85" i="52"/>
  <c r="K117" i="52"/>
  <c r="M133" i="52"/>
  <c r="C182" i="52"/>
  <c r="E198" i="52"/>
  <c r="G214" i="52"/>
  <c r="K246" i="52"/>
  <c r="M262" i="52"/>
  <c r="M342" i="52"/>
  <c r="E374" i="52"/>
  <c r="M407" i="52"/>
  <c r="M374" i="52"/>
  <c r="M182" i="52"/>
  <c r="M294" i="52"/>
  <c r="M149" i="52"/>
  <c r="M278" i="52"/>
  <c r="E310" i="52"/>
  <c r="E51" i="52"/>
  <c r="G67" i="52"/>
  <c r="I85" i="52"/>
  <c r="K101" i="52"/>
  <c r="M117" i="52"/>
  <c r="C166" i="52"/>
  <c r="E182" i="52"/>
  <c r="I214" i="52"/>
  <c r="K230" i="52"/>
  <c r="M246" i="52"/>
  <c r="C294" i="52"/>
  <c r="G310" i="52"/>
  <c r="K326" i="52"/>
  <c r="G374" i="52"/>
  <c r="K390" i="52"/>
  <c r="C456" i="52"/>
  <c r="M85" i="52"/>
  <c r="M358" i="52"/>
  <c r="C198" i="52"/>
  <c r="G51" i="52"/>
  <c r="I67" i="52"/>
  <c r="K85" i="52"/>
  <c r="M101" i="52"/>
  <c r="C149" i="52"/>
  <c r="E166" i="52"/>
  <c r="G182" i="52"/>
  <c r="I198" i="52"/>
  <c r="K214" i="52"/>
  <c r="M230" i="52"/>
  <c r="C278" i="52"/>
  <c r="E294" i="52"/>
  <c r="I310" i="52"/>
  <c r="M326" i="52"/>
  <c r="E358" i="52"/>
  <c r="I374" i="52"/>
  <c r="M390" i="52"/>
  <c r="K98" i="51"/>
  <c r="G162" i="51"/>
  <c r="M211" i="51"/>
  <c r="I469" i="51"/>
  <c r="C291" i="51"/>
  <c r="I387" i="51"/>
  <c r="G64" i="51"/>
  <c r="M114" i="51"/>
  <c r="I179" i="51"/>
  <c r="K227" i="51"/>
  <c r="G291" i="51"/>
  <c r="M387" i="51"/>
  <c r="C162" i="51"/>
  <c r="K64" i="51"/>
  <c r="M403" i="51"/>
  <c r="C130" i="51"/>
  <c r="G195" i="51"/>
  <c r="M243" i="51"/>
  <c r="I307" i="51"/>
  <c r="C452" i="51"/>
  <c r="M80" i="51"/>
  <c r="C259" i="51"/>
  <c r="M323" i="51"/>
  <c r="G452" i="51"/>
  <c r="C80" i="51"/>
  <c r="E98" i="51"/>
  <c r="G114" i="51"/>
  <c r="I130" i="51"/>
  <c r="K146" i="51"/>
  <c r="M162" i="51"/>
  <c r="C211" i="51"/>
  <c r="E227" i="51"/>
  <c r="G243" i="51"/>
  <c r="I259" i="51"/>
  <c r="K275" i="51"/>
  <c r="M291" i="51"/>
  <c r="C323" i="51"/>
  <c r="G339" i="51"/>
  <c r="K355" i="51"/>
  <c r="C387" i="51"/>
  <c r="G403" i="51"/>
  <c r="K420" i="51"/>
  <c r="M452" i="51"/>
  <c r="C64" i="51"/>
  <c r="E80" i="51"/>
  <c r="G98" i="51"/>
  <c r="I114" i="51"/>
  <c r="K130" i="51"/>
  <c r="M146" i="51"/>
  <c r="C195" i="51"/>
  <c r="E211" i="51"/>
  <c r="G227" i="51"/>
  <c r="I243" i="51"/>
  <c r="K259" i="51"/>
  <c r="M275" i="51"/>
  <c r="E323" i="51"/>
  <c r="I339" i="51"/>
  <c r="M355" i="51"/>
  <c r="E387" i="51"/>
  <c r="I403" i="51"/>
  <c r="M420" i="51"/>
  <c r="E355" i="51"/>
  <c r="E64" i="51"/>
  <c r="G80" i="51"/>
  <c r="I98" i="51"/>
  <c r="K114" i="51"/>
  <c r="M130" i="51"/>
  <c r="C179" i="51"/>
  <c r="E195" i="51"/>
  <c r="G211" i="51"/>
  <c r="I227" i="51"/>
  <c r="K243" i="51"/>
  <c r="M259" i="51"/>
  <c r="C307" i="51"/>
  <c r="G323" i="51"/>
  <c r="K339" i="51"/>
  <c r="C371" i="51"/>
  <c r="G387" i="51"/>
  <c r="K403" i="51"/>
  <c r="C469" i="51"/>
  <c r="E179" i="51"/>
  <c r="E371" i="51"/>
  <c r="E307" i="51"/>
  <c r="E469" i="51"/>
  <c r="I64" i="51"/>
  <c r="K80" i="51"/>
  <c r="M98" i="51"/>
  <c r="C146" i="51"/>
  <c r="E162" i="51"/>
  <c r="G179" i="51"/>
  <c r="I195" i="51"/>
  <c r="K211" i="51"/>
  <c r="M227" i="51"/>
  <c r="C275" i="51"/>
  <c r="E291" i="51"/>
  <c r="G307" i="51"/>
  <c r="K323" i="51"/>
  <c r="C355" i="51"/>
  <c r="G371" i="51"/>
  <c r="K387" i="51"/>
  <c r="C420" i="51"/>
  <c r="E452" i="51"/>
  <c r="G469" i="51"/>
  <c r="E146" i="51"/>
  <c r="E275" i="51"/>
  <c r="E420" i="51"/>
  <c r="M64" i="51"/>
  <c r="C114" i="51"/>
  <c r="E130" i="51"/>
  <c r="G146" i="51"/>
  <c r="I162" i="51"/>
  <c r="K179" i="51"/>
  <c r="M195" i="51"/>
  <c r="C243" i="51"/>
  <c r="E259" i="51"/>
  <c r="G275" i="51"/>
  <c r="I291" i="51"/>
  <c r="K307" i="51"/>
  <c r="C339" i="51"/>
  <c r="G355" i="51"/>
  <c r="K371" i="51"/>
  <c r="C403" i="51"/>
  <c r="G420" i="51"/>
  <c r="I452" i="51"/>
  <c r="K469" i="51"/>
  <c r="C98" i="51"/>
  <c r="E114" i="51"/>
  <c r="G130" i="51"/>
  <c r="I146" i="51"/>
  <c r="K162" i="51"/>
  <c r="M179" i="51"/>
  <c r="C227" i="51"/>
  <c r="E243" i="51"/>
  <c r="I275" i="51"/>
  <c r="K291" i="51"/>
  <c r="M307" i="51"/>
  <c r="E339" i="51"/>
  <c r="I355" i="51"/>
  <c r="M371" i="51"/>
  <c r="E403" i="51"/>
  <c r="I68" i="48"/>
  <c r="K68" i="48"/>
  <c r="I200" i="48"/>
  <c r="K328" i="48"/>
  <c r="G457" i="48"/>
  <c r="I184" i="48"/>
  <c r="K200" i="48"/>
  <c r="M328" i="48"/>
  <c r="K84" i="48"/>
  <c r="G376" i="48"/>
  <c r="G474" i="48"/>
  <c r="M84" i="48"/>
  <c r="K216" i="48"/>
  <c r="I474" i="48"/>
  <c r="M216" i="48"/>
  <c r="K392" i="48"/>
  <c r="C425" i="48"/>
  <c r="E151" i="48"/>
  <c r="C280" i="48"/>
  <c r="M68" i="48"/>
  <c r="C118" i="48"/>
  <c r="E135" i="48"/>
  <c r="G151" i="48"/>
  <c r="K184" i="48"/>
  <c r="M200" i="48"/>
  <c r="C248" i="48"/>
  <c r="E264" i="48"/>
  <c r="G280" i="48"/>
  <c r="C344" i="48"/>
  <c r="K376" i="48"/>
  <c r="G425" i="48"/>
  <c r="I457" i="48"/>
  <c r="K474" i="48"/>
  <c r="C151" i="48"/>
  <c r="C135" i="48"/>
  <c r="E425" i="48"/>
  <c r="C102" i="48"/>
  <c r="E118" i="48"/>
  <c r="G135" i="48"/>
  <c r="I151" i="48"/>
  <c r="M184" i="48"/>
  <c r="C232" i="48"/>
  <c r="E248" i="48"/>
  <c r="G264" i="48"/>
  <c r="I280" i="48"/>
  <c r="E344" i="48"/>
  <c r="M376" i="48"/>
  <c r="I425" i="48"/>
  <c r="K457" i="48"/>
  <c r="M474" i="48"/>
  <c r="E280" i="48"/>
  <c r="C84" i="48"/>
  <c r="E102" i="48"/>
  <c r="G118" i="48"/>
  <c r="I135" i="48"/>
  <c r="K151" i="48"/>
  <c r="M167" i="48"/>
  <c r="C216" i="48"/>
  <c r="E232" i="48"/>
  <c r="I264" i="48"/>
  <c r="K280" i="48"/>
  <c r="C328" i="48"/>
  <c r="G344" i="48"/>
  <c r="C392" i="48"/>
  <c r="K425" i="48"/>
  <c r="M457" i="48"/>
  <c r="G102" i="48"/>
  <c r="I118" i="48"/>
  <c r="C200" i="48"/>
  <c r="E216" i="48"/>
  <c r="I248" i="48"/>
  <c r="K264" i="48"/>
  <c r="E328" i="48"/>
  <c r="I344" i="48"/>
  <c r="E392" i="48"/>
  <c r="M425" i="48"/>
  <c r="E84" i="48"/>
  <c r="K135" i="48"/>
  <c r="M135" i="48"/>
  <c r="C184" i="48"/>
  <c r="E200" i="48"/>
  <c r="K248" i="48"/>
  <c r="M264" i="48"/>
  <c r="C312" i="48"/>
  <c r="K344" i="48"/>
  <c r="C376" i="48"/>
  <c r="G392" i="48"/>
  <c r="C474" i="48"/>
  <c r="C264" i="48"/>
  <c r="M151" i="48"/>
  <c r="E68" i="48"/>
  <c r="G84" i="48"/>
  <c r="I102" i="48"/>
  <c r="K118" i="48"/>
  <c r="G68" i="48"/>
  <c r="I84" i="48"/>
  <c r="K102" i="48"/>
  <c r="M118" i="48"/>
  <c r="C167" i="48"/>
  <c r="E184" i="48"/>
  <c r="G200" i="48"/>
  <c r="K232" i="48"/>
  <c r="M248" i="48"/>
  <c r="E312" i="48"/>
  <c r="I328" i="48"/>
  <c r="E376" i="48"/>
  <c r="I392" i="48"/>
  <c r="G310" i="47"/>
  <c r="G374" i="47"/>
  <c r="C67" i="47"/>
  <c r="G101" i="47"/>
  <c r="K133" i="47"/>
  <c r="C198" i="47"/>
  <c r="G230" i="47"/>
  <c r="K262" i="47"/>
  <c r="G326" i="47"/>
  <c r="G390" i="47"/>
  <c r="E67" i="47"/>
  <c r="I101" i="47"/>
  <c r="M133" i="47"/>
  <c r="E198" i="47"/>
  <c r="I230" i="47"/>
  <c r="I326" i="47"/>
  <c r="I390" i="47"/>
  <c r="G67" i="47"/>
  <c r="K101" i="47"/>
  <c r="G198" i="47"/>
  <c r="K230" i="47"/>
  <c r="K326" i="47"/>
  <c r="K390" i="47"/>
  <c r="M149" i="47"/>
  <c r="M278" i="47"/>
  <c r="K342" i="47"/>
  <c r="K407" i="47"/>
  <c r="E85" i="47"/>
  <c r="I117" i="47"/>
  <c r="E214" i="47"/>
  <c r="I246" i="47"/>
  <c r="M342" i="47"/>
  <c r="M407" i="47"/>
  <c r="G85" i="47"/>
  <c r="K117" i="47"/>
  <c r="G214" i="47"/>
  <c r="K246" i="47"/>
  <c r="C310" i="47"/>
  <c r="C374" i="47"/>
  <c r="E51" i="47"/>
  <c r="I85" i="47"/>
  <c r="M117" i="47"/>
  <c r="E182" i="47"/>
  <c r="I214" i="47"/>
  <c r="E310" i="47"/>
  <c r="E374" i="47"/>
  <c r="M439" i="47"/>
  <c r="C51" i="47"/>
  <c r="C294" i="47"/>
  <c r="G51" i="47"/>
  <c r="I67" i="47"/>
  <c r="K85" i="47"/>
  <c r="M101" i="47"/>
  <c r="C149" i="47"/>
  <c r="E166" i="47"/>
  <c r="G182" i="47"/>
  <c r="I198" i="47"/>
  <c r="K214" i="47"/>
  <c r="M230" i="47"/>
  <c r="C278" i="47"/>
  <c r="E294" i="47"/>
  <c r="I310" i="47"/>
  <c r="M326" i="47"/>
  <c r="E358" i="47"/>
  <c r="I374" i="47"/>
  <c r="M390" i="47"/>
  <c r="C439" i="47"/>
  <c r="E456" i="47"/>
  <c r="C182" i="47"/>
  <c r="C358" i="47"/>
  <c r="C456" i="47"/>
  <c r="I51" i="47"/>
  <c r="K67" i="47"/>
  <c r="M85" i="47"/>
  <c r="C133" i="47"/>
  <c r="E149" i="47"/>
  <c r="I182" i="47"/>
  <c r="K198" i="47"/>
  <c r="M214" i="47"/>
  <c r="C262" i="47"/>
  <c r="E278" i="47"/>
  <c r="G294" i="47"/>
  <c r="K310" i="47"/>
  <c r="C342" i="47"/>
  <c r="G358" i="47"/>
  <c r="K374" i="47"/>
  <c r="C407" i="47"/>
  <c r="E439" i="47"/>
  <c r="G456" i="47"/>
  <c r="K51" i="47"/>
  <c r="M67" i="47"/>
  <c r="C117" i="47"/>
  <c r="E133" i="47"/>
  <c r="G149" i="47"/>
  <c r="K182" i="47"/>
  <c r="M198" i="47"/>
  <c r="C246" i="47"/>
  <c r="E262" i="47"/>
  <c r="G278" i="47"/>
  <c r="I294" i="47"/>
  <c r="M310" i="47"/>
  <c r="E342" i="47"/>
  <c r="I358" i="47"/>
  <c r="M374" i="47"/>
  <c r="E407" i="47"/>
  <c r="G439" i="47"/>
  <c r="I456" i="47"/>
  <c r="C166" i="47"/>
  <c r="M51" i="47"/>
  <c r="C101" i="47"/>
  <c r="E117" i="47"/>
  <c r="G133" i="47"/>
  <c r="I149" i="47"/>
  <c r="M182" i="47"/>
  <c r="C230" i="47"/>
  <c r="E246" i="47"/>
  <c r="G262" i="47"/>
  <c r="K294" i="47"/>
  <c r="C326" i="47"/>
  <c r="G342" i="47"/>
  <c r="K358" i="47"/>
  <c r="C390" i="47"/>
  <c r="G407" i="47"/>
  <c r="I439" i="47"/>
  <c r="K456" i="47"/>
  <c r="C85" i="47"/>
  <c r="E101" i="47"/>
  <c r="G117" i="47"/>
  <c r="I133" i="47"/>
  <c r="K149" i="47"/>
  <c r="M166" i="47"/>
  <c r="C214" i="47"/>
  <c r="E230" i="47"/>
  <c r="I262" i="47"/>
  <c r="M294" i="47"/>
  <c r="E326" i="47"/>
  <c r="I342" i="47"/>
  <c r="M358" i="47"/>
  <c r="E390" i="47"/>
  <c r="K66" i="46"/>
  <c r="M66" i="46"/>
  <c r="C460" i="51" a="1"/>
  <c r="C270" i="47" a="1"/>
  <c r="C434" i="47" a="1"/>
  <c r="C272" i="46" a="1"/>
  <c r="C256" i="48" a="1"/>
  <c r="C286" i="47" a="1"/>
  <c r="C434" i="49" a="1"/>
  <c r="C222" i="47" a="1"/>
  <c r="C206" i="52" a="1"/>
  <c r="C241" i="52" a="1"/>
  <c r="C446" i="46" a="1"/>
  <c r="C452" i="48" a="1"/>
  <c r="C269" i="46" a="1"/>
  <c r="C180" i="49" a="1"/>
  <c r="C225" i="49" a="1"/>
  <c r="C193" i="47" a="1"/>
  <c r="C125" i="51" a="1"/>
  <c r="C172" i="46" a="1"/>
  <c r="C289" i="49" a="1"/>
  <c r="C468" i="48" a="1"/>
  <c r="C189" i="46" a="1"/>
  <c r="C301" i="46" a="1"/>
  <c r="C192" i="46" a="1"/>
  <c r="C147" i="49" a="1"/>
  <c r="C206" i="51" a="1"/>
  <c r="C157" i="51" a="1"/>
  <c r="C205" i="46" a="1"/>
  <c r="C227" i="48" a="1"/>
  <c r="C304" i="46" a="1"/>
  <c r="C465" i="46" a="1"/>
  <c r="C260" i="49" a="1"/>
  <c r="C143" i="46" a="1"/>
  <c r="C144" i="49" a="1"/>
  <c r="C238" i="47" a="1"/>
  <c r="C109" i="47" a="1"/>
  <c r="C275" i="48" a="1"/>
  <c r="C221" i="46" a="1"/>
  <c r="C190" i="51" a="1"/>
  <c r="C225" i="52" a="1"/>
  <c r="C241" i="47" a="1"/>
  <c r="C447" i="47" a="1"/>
  <c r="C238" i="51" a="1"/>
  <c r="C138" i="51" a="1"/>
  <c r="C437" i="49" a="1"/>
  <c r="C431" i="52" a="1"/>
  <c r="C289" i="52" a="1"/>
  <c r="C112" i="49" a="1"/>
  <c r="C449" i="48" a="1"/>
  <c r="C109" i="52" a="1"/>
  <c r="C175" i="46" a="1"/>
  <c r="C196" i="49" a="1"/>
  <c r="C286" i="51" a="1"/>
  <c r="C244" i="49" a="1"/>
  <c r="C177" i="49" a="1"/>
  <c r="C272" i="48" a="1"/>
  <c r="C224" i="46" a="1"/>
  <c r="C267" i="51" a="1"/>
  <c r="C128" i="52" a="1"/>
  <c r="C159" i="46" a="1"/>
  <c r="C291" i="48" a="1"/>
  <c r="C285" i="46" a="1"/>
  <c r="C463" i="51" a="1"/>
  <c r="C257" i="52" a="1"/>
  <c r="C444" i="51" a="1"/>
  <c r="C144" i="47" a="1"/>
  <c r="C174" i="47" a="1"/>
  <c r="C141" i="51" a="1"/>
  <c r="C193" i="52" a="1"/>
  <c r="C128" i="47" a="1"/>
  <c r="C237" i="46" a="1"/>
  <c r="C156" i="46" a="1"/>
  <c r="C112" i="52" a="1"/>
  <c r="C256" i="46" a="1"/>
  <c r="C160" i="49" a="1"/>
  <c r="C302" i="51" a="1"/>
  <c r="C434" i="52" a="1"/>
  <c r="C299" i="51" a="1"/>
  <c r="C288" i="48" a="1"/>
  <c r="C115" i="49" a="1"/>
  <c r="C209" i="47" a="1"/>
  <c r="C240" i="46" a="1"/>
  <c r="C270" i="51" a="1"/>
  <c r="C157" i="52" a="1"/>
  <c r="C177" i="52" a="1"/>
  <c r="C141" i="47" a="1"/>
  <c r="C270" i="52" a="1"/>
  <c r="C259" i="48" a="1"/>
  <c r="C235" i="51" a="1"/>
  <c r="C126" i="48" a="1"/>
  <c r="C112" i="47" a="1"/>
  <c r="C212" i="49" a="1"/>
  <c r="C450" i="47" a="1"/>
  <c r="C288" i="46" a="1"/>
  <c r="C170" i="51" a="1"/>
  <c r="C431" i="47" a="1"/>
  <c r="C222" i="52" a="1"/>
  <c r="C254" i="47" a="1"/>
  <c r="C111" i="46" a="1"/>
  <c r="C228" i="49" a="1"/>
  <c r="C125" i="47" a="1"/>
  <c r="C159" i="48" a="1"/>
  <c r="C209" i="52" a="1"/>
  <c r="C146" i="48" a="1"/>
  <c r="C257" i="47" a="1"/>
  <c r="C193" i="49" a="1"/>
  <c r="C219" i="51" a="1"/>
  <c r="C222" i="51" a="1"/>
  <c r="C160" i="52" a="1"/>
  <c r="C178" i="48" a="1"/>
  <c r="C190" i="47" a="1"/>
  <c r="C254" i="52" a="1"/>
  <c r="C224" i="48" a="1"/>
  <c r="C273" i="49" a="1"/>
  <c r="C173" i="51" a="1"/>
  <c r="C124" i="46" a="1"/>
  <c r="C175" i="48" a="1"/>
  <c r="C225" i="47" a="1"/>
  <c r="C283" i="51" a="1"/>
  <c r="C450" i="49" a="1"/>
  <c r="C209" i="49" a="1"/>
  <c r="C254" i="51" a="1"/>
  <c r="C131" i="49" a="1"/>
  <c r="C122" i="51" a="1"/>
  <c r="C273" i="52" a="1"/>
  <c r="C192" i="48" a="1"/>
  <c r="C162" i="48" a="1"/>
  <c r="C286" i="52" a="1"/>
  <c r="C243" i="48" a="1"/>
  <c r="C292" i="49" a="1"/>
  <c r="C206" i="47" a="1"/>
  <c r="C160" i="47" a="1"/>
  <c r="C190" i="52" a="1"/>
  <c r="C195" i="48" a="1"/>
  <c r="C240" i="48" a="1"/>
  <c r="C211" i="48" a="1"/>
  <c r="C127" i="46" a="1"/>
  <c r="C307" i="48" a="1"/>
  <c r="C157" i="47" a="1"/>
  <c r="C208" i="48" a="1"/>
  <c r="C208" i="46" a="1"/>
  <c r="C187" i="51" a="1"/>
  <c r="C304" i="48" a="1"/>
  <c r="C125" i="52" a="1"/>
  <c r="C129" i="48" a="1"/>
  <c r="C450" i="52" a="1"/>
  <c r="C465" i="48" a="1"/>
  <c r="C257" i="49" a="1"/>
  <c r="C238" i="52" a="1"/>
  <c r="C449" i="46" a="1"/>
  <c r="C144" i="52" a="1"/>
  <c r="C177" i="47" a="1"/>
  <c r="C241" i="49" a="1"/>
  <c r="C174" i="52" a="1"/>
  <c r="C273" i="47" a="1"/>
  <c r="C447" i="51" a="1"/>
  <c r="C128" i="49" a="1"/>
  <c r="C143" i="48" a="1"/>
  <c r="C163" i="49" a="1"/>
  <c r="C462" i="46" a="1"/>
  <c r="C251" i="51" a="1"/>
  <c r="C253" i="46" a="1"/>
  <c r="C276" i="49" a="1"/>
  <c r="C141" i="52" a="1"/>
  <c r="C154" i="51" a="1"/>
  <c r="C453" i="49" a="1"/>
  <c r="C447" i="52" a="1"/>
  <c r="C203" i="51" a="1"/>
  <c r="C109" i="47" l="1"/>
  <c r="C112" i="49"/>
  <c r="C122" i="51"/>
  <c r="C125" i="47"/>
  <c r="C128" i="49"/>
  <c r="C125" i="52"/>
  <c r="C141" i="47"/>
  <c r="C144" i="49"/>
  <c r="C141" i="52"/>
  <c r="C175" i="48"/>
  <c r="C170" i="51"/>
  <c r="C189" i="46"/>
  <c r="C192" i="48"/>
  <c r="C187" i="51"/>
  <c r="C205" i="46"/>
  <c r="C208" i="48"/>
  <c r="C203" i="51"/>
  <c r="C221" i="46"/>
  <c r="C224" i="48"/>
  <c r="C219" i="51"/>
  <c r="C237" i="46"/>
  <c r="C240" i="48"/>
  <c r="C235" i="51"/>
  <c r="C253" i="46"/>
  <c r="C256" i="48"/>
  <c r="C251" i="51"/>
  <c r="C269" i="46"/>
  <c r="C272" i="48"/>
  <c r="C267" i="51"/>
  <c r="C285" i="46"/>
  <c r="C288" i="48"/>
  <c r="C283" i="51"/>
  <c r="C301" i="46"/>
  <c r="C289" i="49"/>
  <c r="C286" i="52"/>
  <c r="C434" i="47"/>
  <c r="C437" i="49"/>
  <c r="C434" i="52"/>
  <c r="C450" i="47"/>
  <c r="C453" i="49"/>
  <c r="C450" i="52"/>
  <c r="C127" i="46"/>
  <c r="C129" i="48"/>
  <c r="C112" i="52"/>
  <c r="C146" i="48"/>
  <c r="C141" i="51"/>
  <c r="C159" i="46"/>
  <c r="C162" i="48"/>
  <c r="C157" i="51"/>
  <c r="C175" i="46"/>
  <c r="C160" i="47"/>
  <c r="C163" i="49"/>
  <c r="C160" i="52"/>
  <c r="C177" i="47"/>
  <c r="C180" i="49"/>
  <c r="C177" i="52"/>
  <c r="C193" i="47"/>
  <c r="C196" i="49"/>
  <c r="C193" i="52"/>
  <c r="C209" i="47"/>
  <c r="C212" i="49"/>
  <c r="C209" i="52"/>
  <c r="C225" i="47"/>
  <c r="C228" i="49"/>
  <c r="C225" i="52"/>
  <c r="C241" i="47"/>
  <c r="C244" i="49"/>
  <c r="C241" i="52"/>
  <c r="C257" i="47"/>
  <c r="C260" i="49"/>
  <c r="C257" i="52"/>
  <c r="C273" i="47"/>
  <c r="C276" i="49"/>
  <c r="C273" i="52"/>
  <c r="C307" i="48"/>
  <c r="C302" i="51"/>
  <c r="C286" i="47"/>
  <c r="C431" i="47"/>
  <c r="C434" i="49"/>
  <c r="C431" i="52"/>
  <c r="C447" i="47"/>
  <c r="C450" i="49"/>
  <c r="C447" i="52"/>
  <c r="C124" i="46"/>
  <c r="C126" i="48"/>
  <c r="C109" i="52"/>
  <c r="C143" i="48"/>
  <c r="C138" i="51"/>
  <c r="C156" i="46"/>
  <c r="C159" i="48"/>
  <c r="C154" i="51"/>
  <c r="C172" i="46"/>
  <c r="C157" i="47"/>
  <c r="C160" i="49"/>
  <c r="C157" i="52"/>
  <c r="C174" i="47"/>
  <c r="C177" i="49"/>
  <c r="C174" i="52"/>
  <c r="C190" i="47"/>
  <c r="C193" i="49"/>
  <c r="C190" i="52"/>
  <c r="C206" i="47"/>
  <c r="C209" i="49"/>
  <c r="C206" i="52"/>
  <c r="C222" i="47"/>
  <c r="C225" i="49"/>
  <c r="C222" i="52"/>
  <c r="C238" i="47"/>
  <c r="C241" i="49"/>
  <c r="C238" i="52"/>
  <c r="C254" i="47"/>
  <c r="C257" i="49"/>
  <c r="C254" i="52"/>
  <c r="C270" i="47"/>
  <c r="C273" i="49"/>
  <c r="C270" i="52"/>
  <c r="C304" i="48"/>
  <c r="C299" i="51"/>
  <c r="C449" i="46"/>
  <c r="C452" i="48"/>
  <c r="C447" i="51"/>
  <c r="C465" i="46"/>
  <c r="C468" i="48"/>
  <c r="C463" i="51"/>
  <c r="C143" i="46"/>
  <c r="C112" i="47"/>
  <c r="C115" i="49"/>
  <c r="C125" i="51"/>
  <c r="C128" i="47"/>
  <c r="C131" i="49"/>
  <c r="C128" i="52"/>
  <c r="C144" i="47"/>
  <c r="C147" i="49"/>
  <c r="C144" i="52"/>
  <c r="C178" i="48"/>
  <c r="C173" i="51"/>
  <c r="C192" i="46"/>
  <c r="C195" i="48"/>
  <c r="C190" i="51"/>
  <c r="C208" i="46"/>
  <c r="C211" i="48"/>
  <c r="C206" i="51"/>
  <c r="C224" i="46"/>
  <c r="C227" i="48"/>
  <c r="C222" i="51"/>
  <c r="C240" i="46"/>
  <c r="C243" i="48"/>
  <c r="C238" i="51"/>
  <c r="C256" i="46"/>
  <c r="C259" i="48"/>
  <c r="C254" i="51"/>
  <c r="C272" i="46"/>
  <c r="C275" i="48"/>
  <c r="C270" i="51"/>
  <c r="C288" i="46"/>
  <c r="C291" i="48"/>
  <c r="C286" i="51"/>
  <c r="C304" i="46"/>
  <c r="C292" i="49"/>
  <c r="C289" i="52"/>
  <c r="C446" i="46"/>
  <c r="C449" i="48"/>
  <c r="C444" i="51"/>
  <c r="C462" i="46"/>
  <c r="C465" i="48"/>
  <c r="C460" i="51"/>
  <c r="C111" i="46"/>
  <c r="C190" i="28"/>
  <c r="C484" i="28"/>
  <c r="C307" i="28"/>
  <c r="C291" i="28"/>
  <c r="C275" i="28"/>
  <c r="C259" i="28"/>
  <c r="C243" i="28"/>
  <c r="C227" i="28"/>
  <c r="C206" i="28"/>
  <c r="C173" i="28"/>
  <c r="C157" i="28"/>
  <c r="C141" i="28"/>
  <c r="C125" i="28"/>
  <c r="C109" i="28"/>
  <c r="C91" i="28"/>
  <c r="C75" i="28"/>
  <c r="J79" i="1"/>
  <c r="I79" i="1"/>
  <c r="H79" i="1"/>
  <c r="F79" i="1"/>
  <c r="C59" i="28"/>
  <c r="C10" i="28"/>
  <c r="C462" i="28" s="1"/>
  <c r="F17" i="30"/>
  <c r="M10" i="28"/>
  <c r="M462" i="28" s="1"/>
  <c r="K10" i="28"/>
  <c r="K462" i="28" s="1"/>
  <c r="I10" i="28"/>
  <c r="I462" i="28" s="1"/>
  <c r="G10" i="28"/>
  <c r="G462" i="28" s="1"/>
  <c r="E10" i="28"/>
  <c r="E462" i="28" s="1"/>
  <c r="A6" i="29"/>
  <c r="A7" i="29"/>
  <c r="A8" i="29"/>
  <c r="A9" i="29"/>
  <c r="A10" i="29"/>
  <c r="A11" i="29"/>
  <c r="A12" i="29"/>
  <c r="A13" i="29"/>
  <c r="A14" i="29"/>
  <c r="A5" i="29"/>
  <c r="C114" i="28" a="1"/>
  <c r="C229" i="28" a="1"/>
  <c r="C489" i="28" a="1"/>
  <c r="C296" i="28" a="1"/>
  <c r="C309" i="28" a="1"/>
  <c r="C232" i="28" a="1"/>
  <c r="C61" i="28" a="1"/>
  <c r="C312" i="28" a="1"/>
  <c r="C80" i="28" a="1"/>
  <c r="C248" i="28" a="1"/>
  <c r="C96" i="28" a="1"/>
  <c r="C325" i="28" a="1"/>
  <c r="C280" i="28" a="1"/>
  <c r="C192" i="28" a="1"/>
  <c r="C195" i="28" a="1"/>
  <c r="C143" i="28" a="1"/>
  <c r="C293" i="28" a="1"/>
  <c r="C178" i="28" a="1"/>
  <c r="C162" i="28" a="1"/>
  <c r="C77" i="28" a="1"/>
  <c r="C264" i="28" a="1"/>
  <c r="C175" i="28" a="1"/>
  <c r="C111" i="28" a="1"/>
  <c r="C93" i="28" a="1"/>
  <c r="C261" i="28" a="1"/>
  <c r="C245" i="28" a="1"/>
  <c r="C486" i="28" a="1"/>
  <c r="C146" i="28" a="1"/>
  <c r="C277" i="28" a="1"/>
  <c r="C64" i="28" a="1"/>
  <c r="C130" i="28" a="1"/>
  <c r="C159" i="28" a="1"/>
  <c r="C127" i="28" a="1"/>
  <c r="C61" i="28" l="1"/>
  <c r="G397" i="28"/>
  <c r="G333" i="28"/>
  <c r="G269" i="28"/>
  <c r="G200" i="28"/>
  <c r="G135" i="28"/>
  <c r="G69" i="28"/>
  <c r="G478" i="28"/>
  <c r="G413" i="28"/>
  <c r="G349" i="28"/>
  <c r="G285" i="28"/>
  <c r="G221" i="28"/>
  <c r="G151" i="28"/>
  <c r="G317" i="28"/>
  <c r="G85" i="28"/>
  <c r="G119" i="28"/>
  <c r="G446" i="28"/>
  <c r="G381" i="28"/>
  <c r="G184" i="28"/>
  <c r="G495" i="28"/>
  <c r="G429" i="28"/>
  <c r="G365" i="28"/>
  <c r="G301" i="28"/>
  <c r="G237" i="28"/>
  <c r="G167" i="28"/>
  <c r="G103" i="28"/>
  <c r="G253" i="28"/>
  <c r="M495" i="28"/>
  <c r="M429" i="28"/>
  <c r="M365" i="28"/>
  <c r="M301" i="28"/>
  <c r="M237" i="28"/>
  <c r="M167" i="28"/>
  <c r="M103" i="28"/>
  <c r="M317" i="28"/>
  <c r="M253" i="28"/>
  <c r="M119" i="28"/>
  <c r="M269" i="28"/>
  <c r="M135" i="28"/>
  <c r="M184" i="28"/>
  <c r="M333" i="28"/>
  <c r="M200" i="28"/>
  <c r="M381" i="28"/>
  <c r="M397" i="28"/>
  <c r="M446" i="28"/>
  <c r="M69" i="28"/>
  <c r="M478" i="28"/>
  <c r="M221" i="28"/>
  <c r="M85" i="28"/>
  <c r="M349" i="28"/>
  <c r="M151" i="28"/>
  <c r="M285" i="28"/>
  <c r="M413" i="28"/>
  <c r="I413" i="28"/>
  <c r="I349" i="28"/>
  <c r="I285" i="28"/>
  <c r="I221" i="28"/>
  <c r="I151" i="28"/>
  <c r="I85" i="28"/>
  <c r="I478" i="28"/>
  <c r="I365" i="28"/>
  <c r="I167" i="28"/>
  <c r="I381" i="28"/>
  <c r="I429" i="28"/>
  <c r="I301" i="28"/>
  <c r="I495" i="28"/>
  <c r="I253" i="28"/>
  <c r="I237" i="28"/>
  <c r="I103" i="28"/>
  <c r="I317" i="28"/>
  <c r="I184" i="28"/>
  <c r="I446" i="28"/>
  <c r="I119" i="28"/>
  <c r="I397" i="28"/>
  <c r="I200" i="28"/>
  <c r="I69" i="28"/>
  <c r="I333" i="28"/>
  <c r="I135" i="28"/>
  <c r="I269" i="28"/>
  <c r="K413" i="28"/>
  <c r="K349" i="28"/>
  <c r="K285" i="28"/>
  <c r="K221" i="28"/>
  <c r="K151" i="28"/>
  <c r="K85" i="28"/>
  <c r="K495" i="28"/>
  <c r="K429" i="28"/>
  <c r="K365" i="28"/>
  <c r="K301" i="28"/>
  <c r="K237" i="28"/>
  <c r="K103" i="28"/>
  <c r="K478" i="28"/>
  <c r="K333" i="28"/>
  <c r="K200" i="28"/>
  <c r="K167" i="28"/>
  <c r="K397" i="28"/>
  <c r="K269" i="28"/>
  <c r="K135" i="28"/>
  <c r="K446" i="28"/>
  <c r="K381" i="28"/>
  <c r="K317" i="28"/>
  <c r="K253" i="28"/>
  <c r="K184" i="28"/>
  <c r="K119" i="28"/>
  <c r="K69" i="28"/>
  <c r="C446" i="28"/>
  <c r="C381" i="28"/>
  <c r="C317" i="28"/>
  <c r="C253" i="28"/>
  <c r="C184" i="28"/>
  <c r="C119" i="28"/>
  <c r="C397" i="28"/>
  <c r="C333" i="28"/>
  <c r="C269" i="28"/>
  <c r="C200" i="28"/>
  <c r="C135" i="28"/>
  <c r="C69" i="28"/>
  <c r="C429" i="28"/>
  <c r="C237" i="28"/>
  <c r="C495" i="28"/>
  <c r="C301" i="28"/>
  <c r="C413" i="28"/>
  <c r="C349" i="28"/>
  <c r="C285" i="28"/>
  <c r="C221" i="28"/>
  <c r="C151" i="28"/>
  <c r="C85" i="28"/>
  <c r="C365" i="28"/>
  <c r="C167" i="28"/>
  <c r="C478" i="28"/>
  <c r="C103" i="28"/>
  <c r="E478" i="28"/>
  <c r="E397" i="28"/>
  <c r="E333" i="28"/>
  <c r="E269" i="28"/>
  <c r="E200" i="28"/>
  <c r="E135" i="28"/>
  <c r="E69" i="28"/>
  <c r="E413" i="28"/>
  <c r="E85" i="28"/>
  <c r="E103" i="28"/>
  <c r="E285" i="28"/>
  <c r="E221" i="28"/>
  <c r="E151" i="28"/>
  <c r="E167" i="28"/>
  <c r="E349" i="28"/>
  <c r="E495" i="28"/>
  <c r="E429" i="28"/>
  <c r="E365" i="28"/>
  <c r="E301" i="28"/>
  <c r="E237" i="28"/>
  <c r="E381" i="28"/>
  <c r="E184" i="28"/>
  <c r="E317" i="28"/>
  <c r="E446" i="28"/>
  <c r="E119" i="28"/>
  <c r="E253" i="28"/>
  <c r="C489" i="28"/>
  <c r="C312" i="28"/>
  <c r="C296" i="28"/>
  <c r="C280" i="28"/>
  <c r="C264" i="28"/>
  <c r="C248" i="28"/>
  <c r="C232" i="28"/>
  <c r="C195" i="28"/>
  <c r="C178" i="28"/>
  <c r="C162" i="28"/>
  <c r="C146" i="28"/>
  <c r="C130" i="28"/>
  <c r="C114" i="28"/>
  <c r="C64" i="28"/>
  <c r="C80" i="28"/>
  <c r="C96" i="28"/>
  <c r="C486" i="28"/>
  <c r="C325" i="28"/>
  <c r="C309" i="28"/>
  <c r="C277" i="28"/>
  <c r="C293" i="28"/>
  <c r="C261" i="28"/>
  <c r="C245" i="28"/>
  <c r="C229" i="28"/>
  <c r="C143" i="28"/>
  <c r="C175" i="28"/>
  <c r="C159" i="28"/>
  <c r="C127" i="28"/>
  <c r="C192" i="28"/>
  <c r="C77" i="28"/>
  <c r="C111" i="28"/>
  <c r="C93" i="28"/>
  <c r="F6" i="30"/>
  <c r="F5" i="30"/>
  <c r="F29" i="30"/>
  <c r="F10" i="30"/>
  <c r="F28" i="30"/>
  <c r="F20" i="30"/>
  <c r="F24" i="30"/>
  <c r="F16" i="30"/>
  <c r="F7" i="30"/>
  <c r="F31" i="30"/>
  <c r="F23" i="30"/>
  <c r="F15" i="30"/>
  <c r="F30" i="30"/>
  <c r="F22" i="30"/>
  <c r="F14" i="30"/>
  <c r="F21" i="30"/>
  <c r="F13" i="30"/>
  <c r="F12" i="30"/>
  <c r="F8" i="30"/>
  <c r="F27" i="30"/>
  <c r="F19" i="30"/>
  <c r="F11" i="30"/>
  <c r="F26" i="30"/>
  <c r="F18" i="30"/>
  <c r="F9" i="30"/>
  <c r="F25" i="30"/>
  <c r="A54" i="1" l="1"/>
  <c r="A53" i="1"/>
  <c r="A55" i="1" s="1"/>
  <c r="B55" i="1" s="1"/>
  <c r="B14" i="6" s="1"/>
  <c r="B6" i="6" l="1"/>
  <c r="F107" i="1"/>
  <c r="F111" i="1"/>
  <c r="F115" i="1"/>
  <c r="F119" i="1"/>
  <c r="F106" i="1"/>
  <c r="E106" i="1" s="1"/>
  <c r="C96" i="1"/>
  <c r="C86" i="1"/>
  <c r="C90" i="1"/>
  <c r="C98" i="1"/>
  <c r="F108" i="1"/>
  <c r="F112" i="1"/>
  <c r="F116" i="1"/>
  <c r="F120" i="1"/>
  <c r="F105" i="1"/>
  <c r="C95" i="1"/>
  <c r="C87" i="1"/>
  <c r="C93" i="1"/>
  <c r="C99" i="1"/>
  <c r="C88" i="1"/>
  <c r="C94" i="1"/>
  <c r="C100" i="1"/>
  <c r="F110" i="1"/>
  <c r="F114" i="1"/>
  <c r="F118" i="1"/>
  <c r="F122" i="1"/>
  <c r="C91" i="1"/>
  <c r="C84" i="1"/>
  <c r="C89" i="1"/>
  <c r="F109" i="1"/>
  <c r="F113" i="1"/>
  <c r="F117" i="1"/>
  <c r="F121" i="1"/>
  <c r="C85" i="1"/>
  <c r="B8" i="76"/>
  <c r="B8" i="74"/>
  <c r="B3" i="75"/>
  <c r="B3" i="76"/>
  <c r="B6" i="76"/>
  <c r="B6" i="75"/>
  <c r="B8" i="75"/>
  <c r="B6" i="74"/>
  <c r="B3" i="74"/>
  <c r="B3" i="24"/>
  <c r="B8" i="24"/>
  <c r="B56" i="1"/>
  <c r="B6" i="24"/>
  <c r="G77" i="1"/>
  <c r="F77" i="1" s="1"/>
  <c r="G76" i="1"/>
  <c r="F76" i="1" s="1"/>
  <c r="G75" i="1"/>
  <c r="F75" i="1" s="1"/>
  <c r="G67" i="1"/>
  <c r="F67" i="1" s="1"/>
  <c r="G60" i="1"/>
  <c r="G69" i="1"/>
  <c r="F69" i="1" s="1"/>
  <c r="G70" i="1"/>
  <c r="F70" i="1" s="1"/>
  <c r="G63" i="1"/>
  <c r="F63" i="1" s="1"/>
  <c r="G64" i="1"/>
  <c r="F64" i="1" s="1"/>
  <c r="G72" i="1"/>
  <c r="F72" i="1" s="1"/>
  <c r="G65" i="1"/>
  <c r="F65" i="1" s="1"/>
  <c r="G68" i="1"/>
  <c r="F68" i="1" s="1"/>
  <c r="G61" i="1"/>
  <c r="F61" i="1" s="1"/>
  <c r="G62" i="1"/>
  <c r="G71" i="1"/>
  <c r="F71" i="1" s="1"/>
  <c r="G74" i="1"/>
  <c r="F74" i="1" s="1"/>
  <c r="G66" i="1"/>
  <c r="F66" i="1" s="1"/>
  <c r="G73" i="1"/>
  <c r="F73" i="1" s="1"/>
  <c r="C97" i="1" l="1"/>
  <c r="E115" i="1"/>
  <c r="E116" i="1"/>
  <c r="E119" i="1"/>
  <c r="E112" i="1"/>
  <c r="E121" i="1"/>
  <c r="E111" i="1"/>
  <c r="E122" i="1"/>
  <c r="E120" i="1"/>
  <c r="E114" i="1"/>
  <c r="E109" i="1"/>
  <c r="E110" i="1"/>
  <c r="E105" i="1"/>
  <c r="E107" i="1"/>
  <c r="E108" i="1"/>
  <c r="E117" i="1"/>
  <c r="E118" i="1"/>
  <c r="E113" i="1"/>
  <c r="K85" i="75"/>
  <c r="K85" i="76"/>
  <c r="K85" i="24"/>
  <c r="K85" i="74"/>
  <c r="F56" i="24"/>
  <c r="F57" i="24"/>
  <c r="F62" i="67"/>
  <c r="F62" i="65"/>
  <c r="F62" i="61"/>
  <c r="F62" i="64"/>
  <c r="F62" i="62"/>
  <c r="F62" i="66"/>
  <c r="F58" i="64"/>
  <c r="F58" i="65"/>
  <c r="F58" i="66"/>
  <c r="F58" i="61"/>
  <c r="F58" i="62"/>
  <c r="F58" i="67"/>
  <c r="F57" i="67"/>
  <c r="F57" i="65"/>
  <c r="F57" i="66"/>
  <c r="F57" i="61"/>
  <c r="F57" i="64"/>
  <c r="F57" i="62"/>
  <c r="F60" i="66"/>
  <c r="F60" i="64"/>
  <c r="F60" i="62"/>
  <c r="F60" i="67"/>
  <c r="F60" i="65"/>
  <c r="F60" i="61"/>
  <c r="F50" i="65"/>
  <c r="F50" i="67"/>
  <c r="F50" i="61"/>
  <c r="F50" i="66"/>
  <c r="F50" i="64"/>
  <c r="F50" i="62"/>
  <c r="F55" i="67"/>
  <c r="F55" i="65"/>
  <c r="F55" i="61"/>
  <c r="F55" i="66"/>
  <c r="F55" i="64"/>
  <c r="F55" i="62"/>
  <c r="F52" i="66"/>
  <c r="F52" i="64"/>
  <c r="F52" i="62"/>
  <c r="F52" i="67"/>
  <c r="F52" i="65"/>
  <c r="F52" i="61"/>
  <c r="F51" i="66"/>
  <c r="F51" i="64"/>
  <c r="F51" i="62"/>
  <c r="F51" i="67"/>
  <c r="F51" i="65"/>
  <c r="F51" i="61"/>
  <c r="F61" i="61"/>
  <c r="F61" i="62"/>
  <c r="F61" i="66"/>
  <c r="F61" i="64"/>
  <c r="F61" i="65"/>
  <c r="F61" i="67"/>
  <c r="F53" i="61"/>
  <c r="F53" i="66"/>
  <c r="F53" i="64"/>
  <c r="F53" i="62"/>
  <c r="F53" i="67"/>
  <c r="F53" i="65"/>
  <c r="F54" i="62"/>
  <c r="F54" i="61"/>
  <c r="F54" i="64"/>
  <c r="F54" i="66"/>
  <c r="F54" i="67"/>
  <c r="F54" i="65"/>
  <c r="F48" i="61"/>
  <c r="F48" i="67"/>
  <c r="F48" i="65"/>
  <c r="F48" i="62"/>
  <c r="F48" i="66"/>
  <c r="F48" i="64"/>
  <c r="F46" i="62"/>
  <c r="F46" i="61"/>
  <c r="F46" i="64"/>
  <c r="F46" i="66"/>
  <c r="F46" i="67"/>
  <c r="F46" i="65"/>
  <c r="F47" i="67"/>
  <c r="F47" i="65"/>
  <c r="F47" i="61"/>
  <c r="F47" i="66"/>
  <c r="F47" i="64"/>
  <c r="F47" i="62"/>
  <c r="F56" i="61"/>
  <c r="F56" i="67"/>
  <c r="F56" i="65"/>
  <c r="F56" i="62"/>
  <c r="F56" i="66"/>
  <c r="F56" i="64"/>
  <c r="F49" i="67"/>
  <c r="F49" i="65"/>
  <c r="F49" i="61"/>
  <c r="F49" i="64"/>
  <c r="F49" i="66"/>
  <c r="F49" i="62"/>
  <c r="F45" i="24"/>
  <c r="C18" i="69"/>
  <c r="F48" i="24"/>
  <c r="F54" i="24"/>
  <c r="F52" i="24"/>
  <c r="F55" i="24"/>
  <c r="F61" i="24"/>
  <c r="F51" i="24"/>
  <c r="F59" i="24"/>
  <c r="F46" i="24"/>
  <c r="F53" i="24"/>
  <c r="F49" i="24"/>
  <c r="F50" i="24"/>
  <c r="F60" i="1"/>
  <c r="F62" i="1"/>
  <c r="F60" i="24"/>
  <c r="F47" i="24"/>
  <c r="F59" i="61" l="1"/>
  <c r="F58" i="24"/>
  <c r="F59" i="65"/>
  <c r="F59" i="67"/>
  <c r="F59" i="62"/>
  <c r="F59" i="64"/>
  <c r="F59" i="66"/>
  <c r="K84" i="62"/>
  <c r="K84" i="61"/>
  <c r="K84" i="64"/>
  <c r="K84" i="66"/>
  <c r="K84" i="65"/>
  <c r="K84" i="67"/>
  <c r="C80" i="1"/>
  <c r="F81" i="66" l="1"/>
  <c r="F81" i="62"/>
  <c r="F81" i="67"/>
  <c r="F81" i="64"/>
  <c r="F81" i="61"/>
  <c r="F81" i="65"/>
  <c r="F82" i="24"/>
  <c r="F77" i="62"/>
  <c r="F77" i="61"/>
  <c r="F77" i="67"/>
  <c r="F78" i="24"/>
  <c r="F77" i="66"/>
  <c r="F77" i="65"/>
  <c r="F77" i="64"/>
  <c r="F80" i="62"/>
  <c r="F80" i="67"/>
  <c r="F80" i="66"/>
  <c r="F80" i="65"/>
  <c r="F80" i="64"/>
  <c r="F81" i="24"/>
  <c r="F80" i="61"/>
  <c r="F73" i="67"/>
  <c r="F73" i="62"/>
  <c r="F73" i="61"/>
  <c r="F74" i="24"/>
  <c r="F73" i="66"/>
  <c r="F73" i="65"/>
  <c r="F73" i="64"/>
  <c r="F71" i="67"/>
  <c r="F71" i="64"/>
  <c r="F72" i="24"/>
  <c r="F71" i="65"/>
  <c r="F71" i="62"/>
  <c r="F71" i="61"/>
  <c r="F71" i="66"/>
  <c r="F72" i="64"/>
  <c r="F73" i="24"/>
  <c r="F72" i="67"/>
  <c r="F72" i="62"/>
  <c r="F72" i="65"/>
  <c r="F72" i="66"/>
  <c r="F72" i="61"/>
  <c r="F83" i="64"/>
  <c r="F83" i="61"/>
  <c r="F84" i="24"/>
  <c r="F83" i="62"/>
  <c r="F83" i="67"/>
  <c r="F83" i="66"/>
  <c r="F83" i="65"/>
  <c r="F67" i="64"/>
  <c r="F67" i="61"/>
  <c r="F67" i="62"/>
  <c r="F68" i="24"/>
  <c r="F67" i="67"/>
  <c r="F67" i="66"/>
  <c r="F67" i="65"/>
  <c r="F76" i="62"/>
  <c r="F76" i="65"/>
  <c r="F76" i="66"/>
  <c r="F77" i="24"/>
  <c r="F76" i="64"/>
  <c r="F76" i="61"/>
  <c r="F76" i="67"/>
  <c r="F68" i="66"/>
  <c r="F68" i="65"/>
  <c r="F69" i="24"/>
  <c r="F68" i="64"/>
  <c r="F68" i="62"/>
  <c r="F68" i="61"/>
  <c r="F68" i="67"/>
  <c r="F66" i="64"/>
  <c r="F66" i="61"/>
  <c r="F66" i="62"/>
  <c r="F66" i="67"/>
  <c r="F66" i="66"/>
  <c r="F66" i="65"/>
  <c r="F67" i="24"/>
  <c r="F75" i="64"/>
  <c r="F75" i="61"/>
  <c r="F76" i="24"/>
  <c r="F75" i="62"/>
  <c r="F75" i="67"/>
  <c r="F75" i="66"/>
  <c r="F75" i="65"/>
  <c r="F70" i="66"/>
  <c r="F70" i="67"/>
  <c r="F70" i="64"/>
  <c r="F71" i="24"/>
  <c r="F70" i="65"/>
  <c r="F70" i="62"/>
  <c r="F70" i="61"/>
  <c r="F82" i="64"/>
  <c r="F82" i="61"/>
  <c r="F82" i="62"/>
  <c r="F83" i="24"/>
  <c r="F82" i="67"/>
  <c r="F82" i="66"/>
  <c r="F82" i="65"/>
  <c r="F74" i="64"/>
  <c r="F74" i="61"/>
  <c r="F74" i="62"/>
  <c r="F74" i="67"/>
  <c r="F74" i="66"/>
  <c r="F74" i="65"/>
  <c r="F75" i="24"/>
  <c r="F69" i="66"/>
  <c r="F69" i="64"/>
  <c r="F69" i="67"/>
  <c r="F69" i="62"/>
  <c r="F69" i="65"/>
  <c r="F70" i="24"/>
  <c r="F69" i="61"/>
  <c r="F78" i="66"/>
  <c r="F78" i="67"/>
  <c r="F78" i="64"/>
  <c r="F78" i="65"/>
  <c r="F78" i="62"/>
  <c r="F78" i="61"/>
  <c r="F79" i="24"/>
  <c r="F79" i="67"/>
  <c r="F79" i="64"/>
  <c r="F79" i="65"/>
  <c r="F80" i="24"/>
  <c r="F79" i="62"/>
  <c r="F79" i="61"/>
  <c r="F79" i="66"/>
  <c r="G36" i="24"/>
  <c r="D40" i="24" s="1"/>
  <c r="G36" i="67"/>
  <c r="G36" i="65"/>
  <c r="G36" i="61"/>
  <c r="G36" i="64"/>
  <c r="D41" i="64" s="1"/>
  <c r="G36" i="62"/>
  <c r="G36" i="66"/>
  <c r="D40" i="76" l="1"/>
  <c r="D41" i="61"/>
  <c r="D40" i="75"/>
  <c r="D41" i="65"/>
  <c r="D41" i="66"/>
  <c r="D41" i="62"/>
  <c r="D41" i="67"/>
  <c r="D40"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tc={ED0E8F14-3E39-844A-885E-745545644872}</author>
  </authors>
  <commentList>
    <comment ref="J19" authorId="0" shapeId="0" xr:uid="{00000000-0006-0000-0800-00000100000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後でリンク追加する予定</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<sst xmlns="http://schemas.openxmlformats.org/spreadsheetml/2006/main" count="8689" uniqueCount="951">
  <si>
    <t>Nambo Surunnya?(Kawamura Model Ver.1.0)</t>
    <rPh sb="10" eb="12">
      <t xml:space="preserve">カワムラ </t>
    </rPh>
    <phoneticPr fontId="2"/>
  </si>
  <si>
    <t>概要</t>
    <rPh sb="0" eb="2">
      <t xml:space="preserve">ガイヨウ </t>
    </rPh>
    <phoneticPr fontId="2"/>
  </si>
  <si>
    <t>　「Nambo Surunnya?(Kawamura Model Ver.1.0)」とは、以下の2機能を備えたツールです。
①「複数のサイバー攻撃シナリオにおける損害額を自動算出する機能」
②「セキュリティ製品/サービスが攻撃シナリオに対して防御、検知機能をどのように発揮するかをマッピングした結果を表示する機能」
　IPA「情報セキュリティ10大脅威 2022」に基づいて作成した攻撃シナリオ(8種類から選択可能)とあなたの業種を選択後、あなたの企業情報を入力することで、JNSA「インシデント損害額調査レポート2021」(以下「本レポート」という。)を基にした、サイバー攻撃によって発生する損失項目(本レポートで明示された項目+プロジェクトメンバーが追加した項目)を足し合わせ、攻撃シナリオの想定損失額を自動算出します。
　また、攻撃シナリオにおける攻撃者の動きをサイバーキルチェーン(※1)のステップ毎に解説し、サイバーキルチェーンの各ステップに対応できるセキュリティ製品/サービスの検知、防御機能をマッピングしたシートを用意しております。
　セキュリティ製品/サービスを自社に導入する際の検討にお役立てください。</t>
    <rPh sb="46" eb="48">
      <t>イカ</t>
    </rPh>
    <rPh sb="49" eb="50">
      <t>ホn</t>
    </rPh>
    <rPh sb="61" eb="62">
      <t xml:space="preserve">モトニ </t>
    </rPh>
    <rPh sb="85" eb="86">
      <t>ホn</t>
    </rPh>
    <rPh sb="91" eb="93">
      <t>メイジ</t>
    </rPh>
    <rPh sb="96" eb="98">
      <t>コウモク</t>
    </rPh>
    <rPh sb="110" eb="112">
      <t>ツイカ</t>
    </rPh>
    <rPh sb="114" eb="116">
      <t>コウモク</t>
    </rPh>
    <rPh sb="170" eb="171">
      <t>モトヅイ</t>
    </rPh>
    <rPh sb="174" eb="176">
      <t>サクセイス</t>
    </rPh>
    <rPh sb="190" eb="192">
      <t>sy</t>
    </rPh>
    <rPh sb="192" eb="196">
      <t>センタクカノ</t>
    </rPh>
    <rPh sb="202" eb="204">
      <t>ギョウ</t>
    </rPh>
    <rPh sb="205" eb="207">
      <t>センタク</t>
    </rPh>
    <rPh sb="207" eb="208">
      <t xml:space="preserve">ゴ </t>
    </rPh>
    <rPh sb="215" eb="219">
      <t>キギョウ</t>
    </rPh>
    <rPh sb="220" eb="222">
      <t>ニュウリョク</t>
    </rPh>
    <rPh sb="239" eb="241">
      <t>ソウテイ</t>
    </rPh>
    <rPh sb="241" eb="244">
      <t>ソンシテゥ</t>
    </rPh>
    <rPh sb="245" eb="247">
      <t>ジドウ</t>
    </rPh>
    <rPh sb="247" eb="249">
      <t>サンシュテゥ</t>
    </rPh>
    <rPh sb="263" eb="265">
      <t>セイヒn</t>
    </rPh>
    <rPh sb="296" eb="299">
      <t>コウゲキ</t>
    </rPh>
    <rPh sb="300" eb="301">
      <t>ウゴキウ</t>
    </rPh>
    <rPh sb="316" eb="317">
      <t>ゴトニ</t>
    </rPh>
    <rPh sb="318" eb="320">
      <t>カイセテゥ</t>
    </rPh>
    <rPh sb="322" eb="324">
      <t>ケンティ</t>
    </rPh>
    <rPh sb="325" eb="327">
      <t>ボウギョ</t>
    </rPh>
    <rPh sb="333" eb="334">
      <t>カクステップ</t>
    </rPh>
    <rPh sb="339" eb="341">
      <t>タイオウ</t>
    </rPh>
    <rPh sb="350" eb="352">
      <t>k</t>
    </rPh>
    <rPh sb="353" eb="356">
      <t>コウゲキ</t>
    </rPh>
    <rPh sb="391" eb="393">
      <t>z_x0001__x0004_~</t>
    </rPh>
    <rPh sb="394" eb="396">
      <t>_x0002_	_x0002__x000B_</t>
    </rPh>
    <rPh sb="400" eb="402">
      <t/>
    </rPh>
    <phoneticPr fontId="2"/>
  </si>
  <si>
    <t>※1 サイバーキルチェーンとは、2009年に米Lockheed Martin社が提唱したフレームワークであり、軍事用語である「キルチェーン」をサイバー空間に転用したものです。サイバー攻撃の構造をモデル化しており、攻撃を7つのステップに分類しています。</t>
    <rPh sb="22" eb="23">
      <t xml:space="preserve">コメ </t>
    </rPh>
    <rPh sb="109" eb="111">
      <t>コウゲキ</t>
    </rPh>
    <rPh sb="120" eb="122">
      <t>ブンルイ</t>
    </rPh>
    <phoneticPr fontId="2"/>
  </si>
  <si>
    <t>※シナリオはIPA10大脅威のうち、悪意あるサイバー攻撃によるものを取り扱っております（9, 10位は今回対象外です）　</t>
    <phoneticPr fontId="2"/>
  </si>
  <si>
    <t>使い方</t>
    <rPh sb="0" eb="1">
      <t xml:space="preserve">ツカイカタ </t>
    </rPh>
    <phoneticPr fontId="2"/>
  </si>
  <si>
    <t>①本ページにて試算したい業界とシナリオを選択</t>
    <phoneticPr fontId="2"/>
  </si>
  <si>
    <t>②「各シナリオページへジャンプ」を押下</t>
  </si>
  <si>
    <t>③シナリオシートの[2:質問]に回答する</t>
  </si>
  <si>
    <t>④[3:想定損失額]にて結果を確認する</t>
    <rPh sb="4" eb="6">
      <t xml:space="preserve">ソウテイソンガイガク </t>
    </rPh>
    <rPh sb="6" eb="9">
      <t xml:space="preserve">ソンシツガク </t>
    </rPh>
    <rPh sb="12" eb="14">
      <t xml:space="preserve">ケッカヲ </t>
    </rPh>
    <rPh sb="15" eb="17">
      <t xml:space="preserve">カクニンスル </t>
    </rPh>
    <phoneticPr fontId="2"/>
  </si>
  <si>
    <t>業界を選択してください</t>
    <rPh sb="3" eb="5">
      <t xml:space="preserve">センタク </t>
    </rPh>
    <phoneticPr fontId="2"/>
  </si>
  <si>
    <t>製造業</t>
  </si>
  <si>
    <t>シナリオ(10大脅威)を選択してください</t>
    <phoneticPr fontId="2"/>
  </si>
  <si>
    <t>ランサムウェアによる被害</t>
    <rPh sb="10" eb="12">
      <t xml:space="preserve">ヒガイ </t>
    </rPh>
    <phoneticPr fontId="2"/>
  </si>
  <si>
    <t>※10大脅威の詳細情報はこちら→</t>
    <rPh sb="3" eb="4">
      <t xml:space="preserve">ダイ </t>
    </rPh>
    <rPh sb="4" eb="6">
      <t xml:space="preserve">キョウイ </t>
    </rPh>
    <rPh sb="7" eb="11">
      <t xml:space="preserve">ショウサイジョウホウハ </t>
    </rPh>
    <phoneticPr fontId="2"/>
  </si>
  <si>
    <t>IPAサイト</t>
    <phoneticPr fontId="2"/>
  </si>
  <si>
    <t>※選択した業界、シナリオで算出された合計金額は、他シナリオのシートにも転記されているため、ご注意ください。</t>
    <rPh sb="1" eb="3">
      <t>センタク</t>
    </rPh>
    <rPh sb="5" eb="7">
      <t>ギョウ</t>
    </rPh>
    <rPh sb="13" eb="15">
      <t>サンシュテゥ</t>
    </rPh>
    <rPh sb="18" eb="20">
      <t>ゴウケイ</t>
    </rPh>
    <rPh sb="20" eb="22">
      <t>k</t>
    </rPh>
    <rPh sb="24" eb="25">
      <t>ホカ</t>
    </rPh>
    <rPh sb="35" eb="37">
      <t>テンキ</t>
    </rPh>
    <phoneticPr fontId="2"/>
  </si>
  <si>
    <t xml:space="preserve">  他業界、他シナリオでの合計金額を改めて算出したい場合は、「業界を選択してください」、「シナリオ(10大脅威)を選択してください」のプルダウンを再度選択し、</t>
    <rPh sb="2" eb="3">
      <t>ホカ</t>
    </rPh>
    <rPh sb="3" eb="5">
      <t>ギョウカイ</t>
    </rPh>
    <rPh sb="6" eb="7">
      <t>ホカ</t>
    </rPh>
    <rPh sb="13" eb="17">
      <t>ゴウケイ</t>
    </rPh>
    <rPh sb="18" eb="19">
      <t>アラタメテ</t>
    </rPh>
    <rPh sb="21" eb="23">
      <t>サンシュテゥ</t>
    </rPh>
    <rPh sb="26" eb="28">
      <t>バアイ</t>
    </rPh>
    <rPh sb="36" eb="38">
      <t>センタク</t>
    </rPh>
    <rPh sb="73" eb="75">
      <t>サイド</t>
    </rPh>
    <phoneticPr fontId="2"/>
  </si>
  <si>
    <t xml:space="preserve">  「各シナリオページへジャンプ」のリンクを再度ご参照ください。</t>
    <rPh sb="3" eb="4">
      <t>カクセィウ</t>
    </rPh>
    <rPh sb="22" eb="24">
      <t>サイド</t>
    </rPh>
    <phoneticPr fontId="2"/>
  </si>
  <si>
    <t>NANBOK</t>
    <phoneticPr fontId="2"/>
  </si>
  <si>
    <t>V.1.0</t>
    <phoneticPr fontId="2"/>
  </si>
  <si>
    <t>Next-generation-scenario in Assembled Notes for security administrator with Bill calculator Optimized by Kawamura model</t>
    <phoneticPr fontId="2"/>
  </si>
  <si>
    <t>10大脅威を選択してください</t>
    <phoneticPr fontId="2"/>
  </si>
  <si>
    <t>ランサムウェアによる被害</t>
  </si>
  <si>
    <t>NANBOKとは？</t>
    <phoneticPr fontId="2"/>
  </si>
  <si>
    <t>企業のセキュリティ担当者がセキュリティ対策を遂行するために経営陣に対して予算取りを行う際に利用する、お助けツールです。</t>
    <rPh sb="0" eb="2">
      <t>キギョウ</t>
    </rPh>
    <rPh sb="9" eb="12">
      <t>タントウ</t>
    </rPh>
    <rPh sb="19" eb="21">
      <t>タイ</t>
    </rPh>
    <rPh sb="22" eb="24">
      <t>スイコウ</t>
    </rPh>
    <rPh sb="29" eb="32">
      <t>ケイエイ</t>
    </rPh>
    <rPh sb="33" eb="34">
      <t>タイセィ</t>
    </rPh>
    <rPh sb="36" eb="38">
      <t>ヨサn</t>
    </rPh>
    <rPh sb="38" eb="39">
      <t xml:space="preserve">トリ </t>
    </rPh>
    <rPh sb="41" eb="42">
      <t>オコナウ</t>
    </rPh>
    <rPh sb="43" eb="44">
      <t>サイ</t>
    </rPh>
    <rPh sb="45" eb="47">
      <t>リヨウ</t>
    </rPh>
    <phoneticPr fontId="2"/>
  </si>
  <si>
    <t>セキュリティの投資判断に必要な要素を提供</t>
    <rPh sb="7" eb="11">
      <t xml:space="preserve">トウシハンダｎ </t>
    </rPh>
    <rPh sb="12" eb="14">
      <t xml:space="preserve">ヒツヨウ </t>
    </rPh>
    <rPh sb="15" eb="17">
      <t xml:space="preserve">ヨウソ </t>
    </rPh>
    <rPh sb="18" eb="20">
      <t xml:space="preserve">テイキョウ </t>
    </rPh>
    <phoneticPr fontId="2"/>
  </si>
  <si>
    <t>２つの要素について、下記の情報を提供します。</t>
    <rPh sb="3" eb="5">
      <t>ヨウソ</t>
    </rPh>
    <rPh sb="10" eb="12">
      <t xml:space="preserve">カキ </t>
    </rPh>
    <rPh sb="13" eb="15">
      <t xml:space="preserve">ジョウホウ </t>
    </rPh>
    <rPh sb="16" eb="18">
      <t xml:space="preserve">テイキョウシマス </t>
    </rPh>
    <phoneticPr fontId="2"/>
  </si>
  <si>
    <t>①・・・IPA「情報セキュリティ10大脅威 2022」に関わる事象が発生した場合の想定損失額</t>
    <rPh sb="31" eb="33">
      <t>ジセィオ</t>
    </rPh>
    <phoneticPr fontId="2"/>
  </si>
  <si>
    <t>②・・・導入するセキュリティ製品/サービスがサイバー攻撃に対して防御、検知機能をどのように発揮するか + セキュリティ製品/サービスの国内での導入状況</t>
    <phoneticPr fontId="2"/>
  </si>
  <si>
    <t>セキュリティ予算獲得の課題</t>
    <rPh sb="6" eb="8">
      <t xml:space="preserve">ヨサｎ </t>
    </rPh>
    <rPh sb="8" eb="10">
      <t xml:space="preserve">カクトク </t>
    </rPh>
    <rPh sb="11" eb="13">
      <t xml:space="preserve">カダイ </t>
    </rPh>
    <phoneticPr fontId="2"/>
  </si>
  <si>
    <t>セキュリティ担当者：
サイバー攻撃リスクの重要性が社内に伝わらない</t>
    <rPh sb="6" eb="9">
      <t>タントウ</t>
    </rPh>
    <rPh sb="15" eb="17">
      <t xml:space="preserve">コウゲキリスク </t>
    </rPh>
    <rPh sb="21" eb="24">
      <t xml:space="preserve">ジュウヨウセイ </t>
    </rPh>
    <rPh sb="25" eb="27">
      <t xml:space="preserve">シャナイ </t>
    </rPh>
    <rPh sb="28" eb="29">
      <t xml:space="preserve">ツタワラナイ </t>
    </rPh>
    <phoneticPr fontId="2"/>
  </si>
  <si>
    <t>経営者：
セキュリティ戦略の根拠が担当者から提示されない</t>
    <rPh sb="0" eb="3">
      <t>ケイエイ</t>
    </rPh>
    <rPh sb="11" eb="13">
      <t xml:space="preserve">センリャク </t>
    </rPh>
    <rPh sb="14" eb="16">
      <t xml:space="preserve">コンキョ </t>
    </rPh>
    <rPh sb="17" eb="20">
      <t xml:space="preserve">タントウシャ </t>
    </rPh>
    <rPh sb="22" eb="24">
      <t xml:space="preserve">テイジ </t>
    </rPh>
    <phoneticPr fontId="2"/>
  </si>
  <si>
    <t>サイバー攻撃のリスクを金額で表現できず、経営者に上手く説明できない</t>
  </si>
  <si>
    <t>結局いくらの損失を低減/回避するために、対策をしたいのか？</t>
  </si>
  <si>
    <t>サイバー攻撃事例を調査しても、自社や業界との関連性が整理できない</t>
  </si>
  <si>
    <t>対策によって回避できるリスク、特に事業影響は何なのか？</t>
  </si>
  <si>
    <t>リスク対策を検討したいが、製品やサービスが多く調査に時間がかかる</t>
  </si>
  <si>
    <t>対策によって他社と比べて優位に立つことができるのか、追いつかなければならない状態なのか？</t>
  </si>
  <si>
    <t>予算獲得の課題を解決する出力</t>
    <rPh sb="0" eb="4">
      <t xml:space="preserve">ヨサンカクトク </t>
    </rPh>
    <rPh sb="5" eb="7">
      <t xml:space="preserve">カダイ </t>
    </rPh>
    <rPh sb="8" eb="10">
      <t xml:space="preserve">カイケツ </t>
    </rPh>
    <rPh sb="12" eb="14">
      <t xml:space="preserve">シュツリョク </t>
    </rPh>
    <phoneticPr fontId="2"/>
  </si>
  <si>
    <t>客観性を担保するよう、公的機関の情報を元に作成されています</t>
    <phoneticPr fontId="2"/>
  </si>
  <si>
    <t>情報</t>
    <rPh sb="0" eb="2">
      <t xml:space="preserve">ジョウホウ </t>
    </rPh>
    <phoneticPr fontId="2"/>
  </si>
  <si>
    <t>情報源</t>
    <rPh sb="0" eb="3">
      <t xml:space="preserve">ジョウホウゲｎ </t>
    </rPh>
    <phoneticPr fontId="2"/>
  </si>
  <si>
    <t>発信者</t>
    <rPh sb="0" eb="3">
      <t xml:space="preserve">ハッシンシャ </t>
    </rPh>
    <phoneticPr fontId="2"/>
  </si>
  <si>
    <t>URL</t>
    <phoneticPr fontId="2"/>
  </si>
  <si>
    <t>脅威の種類</t>
    <rPh sb="0" eb="2">
      <t xml:space="preserve">キョウイ </t>
    </rPh>
    <rPh sb="3" eb="5">
      <t xml:space="preserve">シュルイ </t>
    </rPh>
    <phoneticPr fontId="2"/>
  </si>
  <si>
    <t>情報セキュリティ10大脅威 2022</t>
    <phoneticPr fontId="2"/>
  </si>
  <si>
    <t>独立行政法人情報処理推進機構(IPA)</t>
    <phoneticPr fontId="2"/>
  </si>
  <si>
    <t>https://www.ipa.go.jp/files/000096258.pdf</t>
    <phoneticPr fontId="2"/>
  </si>
  <si>
    <t>損害費用の区分</t>
    <rPh sb="0" eb="4">
      <t xml:space="preserve">ソンガイヒヨウ </t>
    </rPh>
    <rPh sb="5" eb="7">
      <t xml:space="preserve">クブｎ </t>
    </rPh>
    <phoneticPr fontId="2"/>
  </si>
  <si>
    <t>インシデント損害額調査レポート 2021</t>
    <phoneticPr fontId="2"/>
  </si>
  <si>
    <t>特定非営利活動法人日本ネットワークセキュリティ協会(JNSA)</t>
    <phoneticPr fontId="2"/>
  </si>
  <si>
    <t>https://www.jnsa.org/result/incidentdamage/data/incidentdamage_20210910.pdf</t>
    <phoneticPr fontId="2"/>
  </si>
  <si>
    <t>セキュリティ対策の導入状況</t>
    <rPh sb="6" eb="8">
      <t xml:space="preserve">タイサク </t>
    </rPh>
    <rPh sb="9" eb="13">
      <t xml:space="preserve">ドウニュウジョウキョウ </t>
    </rPh>
    <phoneticPr fontId="2"/>
  </si>
  <si>
    <t>企業IT利活用動向調査2022</t>
    <rPh sb="0" eb="2">
      <t xml:space="preserve">キギョウ </t>
    </rPh>
    <rPh sb="4" eb="5">
      <t xml:space="preserve">リカツヨウ </t>
    </rPh>
    <rPh sb="5" eb="7">
      <t xml:space="preserve">カツヨウ </t>
    </rPh>
    <rPh sb="7" eb="11">
      <t xml:space="preserve">ドウコウチョウサ </t>
    </rPh>
    <phoneticPr fontId="2"/>
  </si>
  <si>
    <t>⼀般財団法⼈⽇本情報経済社会推進協会(JIPDEC)</t>
    <phoneticPr fontId="2"/>
  </si>
  <si>
    <t>https://www.jipdec.or.jp/library/report/htpisq0000003u8q-att/20220317_s01.pdf</t>
    <phoneticPr fontId="2"/>
  </si>
  <si>
    <t>免責事項</t>
  </si>
  <si>
    <t>　本ツールは商用レベルではありません。各著作権等保有者は、本ツールの利用に起因または関連して利用者に生じたトラブルや損失、損害等に対して、一切の責任を負いません。作成者は本ツールに不具合がある場合、できるだけ早期に改善を試みる予定ですが、時間を要するか、改善できない場合もあります。作成者は、不具合の修正の義務を負いません。
　また、本ツールで提示する損害項目毎の金額はあくまで参考値であるため、利用者が必要に応じ、自主的に損害項目毎の実際の金額を調査することを推奨します。</t>
  </si>
  <si>
    <t>著作権</t>
  </si>
  <si>
    <t>　本ツールに関する著作権その他すべての知的財産権は、「独立行政法人 情報処理推進機構 産業サイバーセキュリティセンター 中核人材育成プログラム第5期生 セキュリティ関連費用の可視化プロジェクト」に帰属します。
　利用者は免責事項のすべての内容に同意した場合に限り、本ツールを、自己利用または自身の所属組織での内部利用のため必要な範囲で複製し、あるいはサーバ上に搭載して閲覧等に供することができます。これらの範囲を超える利用は、各権利者の明示の同意がない限り、禁止されています。</t>
  </si>
  <si>
    <t>謝辞</t>
  </si>
  <si>
    <t>　本ツールを作成するにあたり、産業サイバーセキュリティセンター中核人材育成プログラムの講師であられる、満永拓邦先生、門林雄基先生、佐々木弘志先生、松田亘先生、吉倉昌利先生にはセキュリティ関連費用の可視化プロジェクトのメンター・講師として、ご指導・ご助言・ご支援を賜りました。改めて御礼申し上げます。
　また，有識者として東京大学宮本大輔先生、損害保険ジャパン株式会社出雲真平様、有限責任あずさ監査法人齋藤翔大様、他にもご協力いただいた組織の皆様にはプロジェクト推進にあたり貴重なご意見を頂きました。改めて御礼申し上げます。
　そして、本書の作成や本プロジェクトをともに実施した、下記メンバーの皆様にも感謝申し上げます。
&lt;セキュリティ関連費用の可視化プロジェクト&gt;
川村　健人【リーダー】
大矢　千敬【サブリーダー】
佐治　勇樹【メンバー】
中尾　辰弥【メンバー】</t>
  </si>
  <si>
    <t>利用方法</t>
    <rPh sb="0" eb="4">
      <t xml:space="preserve">リヨウホウホウ </t>
    </rPh>
    <phoneticPr fontId="2"/>
  </si>
  <si>
    <t>STEP1. 「TOP」シートにて試算したい業界と脅威を選択する</t>
    <rPh sb="25" eb="27">
      <t>キョウ</t>
    </rPh>
    <phoneticPr fontId="2"/>
  </si>
  <si>
    <t>　 IPA10大脅威のうち、損害額を試算したい脅威と貴社の業界をプルダウンから選択し、「損害額を計算する」を押してください。</t>
    <rPh sb="7" eb="8">
      <t>オオキイ</t>
    </rPh>
    <rPh sb="8" eb="10">
      <t>キョウ</t>
    </rPh>
    <rPh sb="14" eb="16">
      <t xml:space="preserve">キシャ </t>
    </rPh>
    <rPh sb="17" eb="19">
      <t xml:space="preserve">ギョウカイ </t>
    </rPh>
    <rPh sb="19" eb="22">
      <t xml:space="preserve">ソンガイガク </t>
    </rPh>
    <rPh sb="23" eb="25">
      <t xml:space="preserve">シサｎ </t>
    </rPh>
    <rPh sb="29" eb="31">
      <t xml:space="preserve">キョウイ </t>
    </rPh>
    <rPh sb="39" eb="41">
      <t xml:space="preserve">センタク </t>
    </rPh>
    <rPh sb="44" eb="47">
      <t>ソンガイ</t>
    </rPh>
    <rPh sb="48" eb="50">
      <t>ケイサンス</t>
    </rPh>
    <phoneticPr fontId="2"/>
  </si>
  <si>
    <t>STEP2. 「0X_損害額試算」シートにて脅威シナリオを確認する</t>
    <rPh sb="8" eb="11">
      <t xml:space="preserve">センイサキ </t>
    </rPh>
    <rPh sb="29" eb="31">
      <t>_x0000__x0008__x0003__x0006__x001D__x0002_
_x001D__x0002__x000E__x001D__x0002__x0012__x001D__x0002__x0016__x001D__x0002__x001A__x001D_</t>
    </rPh>
    <phoneticPr fontId="2"/>
  </si>
  <si>
    <t xml:space="preserve">     遷移先シート「0X_損害額試算」の[1:シナリオ]にて、「TOP」シートで選択した脅威と業界に基づく脅威シナリオが表示されます。</t>
    <phoneticPr fontId="2"/>
  </si>
  <si>
    <t>STEP3. 「0X_損害額試算」シートにて企業情報等を入力する</t>
    <rPh sb="7" eb="10">
      <t xml:space="preserve">センイサキ </t>
    </rPh>
    <rPh sb="26" eb="27">
      <t xml:space="preserve">ナド </t>
    </rPh>
    <phoneticPr fontId="2"/>
  </si>
  <si>
    <t>　 「0X_損害額試算」シートの[2:質問]にて、貴社の情報(従業員数やセキュリティポリシー等)を回答してください。</t>
    <rPh sb="2" eb="6">
      <t xml:space="preserve">ジュウギョウインスウ </t>
    </rPh>
    <rPh sb="17" eb="18">
      <t xml:space="preserve">ナド </t>
    </rPh>
    <rPh sb="25" eb="27">
      <t>キシャノ</t>
    </rPh>
    <rPh sb="28" eb="30">
      <t>ジョウホウ</t>
    </rPh>
    <rPh sb="31" eb="33">
      <t xml:space="preserve">シツモｎ </t>
    </rPh>
    <rPh sb="34" eb="36">
      <t xml:space="preserve">カイトウ </t>
    </rPh>
    <phoneticPr fontId="2"/>
  </si>
  <si>
    <t>STEP4.  「0X_損害額試算」シートにて損害額結果を確認する</t>
    <rPh sb="11" eb="13">
      <t xml:space="preserve">ソウテイソンガイガク </t>
    </rPh>
    <rPh sb="13" eb="16">
      <t xml:space="preserve">ソンシツガク </t>
    </rPh>
    <rPh sb="19" eb="21">
      <t xml:space="preserve">ケッカヲ </t>
    </rPh>
    <rPh sb="23" eb="26">
      <t xml:space="preserve">ソンガイガク </t>
    </rPh>
    <phoneticPr fontId="2"/>
  </si>
  <si>
    <t>　 「0X_損害額試算」シートの[3:損害額]にて、出力された損害額の合計金額とその内訳およびを金額は提示していないが発生し得る損害を確認してください。</t>
    <rPh sb="2" eb="4">
      <t xml:space="preserve">シュツリョク </t>
    </rPh>
    <rPh sb="7" eb="10">
      <t xml:space="preserve">ソンガイガク </t>
    </rPh>
    <rPh sb="11" eb="15">
      <t>ゴウケイ</t>
    </rPh>
    <rPh sb="24" eb="27">
      <t>キンガク</t>
    </rPh>
    <rPh sb="28" eb="30">
      <t>テイジ</t>
    </rPh>
    <rPh sb="36" eb="38">
      <t>ハッセイ</t>
    </rPh>
    <rPh sb="39" eb="40">
      <t>エル</t>
    </rPh>
    <rPh sb="41" eb="43">
      <t>ソンガイ</t>
    </rPh>
    <rPh sb="44" eb="46">
      <t xml:space="preserve">カクニンシテクダサイ </t>
    </rPh>
    <phoneticPr fontId="2"/>
  </si>
  <si>
    <t>STEP5.  「対策と本シナリオにおける効果_0Y」シートにて攻撃に対応したプロダクト等を確認する</t>
    <rPh sb="11" eb="13">
      <t xml:space="preserve">ソウテイソンガイガク </t>
    </rPh>
    <rPh sb="13" eb="16">
      <t xml:space="preserve">ソンシツガク </t>
    </rPh>
    <rPh sb="19" eb="21">
      <t xml:space="preserve">ケッカヲ </t>
    </rPh>
    <rPh sb="27" eb="29">
      <t xml:space="preserve">カクニンスル </t>
    </rPh>
    <rPh sb="32" eb="34">
      <t>コウゲキ</t>
    </rPh>
    <rPh sb="35" eb="37">
      <t>タイオウ</t>
    </rPh>
    <rPh sb="44" eb="45">
      <t xml:space="preserve">ナド </t>
    </rPh>
    <rPh sb="46" eb="48">
      <t>カクニn</t>
    </rPh>
    <phoneticPr fontId="2"/>
  </si>
  <si>
    <t xml:space="preserve">    「0X_損害額試算」シート最下部の「対策と本シナリオにおける効果へジャンプ」を押してください。</t>
    <rPh sb="17" eb="19">
      <t>サイカイ</t>
    </rPh>
    <rPh sb="19" eb="20">
      <t>ブブn</t>
    </rPh>
    <phoneticPr fontId="2"/>
  </si>
  <si>
    <t>　 リンク先の「対策と本シナリオにおける効果_0Y」シートにて、以下の項目について確認することができます。</t>
    <rPh sb="10" eb="12">
      <t>イカ</t>
    </rPh>
    <rPh sb="13" eb="15">
      <t>コウモク</t>
    </rPh>
    <rPh sb="19" eb="21">
      <t>カクニn</t>
    </rPh>
    <phoneticPr fontId="2"/>
  </si>
  <si>
    <t>　 ・選択した攻撃シナリオにおける攻撃者の行動</t>
    <rPh sb="3" eb="5">
      <t>センタク</t>
    </rPh>
    <rPh sb="7" eb="9">
      <t>コウゲキ</t>
    </rPh>
    <rPh sb="17" eb="20">
      <t>コウゲキ</t>
    </rPh>
    <rPh sb="21" eb="23">
      <t>コウドウ</t>
    </rPh>
    <phoneticPr fontId="2"/>
  </si>
  <si>
    <t>　 ・IPA「情報セキュリティ10大脅威 2022」における推奨対策に紐づく、具体的な関連プロダクト(セキュリティ製品/サービス)一覧</t>
    <rPh sb="6" eb="8">
      <t>センタク</t>
    </rPh>
    <rPh sb="10" eb="12">
      <t>コウゲキ</t>
    </rPh>
    <rPh sb="18" eb="21">
      <t>コウゲキ</t>
    </rPh>
    <rPh sb="22" eb="24">
      <t>コウドウ</t>
    </rPh>
    <rPh sb="35" eb="36">
      <t>ヒモ</t>
    </rPh>
    <rPh sb="39" eb="42">
      <t>グタイ</t>
    </rPh>
    <rPh sb="43" eb="45">
      <t>カンレn</t>
    </rPh>
    <rPh sb="51" eb="53">
      <t>カンレn</t>
    </rPh>
    <phoneticPr fontId="2"/>
  </si>
  <si>
    <t>　 ・セキュリティ製品/サービスの概要(モノを詳しく知らない人向け)</t>
    <rPh sb="9" eb="11">
      <t>セイヒn</t>
    </rPh>
    <rPh sb="17" eb="19">
      <t>ガイヨウ</t>
    </rPh>
    <rPh sb="23" eb="24">
      <t>クワシク</t>
    </rPh>
    <rPh sb="26" eb="27">
      <t>シラナ</t>
    </rPh>
    <rPh sb="30" eb="31">
      <t>ヒト</t>
    </rPh>
    <rPh sb="31" eb="32">
      <t>ムケ</t>
    </rPh>
    <phoneticPr fontId="2"/>
  </si>
  <si>
    <t>　 ・セキュリティ製品/サービスの国内導入状況</t>
    <rPh sb="9" eb="11">
      <t>セイヒn</t>
    </rPh>
    <rPh sb="17" eb="19">
      <t>コクナイ</t>
    </rPh>
    <rPh sb="19" eb="23">
      <t>ドウニュウ</t>
    </rPh>
    <phoneticPr fontId="2"/>
  </si>
  <si>
    <t>　 ・セキュリティ製品/サービスの効果(サイバーキルチェーンにおける攻撃者の行動をどの段階で検知、防御するか)</t>
    <rPh sb="6" eb="8">
      <t>センタク</t>
    </rPh>
    <rPh sb="10" eb="12">
      <t>コウゲキ</t>
    </rPh>
    <rPh sb="17" eb="19">
      <t>コウカ</t>
    </rPh>
    <rPh sb="34" eb="37">
      <t>コウゲキ</t>
    </rPh>
    <rPh sb="38" eb="40">
      <t>コウドウ</t>
    </rPh>
    <rPh sb="46" eb="48">
      <t>ケンティ</t>
    </rPh>
    <rPh sb="49" eb="51">
      <t>ボウギョコウゲキコウドウヒモグタイカンレn</t>
    </rPh>
    <phoneticPr fontId="2"/>
  </si>
  <si>
    <t>備考</t>
    <rPh sb="0" eb="2">
      <t>ビコウ</t>
    </rPh>
    <phoneticPr fontId="2"/>
  </si>
  <si>
    <t>　 シート名：0X_損害額試算のXは業界ごとに振られた番号です</t>
    <rPh sb="10" eb="15">
      <t>ソンガイ</t>
    </rPh>
    <phoneticPr fontId="2"/>
  </si>
  <si>
    <t xml:space="preserve">    1: 製造業</t>
    <phoneticPr fontId="2"/>
  </si>
  <si>
    <t xml:space="preserve">    2: サービス業(金融業・建設業を含む)</t>
    <phoneticPr fontId="2"/>
  </si>
  <si>
    <t xml:space="preserve">    3: インフラ(エネルギー・交通)</t>
    <phoneticPr fontId="2"/>
  </si>
  <si>
    <t xml:space="preserve">    4: IT(ベンダー・SIer・情報通信)</t>
    <phoneticPr fontId="2"/>
  </si>
  <si>
    <t>　 シート名：対策と本シナリオにおける効果_0YのYは脅威ごとに振られた番号です</t>
    <rPh sb="10" eb="15">
      <t>ソンガイ</t>
    </rPh>
    <rPh sb="27" eb="29">
      <t>キョウ</t>
    </rPh>
    <phoneticPr fontId="2"/>
  </si>
  <si>
    <t xml:space="preserve">    1: ランサムウェアによる被害</t>
    <phoneticPr fontId="2"/>
  </si>
  <si>
    <t xml:space="preserve">    2: 標的型攻撃による機密情報の窃取</t>
    <phoneticPr fontId="2"/>
  </si>
  <si>
    <t xml:space="preserve">    3: サプライチェーンの弱点を悪用した攻撃</t>
    <phoneticPr fontId="2"/>
  </si>
  <si>
    <t xml:space="preserve">    4: テレワーク等のニューノーマルな働き方を狙った攻撃</t>
    <phoneticPr fontId="2"/>
  </si>
  <si>
    <t xml:space="preserve">    5: 内部不正による情報漏えい</t>
    <phoneticPr fontId="2"/>
  </si>
  <si>
    <t xml:space="preserve">    6: 脆弱性対策情報の公開に伴う悪用増加</t>
    <phoneticPr fontId="2"/>
  </si>
  <si>
    <t xml:space="preserve">    7: 修正プログラムの公開前を狙う攻撃（ゼロデイ攻撃）</t>
    <phoneticPr fontId="2"/>
  </si>
  <si>
    <t xml:space="preserve">    8: ビジネスメール詐欺による金銭被害</t>
    <phoneticPr fontId="2"/>
  </si>
  <si>
    <t xml:space="preserve">    なおNANBOKでは、IPA「情報セキュリティ10大脅威 2022」のうち、悪意によるサイバー攻撃に関するもののみを対象としたため、</t>
    <rPh sb="62" eb="64">
      <t>タイショウ</t>
    </rPh>
    <phoneticPr fontId="2"/>
  </si>
  <si>
    <t xml:space="preserve">    「予期せぬIT基盤の障害に伴う業務停止」および「不注意による情報漏えい等の被害」は取り扱っておりません。</t>
    <phoneticPr fontId="2"/>
  </si>
  <si>
    <t>【3】損害額</t>
    <rPh sb="3" eb="6">
      <t xml:space="preserve">ソンガイガク </t>
    </rPh>
    <phoneticPr fontId="2"/>
  </si>
  <si>
    <t>①内訳</t>
    <rPh sb="1" eb="3">
      <t xml:space="preserve">ウチワケ </t>
    </rPh>
    <phoneticPr fontId="2"/>
  </si>
  <si>
    <t>項目</t>
    <rPh sb="0" eb="2">
      <t xml:space="preserve">コウモク </t>
    </rPh>
    <phoneticPr fontId="6"/>
  </si>
  <si>
    <t>カテゴリ</t>
    <phoneticPr fontId="2"/>
  </si>
  <si>
    <t>説明</t>
    <rPh sb="0" eb="2">
      <t xml:space="preserve">セツメイ </t>
    </rPh>
    <phoneticPr fontId="6"/>
  </si>
  <si>
    <t>事故対応損害</t>
    <rPh sb="0" eb="6">
      <t xml:space="preserve">ジコタイオウソンガイ </t>
    </rPh>
    <phoneticPr fontId="6"/>
  </si>
  <si>
    <t>初動対応</t>
    <phoneticPr fontId="6"/>
  </si>
  <si>
    <t>JNSA「インシデント損害額調査レポート2021」で明示された項目</t>
  </si>
  <si>
    <t>・従業員300人未満の企業の場合、上記対応にかかる費用を下記の通り計算しています。
　セキュリティエンジニアの人件費：¥1,000,000/月
　対応人数：2人
　必要期間：5日
　計　¥500,000
・従業員300人以上の企業の場合、上記対応にかかる費用を下記の通り計算しています。
　セキュリティエンジニアの人件費：¥1,000,000/月
　対応人数：5人
　必要期間：5日
　計　¥1,250,000</t>
    <phoneticPr fontId="2"/>
  </si>
  <si>
    <t>フォレンジック調査</t>
    <phoneticPr fontId="6"/>
  </si>
  <si>
    <t>提出するハードウェアの数量を下記の通り想定しています。
①10大脅威「ランサムウェアによる被害」の場合、
サーバ  ¥500,000 ×2台(主要システムサーバ, 社内ファイル共有サーバ)
PC　¥200,000 ×4台(IT系, OT系の各々のセグメントのうち最初に感染したPC, 最後に感染したPC)
合計 ¥1,800,000
②10大脅威「標的型攻撃による機密情報の窃取」, 「脆弱性対策情報の公開に伴う悪用増加」の場合、
サーバ  ¥500,000 ×5台(Webサーバ×2台, DBサーバ×2台, 社内ファイル共有サーバ)
PC　¥200,000 ×2台(社内情報システムのセグメントのうち最初に感染したPC, 最後に感染したPC)
合計 ¥2,900,000
③10大脅威「サプライチェーンの弱点を悪用した攻撃」, 「テレワーク等のニューノーマルな働き方を狙った攻撃」の場合、
サーバ  ¥500,000 ×1台(社内ファイル共有サーバ)
PC　¥200,000 ×2台(社内ファイル共有サーバが属するのセグメントのうち、社内ファイル共有サーバ以外で最初に感染したPC, 最後に感染したPC)
合計 ¥900,000
④10大脅威「修正プログラムの公開前を狙う攻撃（ゼロデイ攻撃）」の場合、
サーバ  ¥500,000 ×7台(Webサーバ×2台, DBサーバ×2台, 社内ファイル共有サーバ, ネットワーク監視サーバ×2台)
PC　¥200,000 ×2台(社内情報システムのセグメントのうち最初に感染したPC, 最後に感染したPC)
合計 ¥3,900,000</t>
  </si>
  <si>
    <t>クレジットカード再発行費用の負担</t>
    <phoneticPr fontId="2"/>
  </si>
  <si>
    <t>再発行に要する費用を下記の通り想定しています。
Webサイト利用者数×1000円</t>
    <rPh sb="0" eb="3">
      <t>サイハッコウ</t>
    </rPh>
    <rPh sb="4" eb="5">
      <t>ヨウス</t>
    </rPh>
    <rPh sb="7" eb="9">
      <t>ヒヨウ</t>
    </rPh>
    <rPh sb="15" eb="19">
      <t xml:space="preserve">リヨウシャスウ </t>
    </rPh>
    <phoneticPr fontId="2"/>
  </si>
  <si>
    <t>DM印刷・発送費用</t>
    <rPh sb="7" eb="9">
      <t xml:space="preserve">ヒヨウ </t>
    </rPh>
    <phoneticPr fontId="6"/>
  </si>
  <si>
    <t>葉書タイプではなく封書タイプのDMをユーザに送付します。
封書単価200円×漏洩個人情報件数(Webサイト利用者数)
ただし、送付数量によっては、値引が発生する可能性があります。</t>
    <rPh sb="0" eb="2">
      <t>ハガキ</t>
    </rPh>
    <rPh sb="52" eb="56">
      <t xml:space="preserve">リヨウシャスウ </t>
    </rPh>
    <rPh sb="73" eb="75">
      <t>ネビキ</t>
    </rPh>
    <rPh sb="76" eb="78">
      <t>ハッセイ</t>
    </rPh>
    <phoneticPr fontId="2"/>
  </si>
  <si>
    <t>新聞広告費用</t>
    <rPh sb="4" eb="6">
      <t xml:space="preserve">ヒヨウ </t>
    </rPh>
    <phoneticPr fontId="6"/>
  </si>
  <si>
    <t>Webサイトサービス利用者数が10,000以上の場合のみ、全国5大紙に全て掲載する際の費用を計上します。
A社: ¥6,800,000, B社 ¥6,700,000, C社 : ¥4,500,000 D社 :¥3,000,000, E社 : ¥2,000,000
合計 : ¥23,000,000</t>
    <phoneticPr fontId="2"/>
  </si>
  <si>
    <t>コールセンター費用</t>
    <rPh sb="7" eb="9">
      <t xml:space="preserve">ヒヨウ </t>
    </rPh>
    <phoneticPr fontId="6"/>
  </si>
  <si>
    <t>Webサイトユーザー数×{(4,000円×0.001 + 3,000円×0.005)×8時間×5日 + (4,000円×0.0002 + 3,000円×0.0013)}×8時間×35日
上記計算式は以下の条件を基に設定しています。
・インシデント公表から１週間(5営業日)はオペレーター数を多く配備し、１週間後~2ヶ月後はコールセンターを縮小して運営
・オペレータ対応が、顧客1名あたり5分かかると仮定し、1時間あたり12名分対応できると仮定
・公表から１週間(５営業日)でユーザー数の30%、１週間後~2ヶ月後でユーザー数の50%が問い合わせてくるものと仮定(全員が問い合わせてこないと仮定し、ユーザー数全体の80%程度の問い合わせに対応できれば良いものと仮定)</t>
    <rPh sb="93" eb="95">
      <t>ジョウ</t>
    </rPh>
    <rPh sb="95" eb="98">
      <t>ケイサn</t>
    </rPh>
    <rPh sb="99" eb="101">
      <t>イカ</t>
    </rPh>
    <rPh sb="102" eb="104">
      <t>ジョウ</t>
    </rPh>
    <rPh sb="105" eb="106">
      <t xml:space="preserve">モトニ </t>
    </rPh>
    <rPh sb="107" eb="109">
      <t>セッテイ</t>
    </rPh>
    <rPh sb="146" eb="148">
      <t>カテイカテイカテイ_x0000_\カテイカテイ</t>
    </rPh>
    <phoneticPr fontId="2"/>
  </si>
  <si>
    <t>見舞金・見舞金購入費用</t>
    <phoneticPr fontId="6"/>
  </si>
  <si>
    <t>過去の情報漏洩事故事例(大手教育企業の個人情報漏洩事件)に照らして、一人当たり650円(QUOカード500円 + 送付手数料150円)として計算されます。（Webサイト利用者数×650円)</t>
    <rPh sb="0" eb="2">
      <t xml:space="preserve">カコノ </t>
    </rPh>
    <rPh sb="3" eb="7">
      <t xml:space="preserve">ジョウホウロウエイ </t>
    </rPh>
    <rPh sb="7" eb="9">
      <t xml:space="preserve">ジコ </t>
    </rPh>
    <rPh sb="9" eb="11">
      <t xml:space="preserve">ジレイ </t>
    </rPh>
    <rPh sb="19" eb="22">
      <t xml:space="preserve">ヒトリアタリ </t>
    </rPh>
    <rPh sb="27" eb="28">
      <t xml:space="preserve">エン </t>
    </rPh>
    <rPh sb="38" eb="39">
      <t>エn</t>
    </rPh>
    <rPh sb="42" eb="44">
      <t>ソウフ</t>
    </rPh>
    <rPh sb="44" eb="47">
      <t>テスウ</t>
    </rPh>
    <rPh sb="50" eb="51">
      <t>エn</t>
    </rPh>
    <rPh sb="55" eb="57">
      <t xml:space="preserve">ケイサン </t>
    </rPh>
    <rPh sb="68" eb="72">
      <t xml:space="preserve">リヨウシャスウ </t>
    </rPh>
    <rPh sb="76" eb="77">
      <t xml:space="preserve">エン </t>
    </rPh>
    <phoneticPr fontId="6"/>
  </si>
  <si>
    <t>データ復旧費用</t>
    <phoneticPr fontId="2"/>
  </si>
  <si>
    <t>Q5-1「データのバックアップ」で事業継続に必要なデータのバックアップが取れていると回答した場合は加算されません。
復旧の必要があるHDD台数×単価60,000円
データ復旧に係る数量を下記の通り想定しています。
①01-01の場合、
サーバ(RAID5)  ¥180,000 × 2台(主要管理システムサーバ, 社内ファイル共有サーバ)
合計 ¥360,000
②01-02, 01-06の場合、
サーバ(RAID5)  ¥180,000 × 5台(Webサーバ×2台, DBサーバ×2台, 社内ファイル共有サーバ)
合計 ¥900,000
③01-03, 01-04の場合、
サーバ(RAID5)  ¥180,000 × 1台(社内ファイル共有サーバ)
合計 ¥180,000
④01-07の場合、
サーバ(RAID5)  ¥180,000 × 7台(Webサーバ×2台, DBサーバ×2台, 社内ファイル共有サーバ, ネットワーク監視サーバ×2台)
合計 ¥1,260,000</t>
    <rPh sb="114" eb="116">
      <t>バアイ</t>
    </rPh>
    <rPh sb="194" eb="196">
      <t>バアイ</t>
    </rPh>
    <rPh sb="270" eb="271">
      <t>ババアイ</t>
    </rPh>
    <phoneticPr fontId="2"/>
  </si>
  <si>
    <t>ハードウェア復旧費用</t>
    <rPh sb="6" eb="10">
      <t xml:space="preserve">フッキュウヒヨウ </t>
    </rPh>
    <phoneticPr fontId="6"/>
  </si>
  <si>
    <t>サーバやPCなどが物理的に損傷した場合や、Q5-2にて「いいえ」を選択した場合、に加算されます。
復旧の必要があるHDD台数×単価200,000円
ハードウェア復旧に係る数量を下記の通り想定しています。
①01-01の場合、
サーバ(RAID5)  ¥600,000 × 2台(主要管理システムサーバ, 社内ファイル共有サーバ)
合計 ¥1,200,000
②01-02, 01-06の場合、
サーバ(RAID5)  ¥600,000 × 5台(Webサーバ×2台, DBサーバ×2台, 社内ファイル共有サーバ)
合計 ¥3,000,000
③01-03, 01-04の場合、
サーバ(RAID5)  ¥600,000 × 1台(社内ファイル共有サーバ)
合計 ¥600,000
④01-07の場合、
サーバ(RAID5)  ¥600,000 × 7台(Webサーバ×2台, DBサーバ×2台, 社内ファイル共有サーバ, ネットワーク監視サーバ×2台)
合計 ¥4,200,000</t>
    <rPh sb="41" eb="43">
      <t>カサ</t>
    </rPh>
    <phoneticPr fontId="2"/>
  </si>
  <si>
    <t>賠償損害</t>
    <rPh sb="0" eb="2">
      <t xml:space="preserve">バイショウ </t>
    </rPh>
    <rPh sb="2" eb="4">
      <t xml:space="preserve">ソンガイ </t>
    </rPh>
    <phoneticPr fontId="6"/>
  </si>
  <si>
    <t>自社が管理する個人情報の漏洩</t>
    <rPh sb="0" eb="2">
      <t xml:space="preserve">ジシャガ </t>
    </rPh>
    <rPh sb="3" eb="5">
      <t xml:space="preserve">カンリスル </t>
    </rPh>
    <rPh sb="7" eb="11">
      <t xml:space="preserve">コジンジョウホウ </t>
    </rPh>
    <rPh sb="12" eb="14">
      <t xml:space="preserve">ロウエイ </t>
    </rPh>
    <phoneticPr fontId="6"/>
  </si>
  <si>
    <t>JNSA「インシデント損害額調査レポート2021」における、2016~2018年の3か年間平均である、1人あたり平均想定損害賠償額28,308円×訴訟参加率(顧客 : 0.03%, 従業員 : 0.01%)×漏洩件数で算出します。
訴訟参加率(顧客)は、大手教育企業の個人情報漏洩事件において、約3,500万人の被害者に対して、約1万人の方が訴訟に参加されたことから、約1万人/約3,500万人 = 約0.03%と算出されるため、この数値を採用しております。</t>
    <rPh sb="11" eb="14">
      <t>ソンガイ</t>
    </rPh>
    <rPh sb="14" eb="16">
      <t>チョウサレポ</t>
    </rPh>
    <rPh sb="39" eb="40">
      <t>ネn</t>
    </rPh>
    <rPh sb="43" eb="45">
      <t>ネn</t>
    </rPh>
    <rPh sb="45" eb="47">
      <t>ヘイ</t>
    </rPh>
    <rPh sb="79" eb="81">
      <t>コキャク</t>
    </rPh>
    <rPh sb="91" eb="94">
      <t>ジュウギョウイn</t>
    </rPh>
    <rPh sb="106" eb="108">
      <t>_x0000__x0000__x0002__x0005__x0005__x0003__x000E_	_x0002__x0012__x000B__x0002__x0018__x000D__x0002__x001D__x001D__x0004_'%_x0003_/)_x0002_48_x0002_7;_x0002_;&gt;_x0002_?_x0002_C_x0002_G_x0002_K_x0002_O_x0002_R</t>
    </rPh>
    <rPh sb="122" eb="124">
      <t>コキャク</t>
    </rPh>
    <rPh sb="127" eb="129">
      <t>オオテ</t>
    </rPh>
    <rPh sb="129" eb="131">
      <t>キョウイク</t>
    </rPh>
    <rPh sb="131" eb="133">
      <t>キギョウ</t>
    </rPh>
    <rPh sb="134" eb="140">
      <t>コジn</t>
    </rPh>
    <rPh sb="140" eb="142">
      <t>ジケn</t>
    </rPh>
    <rPh sb="147" eb="148">
      <t xml:space="preserve">ヤク </t>
    </rPh>
    <rPh sb="153" eb="155">
      <t>マンニn</t>
    </rPh>
    <rPh sb="156" eb="159">
      <t>ヒガイ</t>
    </rPh>
    <rPh sb="160" eb="161">
      <t>タイセィ</t>
    </rPh>
    <rPh sb="164" eb="165">
      <t xml:space="preserve">ヤク </t>
    </rPh>
    <rPh sb="166" eb="168">
      <t>マンニn</t>
    </rPh>
    <rPh sb="169" eb="170">
      <t>ホウ</t>
    </rPh>
    <rPh sb="171" eb="173">
      <t>ソショウ</t>
    </rPh>
    <rPh sb="174" eb="176">
      <t>サンカ</t>
    </rPh>
    <rPh sb="184" eb="185">
      <t xml:space="preserve">ヤク </t>
    </rPh>
    <rPh sb="186" eb="188">
      <t>マンニn</t>
    </rPh>
    <rPh sb="200" eb="201">
      <t>yak</t>
    </rPh>
    <rPh sb="206" eb="207">
      <t>_x0000__x000B__x0003_</t>
    </rPh>
    <rPh sb="207" eb="209">
      <t>_x0004__x000E__x0002_
'</t>
    </rPh>
    <rPh sb="217" eb="219">
      <t>_x0001__x000C_</t>
    </rPh>
    <rPh sb="220" eb="222">
      <t/>
    </rPh>
    <phoneticPr fontId="6"/>
  </si>
  <si>
    <t>他社から管理を委託されている個人情報の漏洩</t>
    <rPh sb="0" eb="2">
      <t xml:space="preserve">タシャカラ </t>
    </rPh>
    <rPh sb="4" eb="6">
      <t xml:space="preserve">カンリ </t>
    </rPh>
    <rPh sb="7" eb="9">
      <t xml:space="preserve">イタク </t>
    </rPh>
    <rPh sb="14" eb="18">
      <t xml:space="preserve">コジンジョウホウ </t>
    </rPh>
    <rPh sb="19" eb="21">
      <t xml:space="preserve">ロウエイ </t>
    </rPh>
    <phoneticPr fontId="6"/>
  </si>
  <si>
    <t>賠償金の算出方法は「自社が管理する個人情報の漏洩」と同様に、1人あたり平均想定損害賠償額28,308円×訴訟参加率0.03%×漏洩件数で算出します。
ただし、委託元企業から逸失利益分(インシデント対応で委託元企業が支出した、人件費など)の損害額を別途請求される恐れがあります。</t>
    <phoneticPr fontId="2"/>
  </si>
  <si>
    <t>着手金</t>
    <rPh sb="0" eb="3">
      <t xml:space="preserve">チャクシュキン </t>
    </rPh>
    <phoneticPr fontId="6"/>
  </si>
  <si>
    <r>
      <t xml:space="preserve">Q8「貴社の機密情報を利用した製品1個あたりの利益額」及びQ9「貴社の機密情報を利用した製品の年間での売上数」の入力値を基に、(旧)日本弁護士連合会弁護士報酬基準を用いて、以下の通りに算出しております。
損害賠償額 = 機密情報を利用した製品1個あたりの利益額×機密情報を利用した製品の年間での売上数×0.3
①損害賠償額 &lt;= 1,250,000の場合、着手金 = 100,000
②1,250,000&lt; 損害賠償額 &lt;= 3,000,000の場合、着手金 = 損害賠償額 × 0.08
③3,000,000&lt; 損害賠償額 &lt;= 30,000,000の場合、着手金 = 損害賠償額 × 0.05 + 90,000
④30,000,000&lt; 損害賠償額 &lt;= 300,000,000の場合、着手金 = 損害賠償額 × 0.03 + 690,000
⑤300,000,000&lt; 損害賠償額の場合、着手金 = 損害賠償額 × 0.02 + 3,690,000
</t>
    </r>
    <r>
      <rPr>
        <sz val="11"/>
        <color rgb="FFFF0000"/>
        <rFont val="游ゴシック"/>
        <family val="3"/>
        <charset val="128"/>
      </rPr>
      <t>※原告側の主張が全面的に認められた場合を想定しております。</t>
    </r>
    <rPh sb="0" eb="2">
      <t xml:space="preserve">ジョウホウロウエイ </t>
    </rPh>
    <rPh sb="6" eb="10">
      <t xml:space="preserve">ソンガイバイショウ </t>
    </rPh>
    <rPh sb="10" eb="11">
      <t xml:space="preserve">ガク </t>
    </rPh>
    <rPh sb="12" eb="15">
      <t xml:space="preserve">タイコジン </t>
    </rPh>
    <rPh sb="16" eb="18">
      <t xml:space="preserve">ハンレイ </t>
    </rPh>
    <rPh sb="27" eb="29">
      <t>サンコウ</t>
    </rPh>
    <rPh sb="30" eb="31">
      <t>ジョウホウ</t>
    </rPh>
    <rPh sb="38" eb="39">
      <t xml:space="preserve">フクマナイ </t>
    </rPh>
    <rPh sb="48" eb="49">
      <t xml:space="preserve">エン </t>
    </rPh>
    <rPh sb="50" eb="51">
      <t xml:space="preserve">ニン </t>
    </rPh>
    <rPh sb="57" eb="59">
      <t>ショウカイ</t>
    </rPh>
    <rPh sb="67" eb="69">
      <t>イカ</t>
    </rPh>
    <rPh sb="70" eb="71">
      <t>シメセィ</t>
    </rPh>
    <rPh sb="80" eb="81">
      <t xml:space="preserve">フクム </t>
    </rPh>
    <rPh sb="89" eb="90">
      <t xml:space="preserve">エン </t>
    </rPh>
    <rPh sb="91" eb="92">
      <t xml:space="preserve">ニン </t>
    </rPh>
    <rPh sb="217" eb="218">
      <t xml:space="preserve">エン </t>
    </rPh>
    <rPh sb="259" eb="261">
      <t xml:space="preserve">ジョウホウ </t>
    </rPh>
    <rPh sb="268" eb="269">
      <t xml:space="preserve">エン </t>
    </rPh>
    <rPh sb="270" eb="271">
      <t xml:space="preserve">ニン </t>
    </rPh>
    <rPh sb="290" eb="292">
      <t>サンコ</t>
    </rPh>
    <rPh sb="429" eb="432">
      <t>ゲンコク</t>
    </rPh>
    <rPh sb="433" eb="435">
      <t>シュチョウ</t>
    </rPh>
    <rPh sb="436" eb="439">
      <t>ゼンメn</t>
    </rPh>
    <rPh sb="440" eb="441">
      <t>ミトメ</t>
    </rPh>
    <rPh sb="445" eb="447">
      <t>バアイ</t>
    </rPh>
    <rPh sb="448" eb="450">
      <t>ソウテイ</t>
    </rPh>
    <phoneticPr fontId="2"/>
  </si>
  <si>
    <t>報酬金</t>
    <rPh sb="0" eb="3">
      <t xml:space="preserve">ホウシュウキン </t>
    </rPh>
    <phoneticPr fontId="6"/>
  </si>
  <si>
    <r>
      <t xml:space="preserve">Q8「貴社の機密情報を利用した製品1個あたりの利益額」及びQ9「貴社の機密情報を利用した製品の年間での売上数」の入力値を基に、(旧)日本弁護士連合会弁護士報酬基準を用いて、以下の通りに算出しております。
損害賠償額 = 機密情報を利用した製品1個あたりの利益額×機密情報を利用した製品の年間での売上数×0.3
①損害賠償額 &lt;= 3,000,000の場合、報酬金 = 損害賠償額 × 0.16
②3,000,000&lt; 損害賠償額 &lt;= 30,000,000の場合、報酬金 = 損害賠償額 × 0.1 + 180,000
③30,000,000&lt; 損害賠償額 &lt;= 300,000,000の場合、報酬金 = 損害賠償額 × 0.06 + 1,380,000
④300,000,000&lt; 損害賠償額の場合、報酬金 = 損害賠償額 × 0.04 + 7,380,000
</t>
    </r>
    <r>
      <rPr>
        <sz val="11"/>
        <color rgb="FFFF0000"/>
        <rFont val="游ゴシック"/>
        <family val="3"/>
        <charset val="128"/>
      </rPr>
      <t>※原告側の主張が全面的に認められた場合を想定しております。</t>
    </r>
    <phoneticPr fontId="2"/>
  </si>
  <si>
    <t>民事執行手続費用</t>
    <rPh sb="0" eb="4">
      <t xml:space="preserve">ミンジシッコウ </t>
    </rPh>
    <rPh sb="4" eb="6">
      <t xml:space="preserve">テツヅキ </t>
    </rPh>
    <rPh sb="6" eb="8">
      <t xml:space="preserve">ヒヨウ </t>
    </rPh>
    <phoneticPr fontId="6"/>
  </si>
  <si>
    <t>Q8「貴社の機密情報を利用した製品1個あたりの利益額」及びQ9「貴社の機密情報を利用した製品の年間での売上数」の入力値を基に、(旧)日本弁護士連合会弁護士報酬基準を用いて、以下の通りに算出しております。
民事執行手続費用 = 着手金×0.5 + 報酬金×0.25</t>
    <phoneticPr fontId="2"/>
  </si>
  <si>
    <t>利益損害</t>
    <rPh sb="0" eb="4">
      <t xml:space="preserve">リエキソンガイ </t>
    </rPh>
    <phoneticPr fontId="6"/>
  </si>
  <si>
    <t>時間外操業費</t>
    <phoneticPr fontId="2"/>
  </si>
  <si>
    <t>プロジェクトメンバーが追加した項目</t>
  </si>
  <si>
    <t>{Q6-3「工場(設備)停止1時間あたりのロスコスト」で入力した金額}×{稼働停止時間}で算出されています。
※このシナリオでは72時間想定</t>
    <rPh sb="9" eb="11">
      <t>セツビ</t>
    </rPh>
    <rPh sb="66" eb="68">
      <t xml:space="preserve">ジカン </t>
    </rPh>
    <rPh sb="68" eb="70">
      <t xml:space="preserve">ソウテイ </t>
    </rPh>
    <phoneticPr fontId="2"/>
  </si>
  <si>
    <t>修繕費</t>
    <rPh sb="0" eb="1">
      <t xml:space="preserve">シュウゼンヒ </t>
    </rPh>
    <phoneticPr fontId="6"/>
  </si>
  <si>
    <t>Q6-5「工場(設備)停止から復旧までにかかるコスト」の入力値です。</t>
    <rPh sb="8" eb="10">
      <t>セツビ</t>
    </rPh>
    <phoneticPr fontId="2"/>
  </si>
  <si>
    <t>金銭損害</t>
    <rPh sb="0" eb="4">
      <t xml:space="preserve">キンセンソンガイ </t>
    </rPh>
    <phoneticPr fontId="2"/>
  </si>
  <si>
    <t>ビジネスメール詐欺による金銭被害</t>
    <phoneticPr fontId="6"/>
  </si>
  <si>
    <t>01-08「ビジネスメール詐欺による金銭被害」のみ計上します。
Q7「自社で扱う取引額のうち、最大の取引額」の入力値です。</t>
    <phoneticPr fontId="2"/>
  </si>
  <si>
    <t>②金額は提示していないが発生し得る損害</t>
    <rPh sb="1" eb="3">
      <t xml:space="preserve">ウチワケ </t>
    </rPh>
    <rPh sb="12" eb="14">
      <t xml:space="preserve">ハッセイシウル </t>
    </rPh>
    <rPh sb="15" eb="16">
      <t xml:space="preserve">エル </t>
    </rPh>
    <rPh sb="17" eb="19">
      <t xml:space="preserve">ソンガイ </t>
    </rPh>
    <phoneticPr fontId="2"/>
  </si>
  <si>
    <t>積み上げ項目</t>
    <rPh sb="0" eb="1">
      <t xml:space="preserve">ツミアゲ </t>
    </rPh>
    <rPh sb="4" eb="6">
      <t xml:space="preserve">コウモク </t>
    </rPh>
    <phoneticPr fontId="6"/>
  </si>
  <si>
    <t>事故対応被害</t>
    <rPh sb="0" eb="4">
      <t xml:space="preserve">ジコタイオウ </t>
    </rPh>
    <rPh sb="4" eb="6">
      <t xml:space="preserve">ヒガイ </t>
    </rPh>
    <phoneticPr fontId="6"/>
  </si>
  <si>
    <t>初動対応・フォレンジック調査後の対応方針のアドバイス・支援</t>
    <phoneticPr fontId="6"/>
  </si>
  <si>
    <t>被害者への謝罪、メディアや関係機関などへのコミュニケーションの支援</t>
    <phoneticPr fontId="6"/>
  </si>
  <si>
    <t>対応費用例として、40万円と記載された記事がございます。
https://prtimes.jp/main/html/rd/p/000000027.000043449.html</t>
    <rPh sb="14" eb="16">
      <t>キサイ</t>
    </rPh>
    <rPh sb="19" eb="21">
      <t>キジ</t>
    </rPh>
    <phoneticPr fontId="2"/>
  </si>
  <si>
    <t>コンサルティング費用(PR費用)</t>
    <phoneticPr fontId="6"/>
  </si>
  <si>
    <t>JNSA「インシデント損害額調査レポート2021」では、数十万円~との記載がございます。</t>
    <phoneticPr fontId="2"/>
  </si>
  <si>
    <t>法律相談費用</t>
    <phoneticPr fontId="6"/>
  </si>
  <si>
    <t xml:space="preserve">JNSA「インシデント損害額調査レポート2021」では、「情報漏洩などの各種対応を依頼する場合に数十万円~、各国法制度に即した報告などのために大手事務所に依頼する場合には、対応規模にもよりますが、数百万円~を要することが想定されます。」との記載がございます。
</t>
    <rPh sb="27" eb="51">
      <t>、</t>
    </rPh>
    <rPh sb="54" eb="56">
      <t>カッコク</t>
    </rPh>
    <rPh sb="56" eb="59">
      <t>ホウセイ</t>
    </rPh>
    <rPh sb="60" eb="61">
      <t>ソク</t>
    </rPh>
    <rPh sb="63" eb="65">
      <t>ホウコク</t>
    </rPh>
    <rPh sb="71" eb="73">
      <t>オオテ</t>
    </rPh>
    <rPh sb="73" eb="76">
      <t>j</t>
    </rPh>
    <rPh sb="77" eb="79">
      <t>イライ</t>
    </rPh>
    <rPh sb="86" eb="90">
      <t>タイオウ</t>
    </rPh>
    <rPh sb="98" eb="102">
      <t>スウ</t>
    </rPh>
    <rPh sb="104" eb="105">
      <t>ヨウス</t>
    </rPh>
    <rPh sb="110" eb="112">
      <t>ソウテイ</t>
    </rPh>
    <phoneticPr fontId="2"/>
  </si>
  <si>
    <t>マルウェア除去費用</t>
    <rPh sb="5" eb="7">
      <t xml:space="preserve">ジョキョ </t>
    </rPh>
    <phoneticPr fontId="6"/>
  </si>
  <si>
    <t>再発防止費用</t>
    <rPh sb="0" eb="6">
      <t xml:space="preserve">サイハツボウシヒヨウ </t>
    </rPh>
    <phoneticPr fontId="6"/>
  </si>
  <si>
    <t>JNSA「インシデント損害額調査レポート2021」では、以下の3種類について例示されております。
・ウイルス対策ソフト及びメールフィルタリングソフト : 1ライセンスあたり年間数百~数千円
・組織編成費用(SOCアウトソーシングサービス) : 初期費用及び年間費用として数十~数百万円
・セキュリティ教育費用 : 全従業員向け教育サービスは1ライセンスあたり年間数百~数千円、セキュリティ担当者向け教育サービスは数万円~</t>
    <rPh sb="59" eb="60">
      <t>エ-</t>
    </rPh>
    <rPh sb="86" eb="88">
      <t>ネンカn</t>
    </rPh>
    <rPh sb="88" eb="90">
      <t>スウヒャク</t>
    </rPh>
    <rPh sb="91" eb="94">
      <t>スウセンエ</t>
    </rPh>
    <rPh sb="96" eb="102">
      <t>ソシキ</t>
    </rPh>
    <rPh sb="122" eb="126">
      <t>ショキ</t>
    </rPh>
    <rPh sb="126" eb="127">
      <t>オヨビ</t>
    </rPh>
    <rPh sb="128" eb="132">
      <t xml:space="preserve"> </t>
    </rPh>
    <rPh sb="135" eb="137">
      <t>スウジュウ</t>
    </rPh>
    <rPh sb="138" eb="140">
      <t>スウ</t>
    </rPh>
    <rPh sb="140" eb="142">
      <t>m</t>
    </rPh>
    <rPh sb="150" eb="154">
      <t>キョウイクヒ</t>
    </rPh>
    <rPh sb="157" eb="162">
      <t>ゼンジュウギョウ</t>
    </rPh>
    <rPh sb="163" eb="165">
      <t>キョウイク</t>
    </rPh>
    <rPh sb="194" eb="197">
      <t>タントウ</t>
    </rPh>
    <rPh sb="197" eb="198">
      <t>ムケ</t>
    </rPh>
    <rPh sb="199" eb="201">
      <t>キョウ</t>
    </rPh>
    <rPh sb="206" eb="209">
      <t>スウマn</t>
    </rPh>
    <phoneticPr fontId="2"/>
  </si>
  <si>
    <t>ダークウェブ調査費用</t>
    <rPh sb="6" eb="8">
      <t xml:space="preserve">チョウサ </t>
    </rPh>
    <rPh sb="8" eb="10">
      <t xml:space="preserve">ヒヨウ </t>
    </rPh>
    <phoneticPr fontId="6"/>
  </si>
  <si>
    <t>JNSA「インシデント損害額調査レポート2021」では、対応費用例として、スポット検索調査(3ヶ月)に500~1,000万円程度を要するとの記載がございます。</t>
    <rPh sb="41" eb="45">
      <t>ケンサク</t>
    </rPh>
    <rPh sb="49" eb="50">
      <t>_x0000_)_x0004__x0004_1_x0001__x0007_1_x0001_</t>
    </rPh>
    <phoneticPr fontId="2"/>
  </si>
  <si>
    <t>賠償損害</t>
    <rPh sb="0" eb="2">
      <t xml:space="preserve">バイショウ </t>
    </rPh>
    <rPh sb="2" eb="4">
      <t xml:space="preserve">ソンガイ </t>
    </rPh>
    <phoneticPr fontId="2"/>
  </si>
  <si>
    <t>クレジットカード情報の漏洩</t>
    <phoneticPr fontId="6"/>
  </si>
  <si>
    <t>JNSA「インシデント損害額調査レポート2021」では、2020年に大手カード会社が行った調査では、不正利用の被害額は平均で1枚あたり約10万円との結果が出ているとの記載がございます。</t>
    <phoneticPr fontId="2"/>
  </si>
  <si>
    <t>他企業の機密情報の漏洩</t>
    <rPh sb="0" eb="1">
      <t xml:space="preserve">ホカ </t>
    </rPh>
    <rPh sb="1" eb="3">
      <t xml:space="preserve">キギョウ </t>
    </rPh>
    <rPh sb="4" eb="6">
      <t xml:space="preserve">キミツ </t>
    </rPh>
    <rPh sb="6" eb="8">
      <t xml:space="preserve">ジョウホウ </t>
    </rPh>
    <rPh sb="9" eb="11">
      <t xml:space="preserve">ロウエイ </t>
    </rPh>
    <phoneticPr fontId="6"/>
  </si>
  <si>
    <t>JNSA「インシデント損害額調査レポート2021」では、経済産業省の資料「営業秘密~営業秘密を守り活用する~」において、営業秘密の漏洩により数百億円規模の訴訟が提起された事例が挙げられているとの記載がございます。</t>
    <rPh sb="37" eb="41">
      <t>エイギョウ</t>
    </rPh>
    <rPh sb="42" eb="46">
      <t>エイギョウ</t>
    </rPh>
    <rPh sb="47" eb="48">
      <t>マモリ</t>
    </rPh>
    <rPh sb="49" eb="51">
      <t>カツヨウ</t>
    </rPh>
    <phoneticPr fontId="2"/>
  </si>
  <si>
    <t>利益損害</t>
    <phoneticPr fontId="2"/>
  </si>
  <si>
    <t>機会損失</t>
    <rPh sb="0" eb="4">
      <t>キカイ</t>
    </rPh>
    <phoneticPr fontId="6"/>
  </si>
  <si>
    <t>金銭損害</t>
    <rPh sb="0" eb="4">
      <t xml:space="preserve">キンセンソンガイ </t>
    </rPh>
    <phoneticPr fontId="6"/>
  </si>
  <si>
    <t>ランサムウェアによる身代金要求額</t>
    <phoneticPr fontId="6"/>
  </si>
  <si>
    <t>【参考情報】
CrowdStrike「2020 CrowdStrike Global Security Attitude Survey」によると、日本の IT セキュリティ担当者200人のうち、半数を超える52%が、この 1 年間で「ランサムウェア」によるサイバー攻撃を受け、データを暗号化されるなどの被害を受けたと回答があり、日本でランサムウェアの被害にあった組織のうち、32%が、暗号化されたデータを復元するためのいわゆる「身代金」を犯行グループに実際に支払ったと回答がありました。支払った額の平均は、110 万米ドル(約 1 億 1,400 万円)です。
(引用元 : 経済産業省 商務情報政策局 サイバーセキュリティ課「最近のサイバー攻撃の状況を踏まえた経営者への注意喚起」(2020年12月18日))</t>
    <rPh sb="1" eb="5">
      <t>サンコウ</t>
    </rPh>
    <rPh sb="8" eb="11">
      <t>インヨウ</t>
    </rPh>
    <phoneticPr fontId="2"/>
  </si>
  <si>
    <t>インターネットバンキングによる被害金額</t>
    <phoneticPr fontId="6"/>
  </si>
  <si>
    <t>JNSA「インシデント損害額調査レポート2021」では、一般社団法人全国銀行協会の公表する2020年の被害事例をもとに、1件あたりの平均被害額を求めると、法人顧客の被害額は約140万円、個人顧客の被害金額は約101万円との記載がございます。</t>
    <rPh sb="93" eb="97">
      <t>コジンコ</t>
    </rPh>
    <rPh sb="98" eb="100">
      <t>ヒガイグ</t>
    </rPh>
    <rPh sb="100" eb="102">
      <t>キンガク</t>
    </rPh>
    <rPh sb="103" eb="104">
      <t xml:space="preserve">ヤク </t>
    </rPh>
    <rPh sb="107" eb="109">
      <t>マンエn</t>
    </rPh>
    <rPh sb="111" eb="113">
      <t>キサイ</t>
    </rPh>
    <phoneticPr fontId="2"/>
  </si>
  <si>
    <t>リソース補充</t>
  </si>
  <si>
    <t>損害賠償(クレジットカード情報の漏洩)</t>
    <phoneticPr fontId="6"/>
  </si>
  <si>
    <t>クレジットカード情報漏洩に際しての企業間連携要員の補充</t>
    <phoneticPr fontId="6"/>
  </si>
  <si>
    <t>行政損害</t>
    <rPh sb="0" eb="4">
      <t xml:space="preserve">ギョウセイソンガイ </t>
    </rPh>
    <phoneticPr fontId="6"/>
  </si>
  <si>
    <t>罰金</t>
    <rPh sb="0" eb="2">
      <t xml:space="preserve">バッキン </t>
    </rPh>
    <phoneticPr fontId="6"/>
  </si>
  <si>
    <t>・個人情報の保護に関する法律179条1項1号(データベース等不正提供罪、委員会による命令違反に対する法人処罰(両罰規定))に該当する場合は1億円以下の罰金を科される可能性があります。
・不正競争防止法22条1項1号(営業秘密侵害罪に対する法人処罰(両罰規定))に該当する場合は10億円以下の罰金を科される可能性があります。</t>
    <rPh sb="29" eb="30">
      <t xml:space="preserve">ナド </t>
    </rPh>
    <rPh sb="30" eb="34">
      <t>フセイ</t>
    </rPh>
    <rPh sb="34" eb="35">
      <t>ツミ</t>
    </rPh>
    <rPh sb="36" eb="39">
      <t>イインカイ</t>
    </rPh>
    <rPh sb="42" eb="46">
      <t>メイレイ</t>
    </rPh>
    <rPh sb="61" eb="63">
      <t>バッキn</t>
    </rPh>
    <rPh sb="78" eb="79">
      <t>ヤマ</t>
    </rPh>
    <rPh sb="82" eb="85">
      <t>カノウ</t>
    </rPh>
    <rPh sb="94" eb="100">
      <t>エイギョウ</t>
    </rPh>
    <rPh sb="100" eb="101">
      <t>ツミ</t>
    </rPh>
    <rPh sb="102" eb="103">
      <t>タイス</t>
    </rPh>
    <rPh sb="105" eb="109">
      <t>ホウジn</t>
    </rPh>
    <rPh sb="110" eb="114">
      <t>リョウ</t>
    </rPh>
    <rPh sb="131" eb="133">
      <t>バッキn</t>
    </rPh>
    <phoneticPr fontId="2"/>
  </si>
  <si>
    <t>弁護士事務所への委託費用</t>
    <rPh sb="0" eb="3">
      <t xml:space="preserve">ベンゴシヒヨウ </t>
    </rPh>
    <rPh sb="3" eb="6">
      <t xml:space="preserve">ジムショ </t>
    </rPh>
    <rPh sb="8" eb="10">
      <t xml:space="preserve">イタク </t>
    </rPh>
    <rPh sb="10" eb="12">
      <t xml:space="preserve">ヒヨウ </t>
    </rPh>
    <phoneticPr fontId="6"/>
  </si>
  <si>
    <t>無形損害</t>
    <rPh sb="0" eb="4">
      <t>ムケ</t>
    </rPh>
    <phoneticPr fontId="2"/>
  </si>
  <si>
    <t>ブランドイメージ毀損</t>
    <rPh sb="8" eb="10">
      <t>キソn</t>
    </rPh>
    <phoneticPr fontId="6"/>
  </si>
  <si>
    <t>株価への影響</t>
    <phoneticPr fontId="2"/>
  </si>
  <si>
    <t>JNSA「インシデント損害額調査レポート2021」では、過去事例として、以下の事例が挙げられています。
・大手自動車メーカーへのサイバー攻撃(2020) : 株価が一時5%下落
・大手ゲーム会社へのサイバー攻撃(2020) : 株価が一時16%下落
・婚活サイト運営会社の情報漏洩(2021) : 株価が事件発覚前より43%下落</t>
    <rPh sb="0" eb="4">
      <t>カコ</t>
    </rPh>
    <rPh sb="7" eb="9">
      <t>イカ</t>
    </rPh>
    <rPh sb="10" eb="12">
      <t>ジレイ</t>
    </rPh>
    <rPh sb="13" eb="14">
      <t xml:space="preserve">アゲラレマス </t>
    </rPh>
    <rPh sb="22" eb="27">
      <t>オオテ</t>
    </rPh>
    <rPh sb="51" eb="53">
      <t>カブカ</t>
    </rPh>
    <rPh sb="54" eb="56">
      <t>イ_x0000__x000C_</t>
    </rPh>
    <rPh sb="58" eb="60">
      <t>_x0004__x0002__x0013_</t>
    </rPh>
    <rPh sb="98" eb="100">
      <t>_x0002__x0004__x0015__x0002__x0008_</t>
    </rPh>
    <rPh sb="103" eb="105">
      <t>_x0018__x0002__x000C__x001C_</t>
    </rPh>
    <rPh sb="105" eb="107">
      <t>_x0002__x0011_</t>
    </rPh>
    <rPh sb="108" eb="112">
      <t>_x001F__x0001__x0015_"_x0004__x0018_*_x0002__x001E_</t>
    </rPh>
    <rPh sb="124" eb="129">
      <t/>
    </rPh>
    <phoneticPr fontId="2"/>
  </si>
  <si>
    <t xml:space="preserve">
　</t>
    <rPh sb="1" eb="2">
      <t xml:space="preserve">ホンシート ジョウホウショリ スイシンキコウ イカ ネン ハッピョウ ヒガイ ヒガイガク タイサク セツメイ シツモン シサク ドウニュウ ハンダンザイリョウ </t>
    </rPh>
    <phoneticPr fontId="2"/>
  </si>
  <si>
    <t>※社会的に影響が大きかったと考えられる情報セキュリティにおける事案から、IPAが脅威候補を選出し、情報セキュリティ分野の研究者、企業の実務担当者など約150名のメンバーからなる「10大脅威選考会」が脅威候補に対して審議・投票を行い、決定します。</t>
    <phoneticPr fontId="2"/>
  </si>
  <si>
    <t>【1】シナリオ</t>
    <phoneticPr fontId="2"/>
  </si>
  <si>
    <t>※上画像は情報セキュリティ10大脅威 2022より抜粋</t>
    <rPh sb="1" eb="2">
      <t xml:space="preserve">ウエ </t>
    </rPh>
    <rPh sb="2" eb="4">
      <t xml:space="preserve">ガゾウ </t>
    </rPh>
    <phoneticPr fontId="2"/>
  </si>
  <si>
    <t>【2】質問</t>
    <rPh sb="3" eb="5">
      <t xml:space="preserve">シツモン </t>
    </rPh>
    <phoneticPr fontId="2"/>
  </si>
  <si>
    <t>　上記のインシデントが発生した場合に想定される損失金額を計算するため、次の項目に回答してください。</t>
    <rPh sb="1" eb="3">
      <t xml:space="preserve">ジョウキ </t>
    </rPh>
    <rPh sb="11" eb="13">
      <t xml:space="preserve">ハッセイシタバアイニ </t>
    </rPh>
    <rPh sb="18" eb="20">
      <t xml:space="preserve">ソウテイサレル </t>
    </rPh>
    <rPh sb="23" eb="27">
      <t xml:space="preserve">ソンシツキンガク </t>
    </rPh>
    <rPh sb="28" eb="30">
      <t xml:space="preserve">ケイサン </t>
    </rPh>
    <rPh sb="35" eb="36">
      <t xml:space="preserve">ツギ </t>
    </rPh>
    <rPh sb="37" eb="39">
      <t xml:space="preserve">コウモク </t>
    </rPh>
    <rPh sb="40" eb="42">
      <t xml:space="preserve">カイトウ </t>
    </rPh>
    <phoneticPr fontId="2"/>
  </si>
  <si>
    <t>ステークホルダーを明確にする
経営者が一目で分かる文字、図にする</t>
    <rPh sb="9" eb="11">
      <t>メイカク</t>
    </rPh>
    <rPh sb="15" eb="18">
      <t>ケイエイ</t>
    </rPh>
    <rPh sb="19" eb="21">
      <t>ヒト</t>
    </rPh>
    <rPh sb="22" eb="23">
      <t>ワカル</t>
    </rPh>
    <rPh sb="25" eb="27">
      <t>モジ</t>
    </rPh>
    <rPh sb="28" eb="29">
      <t xml:space="preserve">ズ </t>
    </rPh>
    <phoneticPr fontId="2"/>
  </si>
  <si>
    <t>回答入力要</t>
    <phoneticPr fontId="2"/>
  </si>
  <si>
    <t>回答済み</t>
    <rPh sb="0" eb="3">
      <t xml:space="preserve">カイトウズミ </t>
    </rPh>
    <phoneticPr fontId="2"/>
  </si>
  <si>
    <t>入力不要</t>
    <rPh sb="0" eb="2">
      <t xml:space="preserve">ニュウリョク </t>
    </rPh>
    <rPh sb="2" eb="4">
      <t xml:space="preserve">フヨウ </t>
    </rPh>
    <phoneticPr fontId="2"/>
  </si>
  <si>
    <t>No.</t>
    <phoneticPr fontId="2"/>
  </si>
  <si>
    <t>質問</t>
    <rPh sb="0" eb="2">
      <t xml:space="preserve">シツモン </t>
    </rPh>
    <phoneticPr fontId="2"/>
  </si>
  <si>
    <t>備考</t>
    <rPh sb="0" eb="2">
      <t xml:space="preserve">ビコウ </t>
    </rPh>
    <phoneticPr fontId="2"/>
  </si>
  <si>
    <t>Q1</t>
    <phoneticPr fontId="2"/>
  </si>
  <si>
    <t>貴社の従業員数を入力してください</t>
    <rPh sb="0" eb="2">
      <t xml:space="preserve">キシャ </t>
    </rPh>
    <rPh sb="3" eb="7">
      <t xml:space="preserve">ジュウギョウインスウ </t>
    </rPh>
    <rPh sb="8" eb="10">
      <t xml:space="preserve">ニュウリョク </t>
    </rPh>
    <phoneticPr fontId="2"/>
  </si>
  <si>
    <t>Q2</t>
    <phoneticPr fontId="2"/>
  </si>
  <si>
    <t>インシデントの初動対応を自社で行うことができますか？</t>
    <phoneticPr fontId="2"/>
  </si>
  <si>
    <t>初動対応の主な内容
・システム(機器)の稼働状況を調査		
・通常運用範囲でのログ調査		
・被疑端末やシステムをネットワークから分離</t>
    <phoneticPr fontId="2"/>
  </si>
  <si>
    <t>(Q2-1で[いいえ]と回答した方)
インシデント初動対応の外注費が分かりますか？</t>
    <rPh sb="25" eb="29">
      <t xml:space="preserve">ショドウタイオウ </t>
    </rPh>
    <rPh sb="30" eb="33">
      <t xml:space="preserve">ガイチュウヒ </t>
    </rPh>
    <rPh sb="34" eb="35">
      <t xml:space="preserve">ワカリマスア </t>
    </rPh>
    <phoneticPr fontId="2"/>
  </si>
  <si>
    <t>(Q2-2で[はい]と回答した方)
インシデント初動対応の外注費用を入力してください</t>
    <rPh sb="11" eb="13">
      <t xml:space="preserve">カイトウシタカタ </t>
    </rPh>
    <rPh sb="24" eb="26">
      <t xml:space="preserve">ショドウ </t>
    </rPh>
    <rPh sb="26" eb="28">
      <t xml:space="preserve">タイオウ </t>
    </rPh>
    <phoneticPr fontId="2"/>
  </si>
  <si>
    <t>Q3</t>
    <phoneticPr fontId="2"/>
  </si>
  <si>
    <t>ECサイトを運用していますか？</t>
    <rPh sb="6" eb="8">
      <t xml:space="preserve">ウンヨウシテイマスカ </t>
    </rPh>
    <phoneticPr fontId="2"/>
  </si>
  <si>
    <t>外部公開されているサーバを有する場合、「はい」を選択してください</t>
    <phoneticPr fontId="2"/>
  </si>
  <si>
    <t>サービス利用者数(会員数)を入力してください</t>
    <rPh sb="9" eb="11">
      <t>カイイn</t>
    </rPh>
    <rPh sb="11" eb="12">
      <t>スウ</t>
    </rPh>
    <phoneticPr fontId="2"/>
  </si>
  <si>
    <t>Q4</t>
    <phoneticPr fontId="2"/>
  </si>
  <si>
    <t>他社から受託している業務で委託元の個人情報を扱っていますか</t>
    <rPh sb="0" eb="2">
      <t>タセィア</t>
    </rPh>
    <rPh sb="4" eb="6">
      <t>ジュタク</t>
    </rPh>
    <rPh sb="10" eb="12">
      <t>ギョウ</t>
    </rPh>
    <rPh sb="13" eb="16">
      <t>イタク</t>
    </rPh>
    <rPh sb="17" eb="21">
      <t>コジn</t>
    </rPh>
    <phoneticPr fontId="2"/>
  </si>
  <si>
    <t>個人情報の保有件数を入力してください</t>
    <rPh sb="0" eb="4">
      <t>コジn</t>
    </rPh>
    <rPh sb="5" eb="9">
      <t>ホユウ</t>
    </rPh>
    <rPh sb="10" eb="12">
      <t>ニュウリョク</t>
    </rPh>
    <phoneticPr fontId="2"/>
  </si>
  <si>
    <t>Q5</t>
    <phoneticPr fontId="2"/>
  </si>
  <si>
    <t>事業継続に必要なデータのバックアップを行っていますか</t>
    <phoneticPr fontId="2"/>
  </si>
  <si>
    <t>製造業の場合、生産計画データなど</t>
    <phoneticPr fontId="2"/>
  </si>
  <si>
    <t>重要情報を保存しているサーバについて、下記のいずれかに当てはまりますか？
・ハードウェア保守サービスに加入していない
・ハードウェア保守サービスに加入していても、マルウェア感染により正常に稼働しなくなった場合のハードウェア交換が保守内容に含まれていない
・データが復号できたとしてもハードウェア交換をする(不正プログラムの除去を実施しても、既存のハードウェアでの運用は再開しない)</t>
    <phoneticPr fontId="2"/>
  </si>
  <si>
    <t>Q6</t>
    <phoneticPr fontId="2"/>
  </si>
  <si>
    <t>工場を保有し、稼働していますか？</t>
    <rPh sb="0" eb="2">
      <t xml:space="preserve">コウジョウノ </t>
    </rPh>
    <rPh sb="3" eb="5">
      <t xml:space="preserve">ホユウシテイマスカ </t>
    </rPh>
    <rPh sb="7" eb="9">
      <t xml:space="preserve">カドウ </t>
    </rPh>
    <phoneticPr fontId="2"/>
  </si>
  <si>
    <t>(Q6-1で「はい」と答えた方)
工場停止した際のロスコストは分かりますか？</t>
    <phoneticPr fontId="2"/>
  </si>
  <si>
    <t>(Q6-2で「はい」と答えた方)
工場停止1時間あたりのロスコストを入力してください
※複数工場を保有されている場合、1工場あたりの平均値を入力してください</t>
    <rPh sb="11" eb="12">
      <t xml:space="preserve">コタエタ </t>
    </rPh>
    <rPh sb="14" eb="15">
      <t xml:space="preserve">カタ </t>
    </rPh>
    <rPh sb="44" eb="46">
      <t xml:space="preserve">フクスウ </t>
    </rPh>
    <rPh sb="46" eb="48">
      <t xml:space="preserve">コウジョウ </t>
    </rPh>
    <rPh sb="49" eb="51">
      <t xml:space="preserve">ホユウ </t>
    </rPh>
    <rPh sb="66" eb="69">
      <t xml:space="preserve">ヘイキンチ </t>
    </rPh>
    <rPh sb="70" eb="72">
      <t xml:space="preserve">ニュウリョク </t>
    </rPh>
    <phoneticPr fontId="2"/>
  </si>
  <si>
    <t>工場が一時間停止した場合に、生産ノルマのために追加で操業を行う、または生産速度を早めるコスト</t>
  </si>
  <si>
    <t>(Q6-1で「はい」と答えた方)
工場停止した際、復旧にかかるコストが分かりますか？</t>
    <rPh sb="25" eb="27">
      <t xml:space="preserve">フッキュウニ </t>
    </rPh>
    <phoneticPr fontId="2"/>
  </si>
  <si>
    <t>(Q6-1で「はい」と答えた方)
工場の停止から復旧にかかるコストを入力してください
※複数工場を保有されている場合、1工場あたりの平均値を入力してください</t>
    <rPh sb="14" eb="15">
      <t xml:space="preserve">カタ </t>
    </rPh>
    <phoneticPr fontId="2"/>
  </si>
  <si>
    <t>(復旧にかかるコストの例)
・食品生産工場における、工場稼働停止中のライン上に残った食材の処分
・製鉄工場における復旧（温度が下がってしまった金属の廃棄、火入れ）
・化学工場における液体の再加熱</t>
    <rPh sb="1" eb="3">
      <t>フッキュウ</t>
    </rPh>
    <rPh sb="11" eb="12">
      <t>レイ</t>
    </rPh>
    <phoneticPr fontId="2"/>
  </si>
  <si>
    <t>Q7</t>
    <phoneticPr fontId="2"/>
  </si>
  <si>
    <t>貴社で扱う取引額のうち、最大の取引額を入力してください</t>
    <phoneticPr fontId="2"/>
  </si>
  <si>
    <t>Q8</t>
  </si>
  <si>
    <t>貴社の機密情報を利用した製品1個あたりの利益額を入力してください</t>
    <phoneticPr fontId="2"/>
  </si>
  <si>
    <t>Q9</t>
  </si>
  <si>
    <t>貴社の機密情報を利用した製品の年間での売上数を入力してください</t>
    <phoneticPr fontId="2"/>
  </si>
  <si>
    <t>入力チェック→</t>
    <rPh sb="0" eb="2">
      <t xml:space="preserve">ニュウリョクチェック </t>
    </rPh>
    <phoneticPr fontId="2"/>
  </si>
  <si>
    <t>　NANBOKでは、事故対応損害、賠償損害。利益損害に関して発生し得る項目を細分化し、それらの項目毎の金額を足し合わせることで、想定損害額の合計金額を算出します。今回金額を提示していないものの発生し得る損害については、「②金額は提示していないが重要な項目」にリストされます。</t>
    <rPh sb="7" eb="9">
      <t>ハッセイ</t>
    </rPh>
    <rPh sb="12" eb="14">
      <t>コウモク</t>
    </rPh>
    <rPh sb="15" eb="18">
      <t>サイブn</t>
    </rPh>
    <rPh sb="24" eb="26">
      <t>コウモク</t>
    </rPh>
    <rPh sb="26" eb="27">
      <t>ゴトノ</t>
    </rPh>
    <rPh sb="28" eb="30">
      <t>キンガク</t>
    </rPh>
    <rPh sb="31" eb="32">
      <t>タシアワセ</t>
    </rPh>
    <rPh sb="41" eb="46">
      <t>ソウテイ</t>
    </rPh>
    <rPh sb="47" eb="51">
      <t>ゴウケイキ</t>
    </rPh>
    <rPh sb="52" eb="54">
      <t>サンシュテゥ</t>
    </rPh>
    <rPh sb="67" eb="69">
      <t xml:space="preserve">コンカイ </t>
    </rPh>
    <rPh sb="69" eb="71">
      <t xml:space="preserve">キンガク </t>
    </rPh>
    <rPh sb="72" eb="74">
      <t xml:space="preserve">テイジ </t>
    </rPh>
    <rPh sb="82" eb="84">
      <t>ハッセイシウル ソン</t>
    </rPh>
    <phoneticPr fontId="2"/>
  </si>
  <si>
    <t>合計金額：</t>
    <rPh sb="0" eb="4">
      <t xml:space="preserve">ゴウケイキンガク </t>
    </rPh>
    <phoneticPr fontId="2"/>
  </si>
  <si>
    <t>想定する読み手(セキュリティ担当者)を記載する</t>
    <rPh sb="0" eb="2">
      <t>ソウテイ</t>
    </rPh>
    <rPh sb="4" eb="5">
      <t>ヨミ</t>
    </rPh>
    <rPh sb="14" eb="17">
      <t>タントウ</t>
    </rPh>
    <rPh sb="19" eb="21">
      <t>キサイ</t>
    </rPh>
    <phoneticPr fontId="2"/>
  </si>
  <si>
    <t>※TOP3項目が強調されます</t>
    <rPh sb="8" eb="10">
      <t xml:space="preserve">キョウチョウ </t>
    </rPh>
    <phoneticPr fontId="2"/>
  </si>
  <si>
    <t>金額</t>
    <rPh sb="0" eb="2">
      <t xml:space="preserve">キンガク </t>
    </rPh>
    <phoneticPr fontId="2"/>
  </si>
  <si>
    <t>メモ</t>
    <phoneticPr fontId="2"/>
  </si>
  <si>
    <t>下記の初動対応を実施します。
・システム(機器)の稼働状況を調査		
・通常運用範囲でのログ調査		
・被疑端末やシステムをネットワークから分離</t>
    <phoneticPr fontId="2"/>
  </si>
  <si>
    <t>下記の対応を実施します。
①ログ解析
②ハードウェア解析
③マルウェア検体解析
尚、フォレンジック対応企業への機器提出は２回行うものとします。
（インシデント発覚直後に侵入された疑いのある機器を、１週間後に感染拡大の疑いがある機器を提出することで、攻撃者の活動を追跡するため。）</t>
    <rPh sb="56" eb="58">
      <t>カンセn</t>
    </rPh>
    <rPh sb="59" eb="61">
      <t>サイ</t>
    </rPh>
    <rPh sb="63" eb="65">
      <t>サイゴ</t>
    </rPh>
    <phoneticPr fontId="2"/>
  </si>
  <si>
    <t>クレジットカード情報が漏洩した場合、カード不正利用防止のためユーザーがカードを再発行する必要があります。その際の再発行手数料を自社で負担し、カード会社に支払います。</t>
    <phoneticPr fontId="2"/>
  </si>
  <si>
    <t>顧客(個人)に対してダイレクトメールを送付します。
・漏洩した、またはその可能性がある情報の内容(氏名、クレジットカード情報など)
・対応方針(サービス休止など)
・顧客に対応してほしい内容(クレジットカードの再発行など)</t>
    <phoneticPr fontId="2"/>
  </si>
  <si>
    <t>ECサイトサービス利用者数が10,000以上の場合のみ、インシデントについて、全国紙に19cm×2段のお詫び広告(紙面)を掲載します。
(DMが届かないユーザーにも遍く知らせる必要があるため、上記対応することとします。) 
全国5大紙に全て掲載する際の費用を計上します。</t>
    <phoneticPr fontId="2"/>
  </si>
  <si>
    <t>顧客の個人情報が漏洩した場合、またはその可能性がある場合は、被害者やその家族、すべての顧客、部外者等からの問い合わせに対応するためにコールセンターを外注します。</t>
    <phoneticPr fontId="2"/>
  </si>
  <si>
    <t>情報漏洩事故が発生した場合、実被害の状況や顧客との関係性に配慮しお詫びの一環として見舞金や見舞品を送付するケースがあります。</t>
    <rPh sb="0" eb="4">
      <t xml:space="preserve">ジョウホウロウエイ </t>
    </rPh>
    <rPh sb="4" eb="6">
      <t xml:space="preserve">ジコ </t>
    </rPh>
    <rPh sb="7" eb="9">
      <t xml:space="preserve">ハッセイシタバアイ </t>
    </rPh>
    <rPh sb="14" eb="17">
      <t xml:space="preserve">ジツヒガイ </t>
    </rPh>
    <rPh sb="18" eb="20">
      <t xml:space="preserve">ジョウキョウ </t>
    </rPh>
    <rPh sb="21" eb="23">
      <t xml:space="preserve">コキャクトノ </t>
    </rPh>
    <rPh sb="25" eb="28">
      <t xml:space="preserve">カンケイセイ </t>
    </rPh>
    <rPh sb="29" eb="31">
      <t xml:space="preserve">ハイリョシテ </t>
    </rPh>
    <rPh sb="36" eb="38">
      <t xml:space="preserve">イッカン </t>
    </rPh>
    <rPh sb="41" eb="44">
      <t xml:space="preserve">ミマイキン </t>
    </rPh>
    <rPh sb="45" eb="47">
      <t xml:space="preserve">ミマイヒン </t>
    </rPh>
    <rPh sb="49" eb="51">
      <t xml:space="preserve">ソウフ </t>
    </rPh>
    <phoneticPr fontId="6"/>
  </si>
  <si>
    <t>ハードウェア損傷がない場合、暗号化された情報を復号します。
データ復旧には専門的なスキルが必要なため、専門企業に外注します。</t>
    <phoneticPr fontId="2"/>
  </si>
  <si>
    <t>サーバやPCなどが物理的に損傷した場合や、Q5-2にて「はい」を選択した場合、購入元に修理を依頼します。保守期間内であれば無償対応となります。</t>
    <rPh sb="32" eb="34">
      <t>センタク</t>
    </rPh>
    <rPh sb="36" eb="38">
      <t>バアイ</t>
    </rPh>
    <phoneticPr fontId="2"/>
  </si>
  <si>
    <t>顧客または従業員の個人情報漏洩(の可能性)があった場合は、集団訴訟に対する賠償金が発生するケースがあります。
過去の事例を加味し、訴訟参加率を反映させた金額となっております。</t>
    <rPh sb="0" eb="2">
      <t xml:space="preserve">コキャク </t>
    </rPh>
    <rPh sb="5" eb="8">
      <t xml:space="preserve">ジュウギョウイン </t>
    </rPh>
    <rPh sb="9" eb="11">
      <t xml:space="preserve">コジン </t>
    </rPh>
    <rPh sb="11" eb="13">
      <t xml:space="preserve">ジョウホウ </t>
    </rPh>
    <rPh sb="13" eb="15">
      <t xml:space="preserve">ロウエイ </t>
    </rPh>
    <rPh sb="29" eb="32">
      <t xml:space="preserve">シュウダンソショウ </t>
    </rPh>
    <rPh sb="36" eb="39">
      <t xml:space="preserve">バイショウキン </t>
    </rPh>
    <rPh sb="40" eb="42">
      <t xml:space="preserve">ハッセイ </t>
    </rPh>
    <rPh sb="55" eb="57">
      <t xml:space="preserve">カコ </t>
    </rPh>
    <rPh sb="58" eb="60">
      <t xml:space="preserve">ジレイ </t>
    </rPh>
    <rPh sb="61" eb="63">
      <t xml:space="preserve">カミシ </t>
    </rPh>
    <rPh sb="65" eb="70">
      <t>ソショウス</t>
    </rPh>
    <rPh sb="71" eb="73">
      <t xml:space="preserve">ハンエイ </t>
    </rPh>
    <rPh sb="76" eb="78">
      <t>キンガク</t>
    </rPh>
    <phoneticPr fontId="6"/>
  </si>
  <si>
    <t>他社の個人情報管理に責任を持つ事業者の場合は、企業ネットワークへの侵入により情報漏洩被害が拡大する可能性があります。
想定する提供サービス例：
・顧客情報管理代行サービス
・SaaS
・ローコード開発プラットフォーム</t>
    <rPh sb="100" eb="102">
      <t xml:space="preserve">イツシツ </t>
    </rPh>
    <phoneticPr fontId="2"/>
  </si>
  <si>
    <t>法的課題に対処する必要が生じた場合に委任する弁護士費用のうち、裁判結果の如何に関わらず支払う必要がある費用です。
本ツールでは、「内部不正による情報漏えい」シナリオのみ定量的に算出しておりますが、他シナリオではシナリオ特性上、一意の金額を定めることは困難なため、金額内訳には含めておりません。
ただし、その他のシナリオにおいても「金額は提示していないが発生し得る損害」として考慮すべき項目です。</t>
    <rPh sb="0" eb="2">
      <t>ホウテキ</t>
    </rPh>
    <rPh sb="2" eb="4">
      <t>カダイ</t>
    </rPh>
    <rPh sb="5" eb="7">
      <t>タイセィオ</t>
    </rPh>
    <rPh sb="9" eb="11">
      <t>ヒツヨウ</t>
    </rPh>
    <rPh sb="12" eb="13">
      <t>ショウジ</t>
    </rPh>
    <rPh sb="15" eb="17">
      <t>バアイ</t>
    </rPh>
    <rPh sb="18" eb="20">
      <t>イニn</t>
    </rPh>
    <rPh sb="22" eb="27">
      <t>ベンゴセィ</t>
    </rPh>
    <rPh sb="31" eb="33">
      <t>サイバn</t>
    </rPh>
    <rPh sb="33" eb="35">
      <t>ケッカ</t>
    </rPh>
    <rPh sb="36" eb="38">
      <t xml:space="preserve">イカンニ </t>
    </rPh>
    <rPh sb="39" eb="40">
      <t xml:space="preserve">カカワラズ </t>
    </rPh>
    <rPh sb="43" eb="45">
      <t>シハラウ</t>
    </rPh>
    <rPh sb="51" eb="53">
      <t>ヒヨウ</t>
    </rPh>
    <rPh sb="57" eb="58">
      <t>ホn</t>
    </rPh>
    <rPh sb="72" eb="75">
      <t>テイリョウ</t>
    </rPh>
    <rPh sb="76" eb="78">
      <t>サンシュテゥ</t>
    </rPh>
    <rPh sb="98" eb="99">
      <t>ホカ</t>
    </rPh>
    <rPh sb="109" eb="111">
      <t>トクセイ</t>
    </rPh>
    <rPh sb="144" eb="146">
      <t>コウリョ</t>
    </rPh>
    <rPh sb="149" eb="151">
      <t>コウモク</t>
    </rPh>
    <phoneticPr fontId="2"/>
  </si>
  <si>
    <t>法的課題に対処する必要が生じた場合に委任する弁護士費用のうち、裁判結果が成功した場合に支払う必要がある費用です。
本ツールでは、「内部不正による情報漏えい」シナリオのみ定量的に算出しておりますが、他シナリオではシナリオ特性上、一意の金額を定めることは困難なため、金額内訳には含めておりません。
ただし、その他のシナリオにおいても「金額は提示していないが発生し得る損害」として考慮すべき項目です。</t>
    <rPh sb="0" eb="2">
      <t>サイバn</t>
    </rPh>
    <rPh sb="2" eb="4">
      <t>サイベンケク</t>
    </rPh>
    <rPh sb="7" eb="9">
      <t>キンガク</t>
    </rPh>
    <rPh sb="10" eb="12">
      <t>ヘンドウ</t>
    </rPh>
    <rPh sb="13" eb="14">
      <t>オオキク</t>
    </rPh>
    <rPh sb="17" eb="19">
      <t>イチイノ</t>
    </rPh>
    <rPh sb="20" eb="22">
      <t>キンガク</t>
    </rPh>
    <rPh sb="23" eb="24">
      <t>サダメ</t>
    </rPh>
    <rPh sb="29" eb="31">
      <t>コンナn</t>
    </rPh>
    <rPh sb="36" eb="38">
      <t>セイコウシテ</t>
    </rPh>
    <phoneticPr fontId="2"/>
  </si>
  <si>
    <t>訴訟で勝訴したものの、相手方が認容された損害賠償額を支払わない場合に民事執行手続を実施する必要があり、この場合に発生する費用です。
着手金及び報酬金を基に定められます。
本ツールでは、「内部不正による情報漏えい」シナリオのみ定量的に算出しておりますが、他シナリオではシナリオ特性上、一意の金額を定めることは困難なため、金額内訳には含めておりません。
ただし、その他のシナリオにおいても「金額は提示していないが発生し得る損害」として考慮すべき項目です。</t>
    <rPh sb="0" eb="2">
      <t>ソショウ</t>
    </rPh>
    <rPh sb="3" eb="5">
      <t>ショウソ</t>
    </rPh>
    <rPh sb="11" eb="13">
      <t>アイテ</t>
    </rPh>
    <rPh sb="13" eb="14">
      <t>ホウ</t>
    </rPh>
    <rPh sb="15" eb="17">
      <t>ニンヨ</t>
    </rPh>
    <rPh sb="20" eb="24">
      <t>ソンガイ</t>
    </rPh>
    <rPh sb="24" eb="25">
      <t xml:space="preserve">ガク </t>
    </rPh>
    <rPh sb="26" eb="28">
      <t>シハラワナ</t>
    </rPh>
    <rPh sb="31" eb="33">
      <t>バアイ</t>
    </rPh>
    <rPh sb="34" eb="40">
      <t>ミンジ</t>
    </rPh>
    <rPh sb="41" eb="43">
      <t>ジッセィ</t>
    </rPh>
    <rPh sb="56" eb="58">
      <t>ハッセイ</t>
    </rPh>
    <rPh sb="60" eb="62">
      <t>ヒヨウ</t>
    </rPh>
    <rPh sb="65" eb="68">
      <t>チャク</t>
    </rPh>
    <rPh sb="68" eb="69">
      <t>オヨビ</t>
    </rPh>
    <phoneticPr fontId="2"/>
  </si>
  <si>
    <t>インシデントにより工場が停止した場合、生産ノルマ達成のために追加で操業を行います。</t>
    <phoneticPr fontId="2"/>
  </si>
  <si>
    <t>インシデントにより工場が停止した場合、再稼働するまでにかかるコストです。
具体的な例：
・食品生産工場における、工場稼働停止中のライン上に残った食材の処分
・製鉄工場における復旧（温度が下がってしまった金属の廃棄、火入れ）
・化学工場における液体の再加熱</t>
    <phoneticPr fontId="2"/>
  </si>
  <si>
    <t>ビジネスメール詐欺(BEC)によって、攻撃者に騙し取られた金額を計上します。</t>
    <rPh sb="3" eb="4">
      <t xml:space="preserve">アン </t>
    </rPh>
    <rPh sb="19" eb="22">
      <t>コウゲキ</t>
    </rPh>
    <rPh sb="23" eb="24">
      <t>ダマシトラレタ</t>
    </rPh>
    <rPh sb="29" eb="31">
      <t>キンガク</t>
    </rPh>
    <rPh sb="32" eb="34">
      <t>ケイジョウ</t>
    </rPh>
    <phoneticPr fontId="2"/>
  </si>
  <si>
    <t>発生可能性</t>
    <rPh sb="0" eb="2">
      <t xml:space="preserve">ハッセイ </t>
    </rPh>
    <rPh sb="2" eb="5">
      <t xml:space="preserve">カノウセイ </t>
    </rPh>
    <phoneticPr fontId="2"/>
  </si>
  <si>
    <t>インシデントの対応方針をコンサルティング会社に相談します。
具体的な相談内容の例：
・対応連携各所の洗い出し
・調査方針
・外部委託すべきタスクの洗い出し
・対応スケジュール
事案による金額の変動が大きく、一意の金額を定めることは困難なため、金額内訳には含めません。</t>
    <phoneticPr fontId="2"/>
  </si>
  <si>
    <t>被害者や関係機関、社会へのコミュニケーション手段をコンサルティング会社に相談します。
具体的な相談内容の例：
危機管理広報全般
・プレスリリースを出すべきか
・謝罪会見を開くべきか
・新聞記事を出すべきか
・メディアへの取り継ぎ
・リリース文書の文言精査
・記者会見トレーニング
事案による金額の変動が大きく、一意の金額を定めることは困難なため、金額内訳には含めません。</t>
    <rPh sb="0" eb="139">
      <t xml:space="preserve">レイ </t>
    </rPh>
    <phoneticPr fontId="2"/>
  </si>
  <si>
    <t>インシデント情報の公開について、コンサルティング会社に相談します。
具体的な相談内容の例：
・リリース文書の文言精査
・記者会見トレーニング
事案による金額の変動が大きく、一意の金額を定めることは困難なため、金額内訳には含めません。</t>
    <phoneticPr fontId="2"/>
  </si>
  <si>
    <t xml:space="preserve">弁護士にインシデント発生直後の相談をします。
具体的な相談内容：
・今後の流れ(どのような法的手続きが必要になるか等)
事案による金額の変動が大きく、一意の金額を定めることは困難なため、金額内訳には含めません。
</t>
    <rPh sb="57" eb="58">
      <t xml:space="preserve">ナド </t>
    </rPh>
    <phoneticPr fontId="2"/>
  </si>
  <si>
    <t>感染端末から悪意あるプログラムや設定ファイルを除去します。完全に除去できなかった場合二次被害のリスクがあるため、専門企業に外注します。
一意の金額を定めることは困難なため、金額内訳には含めません。</t>
    <phoneticPr fontId="2"/>
  </si>
  <si>
    <t>再発防止策として、セキュリティ教育を実施することが考えられます。
(実施例)
・標的型メール訓練
・動画コンテンツまたは外部派遣研修によるセキュリティ意識向上
・業務フロー見直しに関するコンサルティング
再発防止に費やすリソースは一意に定義することが困難なため、再発防止費用は金額内訳には含めません。</t>
    <rPh sb="0" eb="2">
      <t>サイハテゥ</t>
    </rPh>
    <rPh sb="2" eb="4">
      <t>ボウセィ</t>
    </rPh>
    <rPh sb="4" eb="5">
      <t>サク</t>
    </rPh>
    <rPh sb="15" eb="17">
      <t xml:space="preserve">キョウイク </t>
    </rPh>
    <rPh sb="18" eb="20">
      <t xml:space="preserve">ジッシシマス </t>
    </rPh>
    <rPh sb="25" eb="26">
      <t>カンガエラ</t>
    </rPh>
    <rPh sb="34" eb="36">
      <t>ジッセィ</t>
    </rPh>
    <rPh sb="36" eb="37">
      <t>レイ</t>
    </rPh>
    <rPh sb="39" eb="42">
      <t xml:space="preserve">ヒョウテキガタ </t>
    </rPh>
    <rPh sb="45" eb="47">
      <t xml:space="preserve">クンレン </t>
    </rPh>
    <rPh sb="49" eb="51">
      <t xml:space="preserve">ドウガ </t>
    </rPh>
    <rPh sb="59" eb="65">
      <t xml:space="preserve">ガイブケンシュウ </t>
    </rPh>
    <rPh sb="74" eb="78">
      <t xml:space="preserve">イシキコウジョウ </t>
    </rPh>
    <rPh sb="78" eb="102">
      <t>サイハテゥ</t>
    </rPh>
    <rPh sb="103" eb="104">
      <t>ツイヤス</t>
    </rPh>
    <rPh sb="111" eb="113">
      <t>イチイニ</t>
    </rPh>
    <rPh sb="114" eb="116">
      <t>テイギ</t>
    </rPh>
    <rPh sb="121" eb="123">
      <t>コンナn</t>
    </rPh>
    <phoneticPr fontId="2"/>
  </si>
  <si>
    <t>ダークウェブで漏洩した情報が売買されていないか調査します。不用意なアクセスによる二次被害のリスクがあるため、実施する場合は専門企業に外注します。
事案による金額の変動が大きく、一意の金額を定めることは困難なため、金額内訳には含めません。</t>
    <rPh sb="7" eb="9">
      <t xml:space="preserve">ロウエイシタジョウホウ </t>
    </rPh>
    <rPh sb="14" eb="16">
      <t xml:space="preserve">バイバイ </t>
    </rPh>
    <rPh sb="23" eb="25">
      <t xml:space="preserve">チョウサシマス </t>
    </rPh>
    <rPh sb="29" eb="32">
      <t xml:space="preserve">フヨウイナアクセス </t>
    </rPh>
    <rPh sb="40" eb="44">
      <t xml:space="preserve">ニジヒガイ </t>
    </rPh>
    <rPh sb="54" eb="56">
      <t xml:space="preserve">ジッシスルバアイハ </t>
    </rPh>
    <rPh sb="61" eb="63">
      <t xml:space="preserve">センモン </t>
    </rPh>
    <rPh sb="63" eb="65">
      <t xml:space="preserve">キギョウ </t>
    </rPh>
    <rPh sb="66" eb="68">
      <t xml:space="preserve">ガイチュウ </t>
    </rPh>
    <phoneticPr fontId="2"/>
  </si>
  <si>
    <t>クレジットカード情報が漏洩した場合、不正使用などの実被害を考慮した賠償金が発生する可能性があります。
クレジットカード会社から、不正利用の被害対応に要したコスト分の損害賠償を請求される恐れがあります。
不正利用額の実態を調査することは困難なため、金額内訳には含めません。</t>
    <phoneticPr fontId="2"/>
  </si>
  <si>
    <t>秘密保持契約等で規定した機密情報に該当する情報が漏洩した場合に発生する可能性がある賠償金です。
機密情報の例：
・従業員や顧客のリスト
・システム設定情報
・施設設計図
・共同開発ドキュメント
・その他営業秘密全般
賠償額が事案によるばらつきが大きいことから、金額内訳には含めません。</t>
    <rPh sb="105" eb="107">
      <t>ゼンパn</t>
    </rPh>
    <rPh sb="108" eb="111">
      <t>バイショウガク</t>
    </rPh>
    <rPh sb="112" eb="114">
      <t>ジアn</t>
    </rPh>
    <rPh sb="122" eb="123">
      <t>オオキイ</t>
    </rPh>
    <phoneticPr fontId="2"/>
  </si>
  <si>
    <t>サイバーインシデントが発生しなければ本来得られるべきであるにもかかわらず得られなかった利益です。
システム停止(ECサイト、製造業の制御システム等)に伴って発生する、得べかりし利益は一意に定義することが困難なため、金額内訳には含めません。</t>
    <rPh sb="11" eb="13">
      <t>ハッセイ</t>
    </rPh>
    <phoneticPr fontId="2"/>
  </si>
  <si>
    <t>攻撃者が要求する身代金です。反社会性力への資金提供、さらなる活動につながるため、コンプライアンスとリスクの観点から支払わないものとします。</t>
    <rPh sb="0" eb="3">
      <t xml:space="preserve">コウゲキシャ </t>
    </rPh>
    <rPh sb="4" eb="6">
      <t xml:space="preserve">ヨウキュウスル </t>
    </rPh>
    <rPh sb="8" eb="11">
      <t xml:space="preserve">ミノシロキン </t>
    </rPh>
    <rPh sb="14" eb="19">
      <t xml:space="preserve">ハンシャカイセイリョク </t>
    </rPh>
    <rPh sb="21" eb="25">
      <t xml:space="preserve">シキンテイキョウ </t>
    </rPh>
    <rPh sb="30" eb="32">
      <t xml:space="preserve">カツドウ </t>
    </rPh>
    <rPh sb="53" eb="55">
      <t xml:space="preserve">カンテンカラ </t>
    </rPh>
    <rPh sb="57" eb="59">
      <t xml:space="preserve">シハラワナイ </t>
    </rPh>
    <phoneticPr fontId="2"/>
  </si>
  <si>
    <t>フィッシングメールにより従業員が悪意あるサイトに誘導され、かつ会社のインターネットバンキングアカウント情報を入力してしまった結果、不正利用される可能性があります。</t>
    <rPh sb="12" eb="15">
      <t xml:space="preserve">ジュウギョウイｎ </t>
    </rPh>
    <rPh sb="16" eb="18">
      <t xml:space="preserve">アクイアル </t>
    </rPh>
    <rPh sb="24" eb="26">
      <t xml:space="preserve">ユウドウサレ </t>
    </rPh>
    <rPh sb="31" eb="33">
      <t xml:space="preserve">カイシャ </t>
    </rPh>
    <rPh sb="51" eb="53">
      <t xml:space="preserve">ジョウホウ </t>
    </rPh>
    <rPh sb="54" eb="56">
      <t xml:space="preserve">ニュウリョク </t>
    </rPh>
    <rPh sb="65" eb="69">
      <t xml:space="preserve">フセイリヨウ </t>
    </rPh>
    <rPh sb="72" eb="75">
      <t xml:space="preserve">カノウセイ </t>
    </rPh>
    <phoneticPr fontId="2"/>
  </si>
  <si>
    <t>クレジットカード会社は情報漏洩を起こした企業に対して、被害対応に要したコスト分の損害賠償を請求する場合と、損害賠償せずにチャージバック対応で済ませる場合があります。</t>
    <phoneticPr fontId="2"/>
  </si>
  <si>
    <t>クレジットカード会社との連携に必要な人員を配備します。
クラウドソーシング・臨時採用等が考えられます。
具体的な業務内容の例：
・クレジットカード情報漏洩の連絡
・クレジットカード再発行手数料を自社負担にすることでユーザの負担を軽減する旨を連絡する</t>
    <phoneticPr fontId="2"/>
  </si>
  <si>
    <t>国内に限定して事業を展開している企業：刑事罰として法人が支払う罰金です。
国外の規制対象となる可能性がある企業：規制当局に支払う制裁金です。
裁判結果による金額の変動が大きく、一意の金額を定めることは困難なため、金額内訳には含めません。</t>
    <rPh sb="0" eb="2">
      <t xml:space="preserve">コクナイニ </t>
    </rPh>
    <rPh sb="3" eb="5">
      <t xml:space="preserve">ゲンテイ </t>
    </rPh>
    <rPh sb="7" eb="9">
      <t xml:space="preserve">ジギョウ </t>
    </rPh>
    <rPh sb="10" eb="12">
      <t xml:space="preserve">テンカイ </t>
    </rPh>
    <rPh sb="16" eb="18">
      <t xml:space="preserve">キギョウ </t>
    </rPh>
    <rPh sb="19" eb="22">
      <t xml:space="preserve">ケイジバツ </t>
    </rPh>
    <rPh sb="25" eb="27">
      <t xml:space="preserve">ホウジンガ </t>
    </rPh>
    <rPh sb="28" eb="30">
      <t xml:space="preserve">シハラウ </t>
    </rPh>
    <rPh sb="31" eb="33">
      <t xml:space="preserve">バッキン </t>
    </rPh>
    <rPh sb="37" eb="39">
      <t xml:space="preserve">コクガイ </t>
    </rPh>
    <rPh sb="40" eb="42">
      <t xml:space="preserve">キセイ </t>
    </rPh>
    <rPh sb="42" eb="44">
      <t xml:space="preserve">タイショウ </t>
    </rPh>
    <rPh sb="47" eb="50">
      <t xml:space="preserve">カノウセイ </t>
    </rPh>
    <rPh sb="56" eb="59">
      <t xml:space="preserve">キセイトウキョク </t>
    </rPh>
    <rPh sb="60" eb="62">
      <t xml:space="preserve">シハラウ </t>
    </rPh>
    <rPh sb="63" eb="66">
      <t xml:space="preserve">セイサイキン </t>
    </rPh>
    <phoneticPr fontId="2"/>
  </si>
  <si>
    <t>事案による金額の変動が大きく、一意の金額を定めることは困難なため、金額内訳には含めません。</t>
    <rPh sb="0" eb="2">
      <t>ジアn</t>
    </rPh>
    <phoneticPr fontId="2"/>
  </si>
  <si>
    <t>インシデント発生に伴う、ブランドイメージ毀損による損失です。
定量的な評価が困難であることから、金額内訳には含めません。</t>
    <rPh sb="6" eb="8">
      <t>ハッセイ</t>
    </rPh>
    <rPh sb="9" eb="10">
      <t>トモナウ</t>
    </rPh>
    <rPh sb="20" eb="22">
      <t>キソn</t>
    </rPh>
    <rPh sb="25" eb="27">
      <t>ソンシテゥ</t>
    </rPh>
    <rPh sb="31" eb="34">
      <t>テイリョウ</t>
    </rPh>
    <rPh sb="35" eb="37">
      <t>ヒョウ</t>
    </rPh>
    <rPh sb="38" eb="40">
      <t>コンナn</t>
    </rPh>
    <phoneticPr fontId="2"/>
  </si>
  <si>
    <t>インシデント発生に伴い、株価下落による株式格付け評価への影響が生じ、資金調達コストが上昇することによる損失です。
定量的な評価が困難であることから、金額内訳には含めません。</t>
    <rPh sb="12" eb="16">
      <t>カブ</t>
    </rPh>
    <rPh sb="19" eb="21">
      <t>カブ</t>
    </rPh>
    <rPh sb="21" eb="23">
      <t>カクヅケ</t>
    </rPh>
    <rPh sb="24" eb="26">
      <t>ヒョウカ</t>
    </rPh>
    <rPh sb="28" eb="30">
      <t>エイキョウ</t>
    </rPh>
    <rPh sb="31" eb="32">
      <t>ショウジ</t>
    </rPh>
    <rPh sb="34" eb="38">
      <t>シキn</t>
    </rPh>
    <rPh sb="42" eb="44">
      <t>ジョウショウ</t>
    </rPh>
    <phoneticPr fontId="2"/>
  </si>
  <si>
    <t>サービス利用者数(会員数)を入力してください</t>
    <phoneticPr fontId="2"/>
  </si>
  <si>
    <t>Webサイトサービス利用者数が10,000以上の場合のみ、インシデントについて、全国紙に19cm×2段のお詫び広告(紙面)を掲載します。
(DMが届かないユーザーにも遍く知らせる必要があるため、上記対応することとします。) 
全国5大紙に全て掲載する際の費用を計上します。</t>
    <phoneticPr fontId="2"/>
  </si>
  <si>
    <t>会員向けWebサイトを運用していますか？</t>
    <rPh sb="6" eb="8">
      <t xml:space="preserve">ウンヨウシテイマスカ </t>
    </rPh>
    <phoneticPr fontId="2"/>
  </si>
  <si>
    <t>インフラ業の場合、設備管理データなど</t>
    <phoneticPr fontId="2"/>
  </si>
  <si>
    <t>サービス提供に関わる設備を保有し、稼働していますか？</t>
    <rPh sb="4" eb="6">
      <t>テイキョウ</t>
    </rPh>
    <rPh sb="7" eb="8">
      <t>カカワル</t>
    </rPh>
    <rPh sb="10" eb="12">
      <t>セツビ</t>
    </rPh>
    <rPh sb="13" eb="15">
      <t xml:space="preserve">ホユウシテイマスカ </t>
    </rPh>
    <rPh sb="17" eb="19">
      <t xml:space="preserve">カドウ </t>
    </rPh>
    <phoneticPr fontId="2"/>
  </si>
  <si>
    <t>(Q6-1で「はい」と答えた方)
設備停止した際のロスコストは分かりますか？</t>
    <phoneticPr fontId="2"/>
  </si>
  <si>
    <t>(Q6-2で「はい」と答えた方)
設備停止1時間あたりのロスコストを入力してください
※複数拠点を保有されている場合、1拠点あたりの平均値を入力してください</t>
    <rPh sb="11" eb="12">
      <t xml:space="preserve">コタエタ </t>
    </rPh>
    <rPh sb="14" eb="15">
      <t xml:space="preserve">カタ </t>
    </rPh>
    <rPh sb="44" eb="46">
      <t xml:space="preserve">フクスウ </t>
    </rPh>
    <rPh sb="46" eb="48">
      <t>キョテn</t>
    </rPh>
    <rPh sb="49" eb="51">
      <t xml:space="preserve">ホユウ </t>
    </rPh>
    <rPh sb="60" eb="62">
      <t>キョテn</t>
    </rPh>
    <rPh sb="66" eb="69">
      <t xml:space="preserve">ヘイキンチ </t>
    </rPh>
    <rPh sb="70" eb="72">
      <t xml:space="preserve">ニュウリョク </t>
    </rPh>
    <phoneticPr fontId="2"/>
  </si>
  <si>
    <t>インシデントによりサービス供給が停止した場合に、サービス再開のために追加で支出する人件費(時間外労働含む)</t>
    <phoneticPr fontId="2"/>
  </si>
  <si>
    <t>(Q6-1で「はい」と答えた方)
設備停止した際、復旧にかかるコストが分かりますか？</t>
    <rPh sb="23" eb="25">
      <t xml:space="preserve">フッキュウニ </t>
    </rPh>
    <phoneticPr fontId="2"/>
  </si>
  <si>
    <t>(Q6-1で「はい」と答えた方)
設備停止から復旧にかかるコストを入力してください
※複数拠点を保有されている場合、1拠点あたりの平均値を入力してください</t>
    <rPh sb="14" eb="15">
      <t xml:space="preserve">カタ </t>
    </rPh>
    <rPh sb="45" eb="47">
      <t>キョテn</t>
    </rPh>
    <rPh sb="59" eb="61">
      <t>キョテn</t>
    </rPh>
    <phoneticPr fontId="2"/>
  </si>
  <si>
    <t>(復旧にかかるコストの例)
・破損した設備の除去費用
・設備破損に伴う、代替品への交換費用</t>
    <rPh sb="1" eb="3">
      <t>フッキュウ</t>
    </rPh>
    <rPh sb="11" eb="12">
      <t>レイ</t>
    </rPh>
    <phoneticPr fontId="2"/>
  </si>
  <si>
    <t>インシデントによりサービス供給が停止した場合、サービス再開のために追加で人件費(時間外労働含む)支出を行います。</t>
    <rPh sb="13" eb="15">
      <t>キョウキュウ</t>
    </rPh>
    <rPh sb="27" eb="29">
      <t>サイカイ</t>
    </rPh>
    <rPh sb="36" eb="39">
      <t>ジンケn</t>
    </rPh>
    <rPh sb="40" eb="43">
      <t>ジカンガ</t>
    </rPh>
    <rPh sb="43" eb="45">
      <t xml:space="preserve">ロウドウ </t>
    </rPh>
    <rPh sb="45" eb="46">
      <t>フク</t>
    </rPh>
    <rPh sb="48" eb="50">
      <t>シシュテゥ</t>
    </rPh>
    <phoneticPr fontId="2"/>
  </si>
  <si>
    <t>インシデントによりサービス供給が停止した場合、再開するまでにかかるコストです。
具体的な例：
・破損した設備の除去費用
・設備破損に伴う、代替品への交換費用</t>
    <rPh sb="23" eb="25">
      <t>サイカイ</t>
    </rPh>
    <rPh sb="52" eb="54">
      <t>セツビ</t>
    </rPh>
    <rPh sb="55" eb="57">
      <t>ジョキョ</t>
    </rPh>
    <rPh sb="57" eb="59">
      <t>ヒヨウセツビハソン トモナウダイタイコウカヒヨウ</t>
    </rPh>
    <phoneticPr fontId="2"/>
  </si>
  <si>
    <t>サイバーインシデントが発生しなければ本来得られるべきであるにもかかわらず得られなかった利益です。
システム停止(Webサイト、インフラ業の制御システム等)に伴って発生する、得べかりし利益は一意に定義することが困難なため、金額内訳には含めません。</t>
    <rPh sb="11" eb="13">
      <t>ハッセイ</t>
    </rPh>
    <phoneticPr fontId="2"/>
  </si>
  <si>
    <t>顧客向けWebサービスを運用していますか？</t>
    <rPh sb="0" eb="2">
      <t>コキャク</t>
    </rPh>
    <rPh sb="2" eb="3">
      <t xml:space="preserve">ムケ </t>
    </rPh>
    <rPh sb="12" eb="14">
      <t xml:space="preserve">ウンヨウシテイマスカ </t>
    </rPh>
    <phoneticPr fontId="2"/>
  </si>
  <si>
    <t>IT企業の場合、受発注データなど</t>
    <rPh sb="2" eb="4">
      <t>キギョウ</t>
    </rPh>
    <phoneticPr fontId="2"/>
  </si>
  <si>
    <t>サイバーインシデントが発生しなければ本来得られるべきであるにもかかわらず得られなかった利益です。
システム停止(Webサイト、製造業の制御システム等)に伴って発生する、得べかりし利益は一意に定義することが困難なため、金額内訳には含めません。</t>
    <rPh sb="11" eb="13">
      <t>ハッセイ</t>
    </rPh>
    <phoneticPr fontId="2"/>
  </si>
  <si>
    <t>01</t>
    <phoneticPr fontId="2"/>
  </si>
  <si>
    <t>【4】対策と本シナリオにおける効果</t>
    <rPh sb="3" eb="5">
      <t xml:space="preserve">タイサク </t>
    </rPh>
    <rPh sb="6" eb="7">
      <t xml:space="preserve">ホンシナリオ </t>
    </rPh>
    <rPh sb="15" eb="17">
      <t xml:space="preserve">コウカ </t>
    </rPh>
    <phoneticPr fontId="2"/>
  </si>
  <si>
    <t>　本シナリオの被害を防ぐ(または軽減する)ための施策を、攻撃者の挙動と関連づけて提示します。各ソリューションの基本的な機能と導入する場合に検討すべき事柄、および本シナリオにおける作用を把握することで、必要な施策の検討にご活用ください。
尚、各ソリューションの説明はごく簡潔にまとめられているため、実際に導入される場合はインターネットでの詳細な仕様調査やベンダーへの相談をご検討ください。
【注意】本ドキュメントでは主にセキュリティ製品やセキュリティサービスを紹介します。設定変更や体制変更など運用面での対策にはフォーカスしないため、優先すべきセキュリティ課題を検討した上でご利用ください。</t>
  </si>
  <si>
    <t>①</t>
  </si>
  <si>
    <t>攻撃者の行動と対策</t>
    <rPh sb="4" eb="6">
      <t xml:space="preserve">コウドウ </t>
    </rPh>
    <phoneticPr fontId="2"/>
  </si>
  <si>
    <t>▼本シナリオにおける攻撃者の行動</t>
    <rPh sb="10" eb="13">
      <t xml:space="preserve">コウゲキシャ </t>
    </rPh>
    <rPh sb="14" eb="16">
      <t xml:space="preserve">コウドウ </t>
    </rPh>
    <phoneticPr fontId="2"/>
  </si>
  <si>
    <t>偵察・武器化</t>
    <rPh sb="0" eb="2">
      <t xml:space="preserve">テイサツ </t>
    </rPh>
    <rPh sb="3" eb="6">
      <t xml:space="preserve">ブキカ </t>
    </rPh>
    <phoneticPr fontId="2"/>
  </si>
  <si>
    <t>配送</t>
    <rPh sb="0" eb="2">
      <t xml:space="preserve">ハイソウ </t>
    </rPh>
    <phoneticPr fontId="2"/>
  </si>
  <si>
    <t>攻撃</t>
    <rPh sb="0" eb="2">
      <t xml:space="preserve">コウゲキ </t>
    </rPh>
    <phoneticPr fontId="2"/>
  </si>
  <si>
    <t>インストール</t>
    <phoneticPr fontId="2"/>
  </si>
  <si>
    <t>遠隔操作</t>
    <rPh sb="0" eb="4">
      <t xml:space="preserve">エンカクソウサ </t>
    </rPh>
    <phoneticPr fontId="2"/>
  </si>
  <si>
    <t>目的実行</t>
    <rPh sb="0" eb="4">
      <t xml:space="preserve">モクテキジッコウ </t>
    </rPh>
    <phoneticPr fontId="2"/>
  </si>
  <si>
    <t>・業務アドレスの調査
物理的な侵入や取引先への攻撃により、諸業務担当者のメールアドレスを調査します。問い合わせ窓口など公開情報を調査するケースもあります。</t>
    <rPh sb="50" eb="51">
      <t xml:space="preserve">トイアワセ </t>
    </rPh>
    <rPh sb="55" eb="57">
      <t xml:space="preserve">マドグチ </t>
    </rPh>
    <rPh sb="59" eb="61">
      <t xml:space="preserve">コウカイ </t>
    </rPh>
    <rPh sb="61" eb="63">
      <t xml:space="preserve">ジョウホウ </t>
    </rPh>
    <rPh sb="64" eb="66">
      <t xml:space="preserve">チョウサ </t>
    </rPh>
    <phoneticPr fontId="2"/>
  </si>
  <si>
    <t>マルウェアを添付したメールを、入手したメールアドレス向けに宛に送付します。従業員がメールの添付ファイルを解凍またはダウンロードリンクをクリックします。</t>
  </si>
  <si>
    <t>メールの添付ファイルの解凍またはダウンロードリンクのクリックをトリガーとして、従業員の端末にでマルウェアがインストールされます。</t>
  </si>
  <si>
    <t>目的のファイルにアクセスするため、従業員端末から窃取したログイン情報などを利用して不正にログインします。また、目的のファイルに変更を加えるため、サーバや認証システムの脆弱性を利用して権限昇格を行います。完了後はログイン履歴を消去するなど痕跡削除を行います。</t>
  </si>
  <si>
    <t>通信盗聴の結果判明したプロトコルを用いてCCサーバと通信を行い、攻撃者が遠隔操作できるようになります。攻撃者により任意の制御が可能になった機器で、OSコマンドを実行します。OSコマンドの実行履歴から攻撃の全容を調査できないよう、削除します。</t>
  </si>
  <si>
    <t>事業継続に必要な情報が暗号化され、特定の業務やプロセスが停止します。</t>
    <rPh sb="0" eb="4">
      <t xml:space="preserve">ジギョウケイゾク </t>
    </rPh>
    <rPh sb="5" eb="7">
      <t xml:space="preserve">ヒツヨウ </t>
    </rPh>
    <rPh sb="8" eb="10">
      <t xml:space="preserve">ジョウホウ </t>
    </rPh>
    <rPh sb="17" eb="19">
      <t xml:space="preserve">トクテイ </t>
    </rPh>
    <rPh sb="20" eb="22">
      <t xml:space="preserve">ギョウムヤ </t>
    </rPh>
    <rPh sb="28" eb="30">
      <t xml:space="preserve">テイシシマス </t>
    </rPh>
    <phoneticPr fontId="2"/>
  </si>
  <si>
    <t>※重要情報の暗号化について</t>
    <rPh sb="1" eb="5">
      <t xml:space="preserve">ジュウヨウジョウホウ </t>
    </rPh>
    <rPh sb="6" eb="9">
      <t xml:space="preserve">アンゴウカ </t>
    </rPh>
    <phoneticPr fontId="2"/>
  </si>
  <si>
    <t>製造業においては下記の影響例が考えられます。
生産管理データが暗号化された結果、各ラインに対する稼働指示ができず、工場が停止する場合があります。
納品スケジュールや納品先データが暗号化された結果、製品の配送ができなくなる可能性があります。
製品設計図が暗号化された結果、各工程で作業ができなくなる場合があります。
納品スケジュールや納品先データが暗号化された結果、製品の配送ができなくなる可能性があります。</t>
    <rPh sb="0" eb="3">
      <t xml:space="preserve">セイゾウギョウ </t>
    </rPh>
    <rPh sb="8" eb="10">
      <t xml:space="preserve">カキノ </t>
    </rPh>
    <rPh sb="11" eb="13">
      <t xml:space="preserve">エイキョウ </t>
    </rPh>
    <rPh sb="13" eb="14">
      <t xml:space="preserve">レイ </t>
    </rPh>
    <phoneticPr fontId="2"/>
  </si>
  <si>
    <t>▼「情報セキュリティ 10 大脅威 2022」における推奨対策と関連プロダクト一覧</t>
    <phoneticPr fontId="2"/>
  </si>
  <si>
    <t>IPA 「情報セキュリティ 10 大脅威 2022」における推奨対策に対応する具体的な製品やサービスを示します。
各プロダクトの説明と本シナリオを想定した場合の効果については、各ソリューションのリンク先をご覧ください。</t>
  </si>
  <si>
    <t>尚、IPAの推奨対策に対応するプロダクトであっても、今回前提としている攻撃経路に対応できない場合は効果に言及していません。ご了承ください。</t>
    <rPh sb="0" eb="1">
      <t xml:space="preserve">ナオ </t>
    </rPh>
    <rPh sb="6" eb="10">
      <t xml:space="preserve">スイショウタイサク </t>
    </rPh>
    <rPh sb="26" eb="28">
      <t xml:space="preserve">コンカイ </t>
    </rPh>
    <rPh sb="28" eb="30">
      <t xml:space="preserve">ゼンテイ </t>
    </rPh>
    <rPh sb="35" eb="39">
      <t xml:space="preserve">コウゲキケイロ </t>
    </rPh>
    <rPh sb="40" eb="42">
      <t xml:space="preserve">タイオウ </t>
    </rPh>
    <rPh sb="46" eb="48">
      <t xml:space="preserve">バアイハ </t>
    </rPh>
    <rPh sb="49" eb="51">
      <t xml:space="preserve">コウカ </t>
    </rPh>
    <rPh sb="52" eb="54">
      <t xml:space="preserve">ゲンキュウ </t>
    </rPh>
    <phoneticPr fontId="2"/>
  </si>
  <si>
    <t>対策</t>
  </si>
  <si>
    <t>注記</t>
  </si>
  <si>
    <t>プロダクト</t>
    <phoneticPr fontId="2"/>
  </si>
  <si>
    <t>迅速、継続的に対応できる体制（CSIRT 等）の構築</t>
  </si>
  <si>
    <t>-</t>
  </si>
  <si>
    <t>「情報セキュリティ対策の基本」</t>
    <phoneticPr fontId="2"/>
  </si>
  <si>
    <t>ソフトウェアの更新</t>
  </si>
  <si>
    <t>セキュリティソフトの利用</t>
  </si>
  <si>
    <t>パスワードの管理・認証の強化</t>
  </si>
  <si>
    <t>設定の見直し</t>
  </si>
  <si>
    <t>脅威・手口を知る</t>
  </si>
  <si>
    <t>多要素認証の設定を有効にする</t>
  </si>
  <si>
    <t>添付ファイルやリンクを安易にクリックしない</t>
  </si>
  <si>
    <t>提供元が不明なソフトウェアを実行しない</t>
    <phoneticPr fontId="2"/>
  </si>
  <si>
    <t>機器の脆弱性対策を迅速に行う</t>
  </si>
  <si>
    <t>パッチ適用を迅速に行い、サポート切れのOSは利用停止し、リスクを最小化する。</t>
  </si>
  <si>
    <t xml:space="preserve">セキュリティ対策ツールの利用や設定見直し
</t>
  </si>
  <si>
    <t>アプリケーション実行制限や、メールおよびウェブのフィルタリングを行う。ポリシー設定を見直し、遮断設定を極力有効にする。</t>
    <phoneticPr fontId="2"/>
  </si>
  <si>
    <t>ネットワーク分離</t>
  </si>
  <si>
    <t>共有サーバー等へのアクセス権の最小化と管理の強化</t>
  </si>
  <si>
    <t>公開サーバーへの不正アクセス対策</t>
  </si>
  <si>
    <t>バックアップの取得</t>
  </si>
  <si>
    <t>取得だけでなくバックアップから復旧できることを定期的に確認する。</t>
  </si>
  <si>
    <t>②</t>
  </si>
  <si>
    <t>対策製品・対策サービスの効果と考慮事項</t>
    <phoneticPr fontId="2"/>
  </si>
  <si>
    <t>各プロダクトの概要と導入時の考慮事項、および本シナリオを想定した場合の効果を示します。
【注意】
攻撃に対する防御以外にも、NIST サイバーセキュリティフレームワーク（Cyber Security Framework, CSF)における特定・検知・対応・復旧の観点から一般的な効果に言及するものです。100%攻撃を防ぐことを意味するものではありません。
各機能は製品により異なります。詳細な仕様はベンダー製品ページ等でご確認ください。</t>
    <rPh sb="119" eb="121">
      <t>トクテイ</t>
    </rPh>
    <phoneticPr fontId="2"/>
  </si>
  <si>
    <t>▼プロダクトの概要</t>
  </si>
  <si>
    <t>▼日本国内の導入状況</t>
  </si>
  <si>
    <t>JIPDEC「企業IT利活⽤動向調査2022」より引用</t>
  </si>
  <si>
    <t>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t>
    <rPh sb="142" eb="143">
      <t>ナマ</t>
    </rPh>
    <phoneticPr fontId="2"/>
  </si>
  <si>
    <t>▼導入する場合の考慮事項</t>
    <rPh sb="8" eb="10">
      <t xml:space="preserve">コウリョ </t>
    </rPh>
    <phoneticPr fontId="2"/>
  </si>
  <si>
    <t>▼本シナリオにおける効果</t>
  </si>
  <si>
    <t>-</t>
    <phoneticPr fontId="2"/>
  </si>
  <si>
    <t xml:space="preserve">アンチスパム機能により、送信元サーバ、差出人アドレス(ドメイン)、テキストに含まれる単語などからスパムを判定し、隔離します。
また、通信内容を監視してマルウェアを含む通信を遮断します。
</t>
    <rPh sb="6" eb="8">
      <t xml:space="preserve">キノウ </t>
    </rPh>
    <rPh sb="38" eb="39">
      <t xml:space="preserve">フクマレル </t>
    </rPh>
    <rPh sb="42" eb="44">
      <t xml:space="preserve">タンゴ </t>
    </rPh>
    <rPh sb="52" eb="54">
      <t xml:space="preserve">ハンテイ </t>
    </rPh>
    <rPh sb="56" eb="58">
      <t xml:space="preserve">カクリシマス </t>
    </rPh>
    <rPh sb="66" eb="68">
      <t xml:space="preserve">ツウシン </t>
    </rPh>
    <rPh sb="68" eb="70">
      <t xml:space="preserve">ナイヨウ </t>
    </rPh>
    <rPh sb="71" eb="73">
      <t xml:space="preserve">カンシ </t>
    </rPh>
    <rPh sb="81" eb="82">
      <t xml:space="preserve">フクム </t>
    </rPh>
    <rPh sb="83" eb="85">
      <t xml:space="preserve">ツウシン </t>
    </rPh>
    <rPh sb="86" eb="88">
      <t xml:space="preserve">シャダン </t>
    </rPh>
    <phoneticPr fontId="2"/>
  </si>
  <si>
    <t>アンチウイルスまたはwebフィルタリング機能により、添付ファイルが実行された際に、外部から新たに悪意あるプログラムをダウンロードする通信を防ぎます。
また、アプリケーションの実行履歴や外部への接続先を記録・制御することができます。</t>
    <rPh sb="66" eb="68">
      <t xml:space="preserve">ツウシン </t>
    </rPh>
    <phoneticPr fontId="2"/>
  </si>
  <si>
    <t>感染端末から別セグメントにある重要サーバへのSSH接続等を防ぎます。</t>
    <phoneticPr fontId="2"/>
  </si>
  <si>
    <t>▲プロダクト一覧に戻る▲</t>
    <rPh sb="6" eb="8">
      <t xml:space="preserve">イチラン </t>
    </rPh>
    <rPh sb="9" eb="10">
      <t xml:space="preserve">モドル </t>
    </rPh>
    <phoneticPr fontId="2"/>
  </si>
  <si>
    <t>ok!</t>
    <phoneticPr fontId="2"/>
  </si>
  <si>
    <t>マルチクラウド環境におけるアカウントを統一したポリシーで一元管理することにより、脆弱なパスワードが原因で重要なリソースへアクセスされるケースを防ぐ事ができます。</t>
    <rPh sb="7" eb="9">
      <t xml:space="preserve">カンキョウ </t>
    </rPh>
    <rPh sb="19" eb="21">
      <t xml:space="preserve">トウイツ </t>
    </rPh>
    <rPh sb="28" eb="32">
      <t xml:space="preserve">イチゲンカンリ </t>
    </rPh>
    <rPh sb="40" eb="42">
      <t xml:space="preserve">ゼイジャク </t>
    </rPh>
    <rPh sb="49" eb="51">
      <t xml:space="preserve">ゲンイン </t>
    </rPh>
    <rPh sb="52" eb="54">
      <t xml:space="preserve">ジュウヨウ </t>
    </rPh>
    <rPh sb="71" eb="72">
      <t xml:space="preserve">フセグ </t>
    </rPh>
    <rPh sb="73" eb="74">
      <t xml:space="preserve">コトガデキマス </t>
    </rPh>
    <phoneticPr fontId="2"/>
  </si>
  <si>
    <t>保存され通信ログから、攻撃経路を推測することができます。</t>
  </si>
  <si>
    <t>▼導入する場合の注意事項</t>
  </si>
  <si>
    <t>不正なプログラムによる外部ネットワークへのアクセスを検知し、追加ファイルのダウンロードを防ぎます。</t>
    <rPh sb="0" eb="2">
      <t xml:space="preserve">フセイナプログラム </t>
    </rPh>
    <rPh sb="11" eb="13">
      <t xml:space="preserve">ガイブ </t>
    </rPh>
    <rPh sb="26" eb="28">
      <t xml:space="preserve">ケンチ </t>
    </rPh>
    <rPh sb="30" eb="32">
      <t xml:space="preserve">ツイカ </t>
    </rPh>
    <rPh sb="44" eb="45">
      <t xml:space="preserve">フセギマス </t>
    </rPh>
    <phoneticPr fontId="2"/>
  </si>
  <si>
    <t>どのエンドポイントやセグメントで感染が起きたか、感染が拡大していないかなど感染や被害の状況を特定します。</t>
    <phoneticPr fontId="2"/>
  </si>
  <si>
    <t>業務時間外の重要リソースへのアクセスや、普段利用されないアプリケーションの実行などから攻撃を検知・遮断できる可能性があります。</t>
    <phoneticPr fontId="2"/>
  </si>
  <si>
    <t>メールフィルタリング製品などのログから攻撃の痕跡を調査することができます。また、各機器上で痕跡が消去された場合でもSIEMで保存されたログデータを調査することができます。</t>
    <rPh sb="10" eb="12">
      <t xml:space="preserve">セイヒン </t>
    </rPh>
    <rPh sb="19" eb="21">
      <t xml:space="preserve">コウゲキ </t>
    </rPh>
    <rPh sb="22" eb="24">
      <t xml:space="preserve">コンセキ </t>
    </rPh>
    <rPh sb="25" eb="27">
      <t xml:space="preserve">チョウサ </t>
    </rPh>
    <rPh sb="40" eb="41">
      <t xml:space="preserve">カク </t>
    </rPh>
    <rPh sb="41" eb="43">
      <t xml:space="preserve">キキ </t>
    </rPh>
    <rPh sb="43" eb="44">
      <t xml:space="preserve">ウエ </t>
    </rPh>
    <rPh sb="48" eb="50">
      <t xml:space="preserve">ショウキョ </t>
    </rPh>
    <rPh sb="62" eb="64">
      <t xml:space="preserve">ホゾｎ </t>
    </rPh>
    <rPh sb="73" eb="75">
      <t xml:space="preserve">チョウサ </t>
    </rPh>
    <phoneticPr fontId="2"/>
  </si>
  <si>
    <t>EPP製品などのログから攻撃の痕跡を調査することができます。また、各機器上で痕跡が消去された場合でもSIEMで保存したログデータを調査することができます。</t>
    <rPh sb="3" eb="5">
      <t xml:space="preserve">セイヒン </t>
    </rPh>
    <rPh sb="12" eb="14">
      <t xml:space="preserve">コウゲキ </t>
    </rPh>
    <rPh sb="15" eb="17">
      <t xml:space="preserve">コンセキ </t>
    </rPh>
    <rPh sb="18" eb="20">
      <t xml:space="preserve">チョウサ </t>
    </rPh>
    <rPh sb="33" eb="34">
      <t xml:space="preserve">カク </t>
    </rPh>
    <rPh sb="34" eb="36">
      <t xml:space="preserve">キキ </t>
    </rPh>
    <rPh sb="36" eb="37">
      <t xml:space="preserve">ウエ </t>
    </rPh>
    <rPh sb="41" eb="43">
      <t xml:space="preserve">ショウキョ </t>
    </rPh>
    <rPh sb="55" eb="57">
      <t xml:space="preserve">ホゾｎ </t>
    </rPh>
    <rPh sb="65" eb="67">
      <t xml:space="preserve">チョウサ </t>
    </rPh>
    <phoneticPr fontId="2"/>
  </si>
  <si>
    <t>ファイアウォールなどのログデータから、外部ネットワークとの不審な通信を記録・検知できる可能性があります。</t>
  </si>
  <si>
    <t>インシデント発覚後、端末上に残存する攻撃の痕跡の収集を効率化します。
端末上でのマルウェア実行、および不審なファイルの残存を検出できます。
対象機器における認証や他機器へのアクションを検出できます。</t>
    <rPh sb="6" eb="8">
      <t xml:space="preserve">ハッカク </t>
    </rPh>
    <rPh sb="8" eb="9">
      <t xml:space="preserve">ゴ </t>
    </rPh>
    <rPh sb="10" eb="12">
      <t xml:space="preserve">タンマツ </t>
    </rPh>
    <rPh sb="12" eb="13">
      <t xml:space="preserve">ジョウ </t>
    </rPh>
    <rPh sb="14" eb="16">
      <t xml:space="preserve">ザンゾンスル </t>
    </rPh>
    <rPh sb="18" eb="20">
      <t xml:space="preserve">コウゲキ </t>
    </rPh>
    <rPh sb="21" eb="23">
      <t xml:space="preserve">コンセキ </t>
    </rPh>
    <rPh sb="24" eb="26">
      <t xml:space="preserve">シュウシュウ </t>
    </rPh>
    <rPh sb="27" eb="30">
      <t xml:space="preserve">コウリツカ </t>
    </rPh>
    <phoneticPr fontId="2"/>
  </si>
  <si>
    <t>※削除予定</t>
  </si>
  <si>
    <t>ユーザーが使うクライアント端末では最小限の処理を行い、ほとんどの処理をサーバ側で行うシステム構成です。</t>
    <phoneticPr fontId="2"/>
  </si>
  <si>
    <t>JIPDEC「企業IT利活⽤動向調査2022」より引用</t>
    <phoneticPr fontId="2"/>
  </si>
  <si>
    <t>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t>
    <phoneticPr fontId="2"/>
  </si>
  <si>
    <t>・提供ベンダー環境の障害により業務に支障をきたす場合があります。</t>
    <rPh sb="1" eb="2">
      <t xml:space="preserve">テイキョウ </t>
    </rPh>
    <rPh sb="7" eb="9">
      <t xml:space="preserve">カンキョウ </t>
    </rPh>
    <rPh sb="10" eb="12">
      <t xml:space="preserve">ショウガイ </t>
    </rPh>
    <rPh sb="15" eb="17">
      <t xml:space="preserve">ギョウム </t>
    </rPh>
    <rPh sb="18" eb="20">
      <t xml:space="preserve">シショウ </t>
    </rPh>
    <rPh sb="24" eb="26">
      <t xml:space="preserve">バアイ </t>
    </rPh>
    <phoneticPr fontId="2"/>
  </si>
  <si>
    <t>・提供ベンダーが攻撃された場合、二次被害のリスクがあります。</t>
    <rPh sb="1" eb="3">
      <t xml:space="preserve">テイキョウ </t>
    </rPh>
    <rPh sb="8" eb="10">
      <t xml:space="preserve">コウゲキ </t>
    </rPh>
    <rPh sb="16" eb="20">
      <t xml:space="preserve">ニジヒガイ </t>
    </rPh>
    <phoneticPr fontId="2"/>
  </si>
  <si>
    <t>本シナリオは公開サーバその他への攻撃を想定していないため、別シナリオをご参照ください。</t>
    <rPh sb="0" eb="1">
      <t xml:space="preserve">ホンシナリオ </t>
    </rPh>
    <rPh sb="6" eb="8">
      <t xml:space="preserve">コウカイサーバ </t>
    </rPh>
    <rPh sb="16" eb="18">
      <t xml:space="preserve">コウゲキ </t>
    </rPh>
    <rPh sb="19" eb="21">
      <t xml:space="preserve">ソウテイ </t>
    </rPh>
    <rPh sb="29" eb="30">
      <t xml:space="preserve">ベツ </t>
    </rPh>
    <phoneticPr fontId="2"/>
  </si>
  <si>
    <t>セキュリティポリシー上、アクセスが禁止されているネットワーク、端末から重要情報を管理するサーバへのログインを防止できる可能性があります。</t>
    <rPh sb="31" eb="33">
      <t>タンマテゥ</t>
    </rPh>
    <rPh sb="35" eb="39">
      <t>ジュウヨウ</t>
    </rPh>
    <rPh sb="40" eb="42">
      <t>カンリ</t>
    </rPh>
    <phoneticPr fontId="2"/>
  </si>
  <si>
    <t>セキュリティポリシー上、禁止されているネットワークとの通信やOSコマンドの実行を防止できる可能性があります。</t>
    <phoneticPr fontId="2"/>
  </si>
  <si>
    <t>シグネチャ(パターンファイル)に合致したマルウェアの実行を防ぎます。
NGAVの場合、振る舞い検知やAI・機械学習、サンドボックスといった機能で検知した未知のマルウェアについても実行を防ぐ可能性があります。</t>
    <rPh sb="29" eb="30">
      <t>フセギ</t>
    </rPh>
    <rPh sb="40" eb="42">
      <t>バアイ</t>
    </rPh>
    <rPh sb="72" eb="74">
      <t>カノウ_x0000__x001D__x0001__x0003_(カノウ</t>
    </rPh>
    <phoneticPr fontId="2"/>
  </si>
  <si>
    <t>NGAVの場合、振る舞い検知やAI・機械学習、サンドボックスといった機能で検知した未知のマルウェアについてもマルウェア実行を防ぐ可能性があります。</t>
    <phoneticPr fontId="2"/>
  </si>
  <si>
    <t>ソフトウェア配布ツールの管理台帳にないファイルが従業員PCにインストールされた際、異常を検知できる可能性があります。</t>
    <rPh sb="6" eb="8">
      <t>ハイフ</t>
    </rPh>
    <rPh sb="12" eb="14">
      <t>カンリ</t>
    </rPh>
    <rPh sb="14" eb="16">
      <t>ダイチョウ</t>
    </rPh>
    <rPh sb="24" eb="27">
      <t>ジュウギョウイn</t>
    </rPh>
    <rPh sb="41" eb="43">
      <t>イジョウ</t>
    </rPh>
    <rPh sb="44" eb="46">
      <t>ケンティ</t>
    </rPh>
    <rPh sb="49" eb="52">
      <t>カノウ</t>
    </rPh>
    <phoneticPr fontId="2"/>
  </si>
  <si>
    <t>重要情報を管理するサーバへの横展開の際に個人端末からの認証情報窃取が必要となった場合は、ソフトウェア脆弱性を可能な限り排除することで攻撃を防ぐ可能性があります。</t>
    <rPh sb="10" eb="12">
      <t>テンキ</t>
    </rPh>
    <phoneticPr fontId="2"/>
  </si>
  <si>
    <t>端末内での不審な挙動(アプリケーション動作、通信等)を検知し、ネットワークから隔離することができます。</t>
    <rPh sb="39" eb="41">
      <t>カクリ</t>
    </rPh>
    <phoneticPr fontId="2"/>
  </si>
  <si>
    <t>通常時と異なる箇所からのサーバへのアクセスや管理者ログインを検知することができます。</t>
    <rPh sb="0" eb="3">
      <t>ツウジョウ</t>
    </rPh>
    <rPh sb="4" eb="5">
      <t>コトナル</t>
    </rPh>
    <rPh sb="7" eb="9">
      <t>カセィオ</t>
    </rPh>
    <rPh sb="22" eb="25">
      <t>カンリ</t>
    </rPh>
    <rPh sb="30" eb="32">
      <t>ケンティ</t>
    </rPh>
    <phoneticPr fontId="2"/>
  </si>
  <si>
    <t>通常時と異なる通信先やコマンド実行を検知することができます。</t>
    <rPh sb="15" eb="17">
      <t>ジッコウ</t>
    </rPh>
    <phoneticPr fontId="2"/>
  </si>
  <si>
    <t>既知のマルウェアによる暗号化を防ぐ可能性があります。
バックアップを自動取得する機能を有する場合、暗号化されても速やかな復旧ができる可能性があります。</t>
    <rPh sb="0" eb="2">
      <t>キチノ</t>
    </rPh>
    <rPh sb="11" eb="14">
      <t>アンゴウ</t>
    </rPh>
    <rPh sb="15" eb="16">
      <t>フセグ</t>
    </rPh>
    <rPh sb="17" eb="20">
      <t>カノウ</t>
    </rPh>
    <rPh sb="33" eb="35">
      <t>ジドウ</t>
    </rPh>
    <rPh sb="35" eb="37">
      <t>sy</t>
    </rPh>
    <rPh sb="39" eb="41">
      <t>キノウ</t>
    </rPh>
    <rPh sb="42" eb="43">
      <t>ユウス</t>
    </rPh>
    <rPh sb="45" eb="47">
      <t>バアイ</t>
    </rPh>
    <rPh sb="48" eb="51">
      <t>アンゴウ</t>
    </rPh>
    <rPh sb="55" eb="56">
      <t>スミヤカ</t>
    </rPh>
    <rPh sb="59" eb="61">
      <t>フッキュウ</t>
    </rPh>
    <rPh sb="65" eb="68">
      <t>カノウセイ</t>
    </rPh>
    <phoneticPr fontId="2"/>
  </si>
  <si>
    <t>あらかじめ設定したポリシーにおいて実行が禁止されているアプリケーション形式(例 : exeファイル)を用いたマルウェアを従業員PCで実行する場合、実行を防止できる可能性があります。</t>
  </si>
  <si>
    <t>あらかじめ設定したポリシーにおいて実行が禁止されているアプリケーション形式(例 : exeファイル)を用いたマルウェアが展開されている場合、実行を防止できる可能性があります。</t>
    <rPh sb="60" eb="62">
      <t>テンカイ</t>
    </rPh>
    <phoneticPr fontId="2"/>
  </si>
  <si>
    <t>あらかじめ設定したポリシーにおいて実行が禁止されているアプリケーション形式(例 : exeファイル)を用いたマルウェアが展開されている場合、実行を防止できる可能性があります。</t>
    <phoneticPr fontId="2"/>
  </si>
  <si>
    <t xml:space="preserve">資産管理の管理台帳にないファイルやソフトが従業員PCにインストールされた際、異常を検知できる可能性があります。	</t>
    <rPh sb="0" eb="2">
      <t xml:space="preserve">シサン </t>
    </rPh>
    <rPh sb="2" eb="4">
      <t xml:space="preserve">カンリ </t>
    </rPh>
    <phoneticPr fontId="2"/>
  </si>
  <si>
    <t>重要情報を管理するサーバに対する多数のログイン試行等、操作ログから調査することができます。</t>
    <phoneticPr fontId="2"/>
  </si>
  <si>
    <t>▼導入する場合の注意事項</t>
    <phoneticPr fontId="2"/>
  </si>
  <si>
    <t>通常では使用しないツールの操作を防ぐことができる可能性があります。</t>
    <phoneticPr fontId="2"/>
  </si>
  <si>
    <t>通常では使用しない権限昇格などコマンド操作を防ぐことができる可能性があります。</t>
    <rPh sb="7" eb="9">
      <t xml:space="preserve">カンセン </t>
    </rPh>
    <rPh sb="9" eb="13">
      <t xml:space="preserve">ケンゲンショウカクナド </t>
    </rPh>
    <rPh sb="21" eb="23">
      <t xml:space="preserve">ハンイ </t>
    </rPh>
    <rPh sb="33" eb="35">
      <t xml:space="preserve">カクダイ </t>
    </rPh>
    <phoneticPr fontId="2"/>
  </si>
  <si>
    <t>業務時間外の重要リソースへのアクセスや、普段利用されないアプリケーションの実行などから攻撃を検知できる可能性があります。</t>
    <rPh sb="0" eb="5">
      <t xml:space="preserve">ギョウムジカンガイ </t>
    </rPh>
    <rPh sb="6" eb="8">
      <t xml:space="preserve">ジュウヨウリソース </t>
    </rPh>
    <rPh sb="20" eb="22">
      <t xml:space="preserve">フダン </t>
    </rPh>
    <rPh sb="22" eb="24">
      <t xml:space="preserve">リヨウ </t>
    </rPh>
    <rPh sb="37" eb="39">
      <t xml:space="preserve">ジッコウ </t>
    </rPh>
    <rPh sb="43" eb="45">
      <t xml:space="preserve">コウゲキ </t>
    </rPh>
    <rPh sb="46" eb="48">
      <t xml:space="preserve">ケンチ </t>
    </rPh>
    <rPh sb="51" eb="54">
      <t xml:space="preserve">カノウセイ </t>
    </rPh>
    <phoneticPr fontId="2"/>
  </si>
  <si>
    <t>事前に脆弱性を把握し、サーバにパッチを当てることで横展開を防ぐ可能性があります。</t>
    <rPh sb="0" eb="2">
      <t xml:space="preserve">ジゼンニ </t>
    </rPh>
    <rPh sb="3" eb="6">
      <t xml:space="preserve">ゼイジャクセイヲ </t>
    </rPh>
    <rPh sb="7" eb="9">
      <t xml:space="preserve">ハアクシ </t>
    </rPh>
    <rPh sb="19" eb="20">
      <t xml:space="preserve">アテルコトデ </t>
    </rPh>
    <rPh sb="25" eb="28">
      <t xml:space="preserve">ヨコテンカイヲ </t>
    </rPh>
    <rPh sb="29" eb="30">
      <t xml:space="preserve">フセグ </t>
    </rPh>
    <rPh sb="31" eb="34">
      <t xml:space="preserve">カノウセイガ </t>
    </rPh>
    <phoneticPr fontId="2"/>
  </si>
  <si>
    <t>JIPDEC「企業IT利活⽤動向調査2022」より引用                                                                                                                                                                                                                                                                
※統計情報は外部ネットワークから社内ネットワークへの侵入を想定したWAFなどの製品を含むMSSの導入状況を示す。</t>
  </si>
  <si>
    <t>▼本シナリオにおける効果</t>
    <phoneticPr fontId="2"/>
  </si>
  <si>
    <t>外部のC&amp;Cサーバとの通信が発生し、C&amp;Cサーバとの通信を検知できる可能性があります。</t>
  </si>
  <si>
    <t>外部委託対象とする各プロダクトの記載をご参照ください。</t>
    <rPh sb="0" eb="4">
      <t xml:space="preserve">ガイブイタク </t>
    </rPh>
    <rPh sb="4" eb="6">
      <t xml:space="preserve">タイショウ </t>
    </rPh>
    <rPh sb="9" eb="10">
      <t xml:space="preserve">カクプロダクト </t>
    </rPh>
    <rPh sb="16" eb="18">
      <t xml:space="preserve">キサイ </t>
    </rPh>
    <phoneticPr fontId="2"/>
  </si>
  <si>
    <t>ファイアウォールなどのログデータから、外部ネットワークや通常と異なる通信元との不審な通信を記録・検知できる可能性があります。</t>
  </si>
  <si>
    <t>事前に脆弱性を把握し、サーバにパッチを当てることで横展開を防ぐ可能性があります。</t>
    <phoneticPr fontId="2"/>
  </si>
  <si>
    <t>本シナリオでは、攻撃を防ぐことはできませんが、サイバー保険の補償対象となる場合があります。</t>
    <phoneticPr fontId="2"/>
  </si>
  <si>
    <t>02</t>
    <phoneticPr fontId="2"/>
  </si>
  <si>
    <t>　本シナリオの被害を防ぐ(または軽減する)ための施策を、攻撃者の挙動と関連づけて提示します。各ソリューションの基本的な機能と導入する場合に検討すべき事柄、および本シナリオにおける作用を把握することで、必要な施策の検討にご活用ください。
尚、各ソリューションの説明はごく簡潔にまとめられているため、実際に導入される場合はインターネットでの詳細な仕様調査やベンダーへの相談をご検討ください。
【注意】本ドキュメントでは主にセキュリティ製品やセキュリティサービスを紹介します。設定変更や体制変更など運用面での対策にはフォーカスしないため、優先すべきセキュリティ課題を検討した上でご利用ください。</t>
    <phoneticPr fontId="2"/>
  </si>
  <si>
    <t>社名を検索し、企業サイトなどの公開情報（ドメインなど）を元に関連する公開サーバを調査します。</t>
    <rPh sb="0" eb="2">
      <t xml:space="preserve">シャメイ </t>
    </rPh>
    <rPh sb="3" eb="5">
      <t xml:space="preserve">ケンサク </t>
    </rPh>
    <rPh sb="7" eb="9">
      <t xml:space="preserve">キギョウ </t>
    </rPh>
    <rPh sb="15" eb="17">
      <t xml:space="preserve">コウカイ </t>
    </rPh>
    <rPh sb="17" eb="19">
      <t xml:space="preserve">ジョウホウ </t>
    </rPh>
    <rPh sb="28" eb="29">
      <t xml:space="preserve">モトニ </t>
    </rPh>
    <rPh sb="30" eb="32">
      <t xml:space="preserve">カンレン </t>
    </rPh>
    <rPh sb="34" eb="36">
      <t xml:space="preserve">コウカイサーバ </t>
    </rPh>
    <rPh sb="40" eb="42">
      <t xml:space="preserve">チョウサ </t>
    </rPh>
    <phoneticPr fontId="2"/>
  </si>
  <si>
    <t>既知の脆弱性を利用して、対策されていないWebサーバに対して不正アクセスを行います。</t>
  </si>
  <si>
    <t>Webサーバの認証ログから、社内ネットワーク内の端末を特定します。本シナリオでは、パスワードクラック等による社内ネットワーク内端末（従業員用PC）への不正ログインを想定します。</t>
    <rPh sb="7" eb="9">
      <t xml:space="preserve">ニンショウログカラ </t>
    </rPh>
    <rPh sb="14" eb="16">
      <t xml:space="preserve">シャナイ </t>
    </rPh>
    <rPh sb="22" eb="23">
      <t xml:space="preserve">ナイ </t>
    </rPh>
    <rPh sb="24" eb="26">
      <t xml:space="preserve">タンマツｓ </t>
    </rPh>
    <rPh sb="27" eb="29">
      <t xml:space="preserve">トクテイ </t>
    </rPh>
    <rPh sb="33" eb="34">
      <t xml:space="preserve">ホンシナリオデハ </t>
    </rPh>
    <rPh sb="50" eb="51">
      <t xml:space="preserve">トウ </t>
    </rPh>
    <rPh sb="54" eb="56">
      <t xml:space="preserve">シャナイ </t>
    </rPh>
    <rPh sb="62" eb="63">
      <t xml:space="preserve">ナイ </t>
    </rPh>
    <rPh sb="63" eb="65">
      <t xml:space="preserve">タンマツ </t>
    </rPh>
    <rPh sb="66" eb="69">
      <t xml:space="preserve">ジュウギョウイン </t>
    </rPh>
    <rPh sb="69" eb="70">
      <t xml:space="preserve">ヨウ </t>
    </rPh>
    <rPh sb="75" eb="77">
      <t xml:space="preserve">フセイログイｎ </t>
    </rPh>
    <rPh sb="82" eb="84">
      <t xml:space="preserve">ソウテイ キキヲ モクテキタッセイ ユウヨウナ ハンダンシ モチイテ ゼイジャクセイ チョウサ ケンシュツ ゼイジャｋリヨウシ シャナイ ナイ ギョウムタンマツ シンニュウ </t>
    </rPh>
    <phoneticPr fontId="2"/>
  </si>
  <si>
    <t>不正ログインに成功した従業員用PCを起点にして、ネットワーク内に存在する機器を調査します。
機器をリストアップしたのちに、ホスト名などから目的達成に有用と思われるものを判断し、ツールを用いて脆弱性を調査します。
検出された脆弱性を利用して、重要情報を管理するサーバに不正にログインします。</t>
    <rPh sb="0" eb="2">
      <t xml:space="preserve">フセイ </t>
    </rPh>
    <rPh sb="7" eb="9">
      <t xml:space="preserve">セイコウシタ </t>
    </rPh>
    <rPh sb="11" eb="14">
      <t xml:space="preserve">ジュウギョウイン </t>
    </rPh>
    <rPh sb="14" eb="15">
      <t xml:space="preserve">ヨウ </t>
    </rPh>
    <rPh sb="106" eb="108">
      <t xml:space="preserve">ケンシュツ </t>
    </rPh>
    <rPh sb="111" eb="114">
      <t xml:space="preserve">ゼイジャクセイ </t>
    </rPh>
    <rPh sb="115" eb="117">
      <t xml:space="preserve">リヨウ </t>
    </rPh>
    <rPh sb="120" eb="124">
      <t xml:space="preserve">ジュウヨウジョウホウ </t>
    </rPh>
    <rPh sb="125" eb="127">
      <t xml:space="preserve">カンリ </t>
    </rPh>
    <rPh sb="133" eb="135">
      <t xml:space="preserve">フセイ </t>
    </rPh>
    <phoneticPr fontId="2"/>
  </si>
  <si>
    <t>重要情報を管理するサーバにバックドアプログラムを設置し、攻撃者端末からの遠隔操作を実施します。</t>
    <rPh sb="0" eb="2">
      <t xml:space="preserve">ジュウヨウ </t>
    </rPh>
    <rPh sb="2" eb="4">
      <t xml:space="preserve">ジョウホウ </t>
    </rPh>
    <rPh sb="5" eb="7">
      <t xml:space="preserve">カンリ </t>
    </rPh>
    <rPh sb="24" eb="26">
      <t xml:space="preserve">セッチシ </t>
    </rPh>
    <rPh sb="28" eb="31">
      <t xml:space="preserve">コウゲキシャ </t>
    </rPh>
    <rPh sb="31" eb="33">
      <t xml:space="preserve">タンマツ </t>
    </rPh>
    <rPh sb="36" eb="40">
      <t xml:space="preserve">エンカクソウサ </t>
    </rPh>
    <phoneticPr fontId="2"/>
  </si>
  <si>
    <t>重要情報を外部ネットワークへアップロードします。</t>
    <rPh sb="0" eb="4">
      <t xml:space="preserve">ジュウヨウジョウホウ </t>
    </rPh>
    <rPh sb="5" eb="7">
      <t xml:space="preserve">ガイブ </t>
    </rPh>
    <phoneticPr fontId="2"/>
  </si>
  <si>
    <t>情報の管理と運用ルール策定</t>
    <phoneticPr fontId="2"/>
  </si>
  <si>
    <t>情報は暗号化する等、管理や運用のルールを定めて運用する。</t>
    <phoneticPr fontId="2"/>
  </si>
  <si>
    <t>サイバー攻撃に関する継続的な情報収集</t>
    <phoneticPr fontId="2"/>
  </si>
  <si>
    <t>従業員に対するセキュリティ教育の実施</t>
    <phoneticPr fontId="2"/>
  </si>
  <si>
    <t>インシデント対応の定期的な訓練を実施</t>
    <phoneticPr fontId="2"/>
  </si>
  <si>
    <t>関係者やセキュリティ業者、専門家と迅速に連携できる対応方法や連絡方法を整備する。</t>
    <phoneticPr fontId="2"/>
  </si>
  <si>
    <t>管理端末への継続的セキュリティパッチ適用</t>
    <phoneticPr fontId="2"/>
  </si>
  <si>
    <t>統合運用管理ツール等によるセキュリティ対策状況の把握</t>
    <phoneticPr fontId="2"/>
  </si>
  <si>
    <t>従業員や職員が利用する PC のソフトウェア更新状況を管理し、リスクの可視化を行う。</t>
    <phoneticPr fontId="2"/>
  </si>
  <si>
    <t>アプリケーション許可リストの整備</t>
    <phoneticPr fontId="2"/>
  </si>
  <si>
    <t>アクセス権の最小化と管理の強化</t>
    <phoneticPr fontId="2"/>
  </si>
  <si>
    <t>ネットワーク分離</t>
    <phoneticPr fontId="2"/>
  </si>
  <si>
    <t>重要サーバーの要塞化（アクセス制御、暗号化等）</t>
    <phoneticPr fontId="2"/>
  </si>
  <si>
    <t>取引先のセキュリティ対策実施状況の確認</t>
    <phoneticPr fontId="2"/>
  </si>
  <si>
    <t>海外拠点等も含めたセキュリティ対策の向上</t>
    <phoneticPr fontId="2"/>
  </si>
  <si>
    <t>UTM、IDS/IPS、WAF、仮想パッチ等の導入</t>
    <phoneticPr fontId="2"/>
  </si>
  <si>
    <t>導入後も対策情報（設定等）を定期的に更新する作業を想定し、予算や体制を確保する。</t>
    <phoneticPr fontId="2"/>
  </si>
  <si>
    <t>EDR 等を用いたエンドポイントの監視、防御</t>
    <phoneticPr fontId="2"/>
  </si>
  <si>
    <t>DPI機能により、悪意あるパケットを検出する可能性があります。</t>
    <rPh sb="3" eb="5">
      <t xml:space="preserve">キノウ </t>
    </rPh>
    <rPh sb="9" eb="11">
      <t xml:space="preserve">アクイアル </t>
    </rPh>
    <rPh sb="18" eb="20">
      <t xml:space="preserve">ケンシュツ </t>
    </rPh>
    <rPh sb="22" eb="25">
      <t xml:space="preserve">カノウセイ </t>
    </rPh>
    <phoneticPr fontId="2"/>
  </si>
  <si>
    <t>公開サーバから社内ネットワークへの不正アクセスを検知・遮断する可能性があります。</t>
    <rPh sb="0" eb="2">
      <t xml:space="preserve">コウカイ </t>
    </rPh>
    <rPh sb="7" eb="9">
      <t xml:space="preserve">シャナイ </t>
    </rPh>
    <rPh sb="17" eb="19">
      <t xml:space="preserve">フセイ </t>
    </rPh>
    <rPh sb="24" eb="26">
      <t xml:space="preserve">ケンチ </t>
    </rPh>
    <rPh sb="27" eb="29">
      <t xml:space="preserve">シャダｎ </t>
    </rPh>
    <rPh sb="31" eb="34">
      <t xml:space="preserve">カノウセイ </t>
    </rPh>
    <phoneticPr fontId="2"/>
  </si>
  <si>
    <t>ネットワークスキャンやホストスキャンがログに保存される可能性があります。また、セグメントをまたぐ横展開を防ぐ可能性があります。</t>
    <rPh sb="22" eb="24">
      <t xml:space="preserve">ホゾｎ </t>
    </rPh>
    <rPh sb="27" eb="30">
      <t xml:space="preserve">カノウセイ </t>
    </rPh>
    <rPh sb="48" eb="51">
      <t xml:space="preserve">ヨコテンカイ </t>
    </rPh>
    <rPh sb="52" eb="53">
      <t xml:space="preserve">フセグ </t>
    </rPh>
    <rPh sb="54" eb="57">
      <t xml:space="preserve">カノウセイ </t>
    </rPh>
    <phoneticPr fontId="2"/>
  </si>
  <si>
    <t>偵察・武器化</t>
  </si>
  <si>
    <t>配送</t>
    <phoneticPr fontId="2"/>
  </si>
  <si>
    <t>攻撃</t>
  </si>
  <si>
    <t>インストール</t>
  </si>
  <si>
    <t>遠隔操作</t>
  </si>
  <si>
    <t>目的実行</t>
  </si>
  <si>
    <t>シグネチャと照合し、不正な通信と判断された場合は攻撃を遮断します。
ホワイトリスト形式で検出するルール設定を行うとより厳格な制限を設けることができますが、適切な設定の維持が難しく正規ユーザがアクセスできなくなるリスクが増します。</t>
  </si>
  <si>
    <t>配送</t>
  </si>
  <si>
    <t>シグネチャと照合し、不正な通信と判断された場合は攻撃を遮断します。
ホワイトリスト形式で検出するルール設定を行うとより厳格な制限を設けることができますが、適切な設定の維持が難しく正規通信を遮断してしまうリスクが増します。</t>
    <rPh sb="6" eb="8">
      <t xml:space="preserve">ショウゴウ </t>
    </rPh>
    <rPh sb="10" eb="12">
      <t xml:space="preserve">フセイナツウシｎ </t>
    </rPh>
    <rPh sb="16" eb="18">
      <t xml:space="preserve">ハンダｎ </t>
    </rPh>
    <rPh sb="24" eb="26">
      <t xml:space="preserve">コウゲキヲ </t>
    </rPh>
    <rPh sb="27" eb="29">
      <t xml:space="preserve">シャダｎ </t>
    </rPh>
    <rPh sb="41" eb="43">
      <t xml:space="preserve">ケイシキ </t>
    </rPh>
    <rPh sb="44" eb="46">
      <t xml:space="preserve">ケンシュツ </t>
    </rPh>
    <rPh sb="51" eb="53">
      <t xml:space="preserve">セッテイ </t>
    </rPh>
    <rPh sb="54" eb="55">
      <t xml:space="preserve">オコナウト </t>
    </rPh>
    <rPh sb="59" eb="61">
      <t xml:space="preserve">ゲンカク </t>
    </rPh>
    <rPh sb="62" eb="64">
      <t xml:space="preserve">セイゲン </t>
    </rPh>
    <rPh sb="65" eb="66">
      <t xml:space="preserve">モウケルコトガデキマスガ </t>
    </rPh>
    <rPh sb="77" eb="79">
      <t xml:space="preserve">テキセツ </t>
    </rPh>
    <rPh sb="86" eb="87">
      <t xml:space="preserve">ムズカシク </t>
    </rPh>
    <rPh sb="89" eb="91">
      <t xml:space="preserve">セイキユーザ </t>
    </rPh>
    <rPh sb="91" eb="93">
      <t xml:space="preserve">ツウシｎ </t>
    </rPh>
    <rPh sb="94" eb="96">
      <t xml:space="preserve">シャダン </t>
    </rPh>
    <rPh sb="105" eb="106">
      <t xml:space="preserve">マシマス </t>
    </rPh>
    <phoneticPr fontId="2"/>
  </si>
  <si>
    <t>勤務形態等の情報から、業務端末への不正ログインを検知する可能性があります。</t>
    <rPh sb="0" eb="4">
      <t xml:space="preserve">キンムケイタイ </t>
    </rPh>
    <rPh sb="4" eb="5">
      <t xml:space="preserve">トウ </t>
    </rPh>
    <rPh sb="6" eb="8">
      <t xml:space="preserve">ジョウホウカラ </t>
    </rPh>
    <rPh sb="11" eb="15">
      <t xml:space="preserve">ギョウムタンマツ </t>
    </rPh>
    <rPh sb="17" eb="19">
      <t xml:space="preserve">フセイ </t>
    </rPh>
    <rPh sb="24" eb="26">
      <t xml:space="preserve">ケンチ </t>
    </rPh>
    <rPh sb="28" eb="31">
      <t xml:space="preserve">カノウセイ </t>
    </rPh>
    <phoneticPr fontId="2"/>
  </si>
  <si>
    <t>業務時間外の重要リソースへのアクセスや、普段利用されないアプリケーションの実行などから攻撃を検知できる可能性があります。</t>
    <phoneticPr fontId="2"/>
  </si>
  <si>
    <t>不正なプログラムによる外部ネットワークへのアクセスを検知し、アップロードを中断させる可能性があります。</t>
    <phoneticPr fontId="2"/>
  </si>
  <si>
    <t>WebサーバのアクセスログやDPI製品のログから、脆弱性を利用する悪意ある攻撃を検知できる可能性があります。</t>
  </si>
  <si>
    <t>認証ログの解析により異常を検知できる可能性があります。
また、SIEMが攻撃の影響を受けていなければ、各機器でログデータが削除・改ざんされた場合でも効果が期待できます。</t>
  </si>
  <si>
    <t>各種スキャンの対象となった機器やセキュリティ対策製品と連携して攻撃を検知できる可能性があります。
また、SIEMが攻撃の影響を受けていなければ、各機器でログデータが削除・改ざんされた場合でも効果が期待できます。</t>
  </si>
  <si>
    <t>多要素認証における認証情報不足で不正アクセスを回避する可能性があります。</t>
    <rPh sb="0" eb="5">
      <t xml:space="preserve">タヨウソニンショウ </t>
    </rPh>
    <rPh sb="9" eb="13">
      <t xml:space="preserve">ニンショウジョウホウ </t>
    </rPh>
    <rPh sb="13" eb="15">
      <t xml:space="preserve">ブソク </t>
    </rPh>
    <rPh sb="16" eb="18">
      <t xml:space="preserve">フセイ </t>
    </rPh>
    <rPh sb="23" eb="25">
      <t xml:space="preserve">カイヒ </t>
    </rPh>
    <rPh sb="27" eb="30">
      <t xml:space="preserve">カノウセイ </t>
    </rPh>
    <phoneticPr fontId="2"/>
  </si>
  <si>
    <t>重要情報を管理するサーバに対するアクセスで、不適切な端末からの横展開を防ぐ可能性があります。
また、利用状況を監視することで攻撃を検知できる可能性があります。</t>
  </si>
  <si>
    <t>パスワードクラックツールが公開サーバで実行された場合は検知する可能性があります。</t>
  </si>
  <si>
    <t>業務端末上で各スキャンを実施する際に不正プログラムを用いて自動実行する場合、悪意あるプログラムとして検知する可能性があります。</t>
    <rPh sb="0" eb="4">
      <t xml:space="preserve">ギョウムタンマツ </t>
    </rPh>
    <rPh sb="4" eb="5">
      <t xml:space="preserve">ウエ </t>
    </rPh>
    <rPh sb="6" eb="7">
      <t xml:space="preserve">カクスキャｎ </t>
    </rPh>
    <rPh sb="12" eb="14">
      <t xml:space="preserve">ジッシ </t>
    </rPh>
    <rPh sb="16" eb="17">
      <t xml:space="preserve">サイニ </t>
    </rPh>
    <rPh sb="18" eb="20">
      <t xml:space="preserve">フセイ </t>
    </rPh>
    <rPh sb="26" eb="27">
      <t xml:space="preserve">モチイテ </t>
    </rPh>
    <rPh sb="29" eb="31">
      <t xml:space="preserve">ジドウ </t>
    </rPh>
    <rPh sb="31" eb="33">
      <t xml:space="preserve">ジッコウ </t>
    </rPh>
    <rPh sb="35" eb="37">
      <t xml:space="preserve">バアイ </t>
    </rPh>
    <rPh sb="38" eb="40">
      <t xml:space="preserve">アクイアル </t>
    </rPh>
    <rPh sb="50" eb="52">
      <t xml:space="preserve">ケンチ </t>
    </rPh>
    <rPh sb="54" eb="57">
      <t xml:space="preserve">カノウセイ </t>
    </rPh>
    <phoneticPr fontId="2"/>
  </si>
  <si>
    <t>重要情報を管理するサーバにおける攻撃を自動実行する場合、悪意あるプログラムとして検知する可能性があります。</t>
    <rPh sb="0" eb="2">
      <t xml:space="preserve">ジュウヨウ </t>
    </rPh>
    <rPh sb="2" eb="4">
      <t xml:space="preserve">ジョウホウ </t>
    </rPh>
    <rPh sb="5" eb="7">
      <t xml:space="preserve">カンリ </t>
    </rPh>
    <rPh sb="16" eb="18">
      <t xml:space="preserve">コウゲキ </t>
    </rPh>
    <rPh sb="19" eb="21">
      <t xml:space="preserve">ジドウ </t>
    </rPh>
    <rPh sb="21" eb="23">
      <t xml:space="preserve">ジッコウ </t>
    </rPh>
    <rPh sb="28" eb="30">
      <t xml:space="preserve">アクイアル </t>
    </rPh>
    <rPh sb="40" eb="42">
      <t xml:space="preserve">ケンチ </t>
    </rPh>
    <rPh sb="44" eb="47">
      <t xml:space="preserve">カノウセイ </t>
    </rPh>
    <phoneticPr fontId="2"/>
  </si>
  <si>
    <t>重要情報を管理するサーバ上のソフトウェアを最新状態に保つことで脆弱性を利用した攻撃を防ぐ可能性があります。</t>
  </si>
  <si>
    <t>攻撃者が窃取した重要情報が暗号化されているため、悪用することができません。ただし、復号するための情報（秘密鍵など）も含めて窃取された場合は重要情報の悪用を防ぐことはできません。</t>
    <rPh sb="0" eb="3">
      <t xml:space="preserve">コウゲキシャ </t>
    </rPh>
    <rPh sb="4" eb="6">
      <t xml:space="preserve">セッシュ </t>
    </rPh>
    <rPh sb="8" eb="12">
      <t xml:space="preserve">ジュウヨウジョウホウ </t>
    </rPh>
    <rPh sb="13" eb="16">
      <t xml:space="preserve">アンゴウカサレテイルタメ </t>
    </rPh>
    <rPh sb="24" eb="26">
      <t xml:space="preserve">アクヨウ </t>
    </rPh>
    <rPh sb="41" eb="43">
      <t xml:space="preserve">フクゴウ </t>
    </rPh>
    <rPh sb="48" eb="50">
      <t xml:space="preserve">ジョウホウ </t>
    </rPh>
    <rPh sb="51" eb="54">
      <t xml:space="preserve">ヒミツカギ </t>
    </rPh>
    <rPh sb="61" eb="63">
      <t xml:space="preserve">セッシュ </t>
    </rPh>
    <rPh sb="69" eb="73">
      <t xml:space="preserve">ジュウヨウジョウホウ </t>
    </rPh>
    <rPh sb="74" eb="76">
      <t xml:space="preserve">アクヨウ </t>
    </rPh>
    <rPh sb="77" eb="78">
      <t xml:space="preserve">フセグコトハ </t>
    </rPh>
    <phoneticPr fontId="2"/>
  </si>
  <si>
    <t>外部ネットワークへのファイルのアップロードを禁止するルールによりアップロードを防ぐ可能性があります。
また、攻撃者が窃取した重要情報が暗号化されているため、悪用することができません。窃取されたファイルの所在を追跡できる可能性があります。クラウドストレージでの保存期間等を管理することで特定サーバからの漏洩リスクを軽減する可能性があります。</t>
  </si>
  <si>
    <t>業務端末への不正ログインを検知し、業務端末をネットワークから隔離します。</t>
    <rPh sb="0" eb="4">
      <t xml:space="preserve">ギョウムタンマツ </t>
    </rPh>
    <rPh sb="6" eb="8">
      <t xml:space="preserve">フセイ </t>
    </rPh>
    <rPh sb="13" eb="15">
      <t xml:space="preserve">ケンチシ </t>
    </rPh>
    <rPh sb="17" eb="21">
      <t xml:space="preserve">ギョウムタンマツ </t>
    </rPh>
    <rPh sb="30" eb="32">
      <t xml:space="preserve">カクリ </t>
    </rPh>
    <phoneticPr fontId="2"/>
  </si>
  <si>
    <t>業務端末上で各スキャンを実施する際に不正プログラムを用いて自動実行する場合、悪意あるプログラムとして検知し、プログラム実行の中止やネットワークからの分離等により攻撃を防ぐ可能性があります。</t>
    <rPh sb="0" eb="4">
      <t xml:space="preserve">ギョウムタンマツ </t>
    </rPh>
    <rPh sb="4" eb="5">
      <t xml:space="preserve">ウエ </t>
    </rPh>
    <rPh sb="6" eb="7">
      <t xml:space="preserve">カクスキャｎ </t>
    </rPh>
    <rPh sb="12" eb="14">
      <t xml:space="preserve">ジッシ </t>
    </rPh>
    <rPh sb="16" eb="17">
      <t xml:space="preserve">サイニ </t>
    </rPh>
    <rPh sb="18" eb="20">
      <t xml:space="preserve">フセイ </t>
    </rPh>
    <rPh sb="26" eb="27">
      <t xml:space="preserve">モチイテ </t>
    </rPh>
    <rPh sb="29" eb="31">
      <t xml:space="preserve">ジドウ </t>
    </rPh>
    <rPh sb="31" eb="33">
      <t xml:space="preserve">ジッコウ </t>
    </rPh>
    <rPh sb="35" eb="37">
      <t xml:space="preserve">バアイ </t>
    </rPh>
    <rPh sb="38" eb="40">
      <t xml:space="preserve">アクイアル </t>
    </rPh>
    <rPh sb="50" eb="52">
      <t xml:space="preserve">ケンチ </t>
    </rPh>
    <rPh sb="59" eb="61">
      <t xml:space="preserve">ジッコウ </t>
    </rPh>
    <rPh sb="62" eb="64">
      <t xml:space="preserve">チュウシ </t>
    </rPh>
    <rPh sb="74" eb="76">
      <t xml:space="preserve">ブンリ </t>
    </rPh>
    <rPh sb="76" eb="77">
      <t xml:space="preserve">ナド </t>
    </rPh>
    <rPh sb="80" eb="82">
      <t xml:space="preserve">コウゲキ </t>
    </rPh>
    <rPh sb="83" eb="84">
      <t xml:space="preserve">フセグ </t>
    </rPh>
    <rPh sb="85" eb="88">
      <t xml:space="preserve">カノウセイ </t>
    </rPh>
    <phoneticPr fontId="2"/>
  </si>
  <si>
    <t>重要情報を管理するサーバにおける攻撃を自動実行する場合、悪意あるプログラムとして検知し外部ネットワークへの通信を遮断する可能性があります。</t>
    <rPh sb="0" eb="2">
      <t xml:space="preserve">ジュウヨウ </t>
    </rPh>
    <rPh sb="2" eb="4">
      <t xml:space="preserve">ジョウホウ </t>
    </rPh>
    <rPh sb="5" eb="7">
      <t xml:space="preserve">カンリ </t>
    </rPh>
    <rPh sb="16" eb="18">
      <t xml:space="preserve">コウゲキ </t>
    </rPh>
    <rPh sb="19" eb="21">
      <t xml:space="preserve">ジドウ </t>
    </rPh>
    <rPh sb="21" eb="23">
      <t xml:space="preserve">ジッコウ </t>
    </rPh>
    <rPh sb="28" eb="30">
      <t xml:space="preserve">アクイアル </t>
    </rPh>
    <rPh sb="40" eb="42">
      <t xml:space="preserve">ケンチ </t>
    </rPh>
    <rPh sb="43" eb="45">
      <t xml:space="preserve">ガイブ </t>
    </rPh>
    <rPh sb="53" eb="55">
      <t xml:space="preserve">ツウシｎ </t>
    </rPh>
    <rPh sb="56" eb="58">
      <t xml:space="preserve">シャダｎ </t>
    </rPh>
    <rPh sb="60" eb="63">
      <t xml:space="preserve">カノウセイ </t>
    </rPh>
    <phoneticPr fontId="2"/>
  </si>
  <si>
    <t>業務端末上で各スキャンを実施する際に不正プログラムを用いて自動実行しようとした場合、攻撃ツールが利用できない可能性があります。</t>
    <phoneticPr fontId="2"/>
  </si>
  <si>
    <t>重要情報を管理するサーバ上で外部との通信やコマンドの実行を不正プログラムを用いて自動実行しようとした場合、攻撃ツールが利用できない可能性があります。</t>
    <rPh sb="0" eb="4">
      <t xml:space="preserve">ジュウヨウジョウホウ </t>
    </rPh>
    <rPh sb="5" eb="7">
      <t xml:space="preserve">カンリ </t>
    </rPh>
    <rPh sb="14" eb="16">
      <t xml:space="preserve">ガイブ </t>
    </rPh>
    <rPh sb="26" eb="28">
      <t xml:space="preserve">ジッコウ </t>
    </rPh>
    <phoneticPr fontId="2"/>
  </si>
  <si>
    <t>PC資産管理/PC操作ログ管理ツール</t>
  </si>
  <si>
    <t>適切なパッチ適用により、既知の脆弱性を利用した不正アクセスを防止する可能性があります。</t>
  </si>
  <si>
    <t>SIEMと連携することでインシデント発生時の調査を実施する際、攻撃者の操作を追跡し影響範囲の特定に効果が期待できます。</t>
    <rPh sb="38" eb="40">
      <t xml:space="preserve">ツイセキシ </t>
    </rPh>
    <rPh sb="41" eb="45">
      <t xml:space="preserve">エイキョウハンイ </t>
    </rPh>
    <rPh sb="46" eb="48">
      <t xml:space="preserve">トクテイ </t>
    </rPh>
    <rPh sb="49" eb="51">
      <t xml:space="preserve">コウカ </t>
    </rPh>
    <phoneticPr fontId="2"/>
  </si>
  <si>
    <t>シンクライアント/VDI /DaaS</t>
  </si>
  <si>
    <t>UEBA（ユーザ振舞い検知ツール）</t>
  </si>
  <si>
    <t>攻撃者のログイン試行を検知する可能性があります。</t>
  </si>
  <si>
    <t>サーバ管理用のPCが攻撃を受け、重要情報を管理するサーバへアクセスした場合は、アクセス時間帯などの情報から攻撃を検知できる可能性があります。</t>
    <phoneticPr fontId="2"/>
  </si>
  <si>
    <t>社内サーバ/プラットフォームに対する脆弱性診断サービス</t>
  </si>
  <si>
    <t>事前に脆弱性を把握し、サーバにパッチを適用することで、横展開を防ぐ可能性があります。</t>
  </si>
  <si>
    <t>外部WEBサーバに対するアプリケーション脆弱性診断サービス</t>
  </si>
  <si>
    <t>事前に脆弱性を把握し、サーバにパッチを適用することで、公開サーバへの侵入を防ぐ可能性があります。</t>
    <rPh sb="0" eb="2">
      <t xml:space="preserve">ジゼンニ </t>
    </rPh>
    <rPh sb="3" eb="6">
      <t xml:space="preserve">ゼイジャクセイヲ </t>
    </rPh>
    <rPh sb="7" eb="9">
      <t xml:space="preserve">ハアクシ </t>
    </rPh>
    <rPh sb="19" eb="21">
      <t xml:space="preserve">テキヨウ </t>
    </rPh>
    <rPh sb="27" eb="29">
      <t xml:space="preserve">コウカイ </t>
    </rPh>
    <rPh sb="34" eb="36">
      <t xml:space="preserve">シンニュウ </t>
    </rPh>
    <rPh sb="37" eb="38">
      <t xml:space="preserve">フセグ </t>
    </rPh>
    <rPh sb="39" eb="42">
      <t xml:space="preserve">カノウセイ </t>
    </rPh>
    <phoneticPr fontId="2"/>
  </si>
  <si>
    <t>侵入検知ツール</t>
    <phoneticPr fontId="2"/>
  </si>
  <si>
    <t>各種スキャンを実行した際のパケットを解析し、攻撃を検知する可能性があります。</t>
    <rPh sb="0" eb="2">
      <t xml:space="preserve">カクシュスキャｎ </t>
    </rPh>
    <rPh sb="18" eb="20">
      <t xml:space="preserve">カイセキ </t>
    </rPh>
    <rPh sb="22" eb="24">
      <t xml:space="preserve">コウゲキ </t>
    </rPh>
    <rPh sb="25" eb="27">
      <t xml:space="preserve">ケンチ </t>
    </rPh>
    <rPh sb="29" eb="32">
      <t xml:space="preserve">カノウセイ </t>
    </rPh>
    <phoneticPr fontId="2"/>
  </si>
  <si>
    <t>遠隔操作のための外部ネットワークとの通信から、攻撃を検知する可能性があります。</t>
    <rPh sb="0" eb="4">
      <t xml:space="preserve">エンカクソウサ </t>
    </rPh>
    <rPh sb="8" eb="10">
      <t xml:space="preserve">ガイブネットワーク </t>
    </rPh>
    <rPh sb="18" eb="20">
      <t xml:space="preserve">ツウシｎ </t>
    </rPh>
    <rPh sb="23" eb="25">
      <t xml:space="preserve">コウゲキ </t>
    </rPh>
    <rPh sb="26" eb="28">
      <t xml:space="preserve">ケンチ </t>
    </rPh>
    <rPh sb="30" eb="33">
      <t xml:space="preserve">カノウセイ </t>
    </rPh>
    <phoneticPr fontId="2"/>
  </si>
  <si>
    <t>想定しない送信先へのアップロードを検知する可能性があります。</t>
    <rPh sb="0" eb="2">
      <t xml:space="preserve">ソウテイシナイ </t>
    </rPh>
    <rPh sb="5" eb="7">
      <t xml:space="preserve">ソウシｎ </t>
    </rPh>
    <rPh sb="7" eb="8">
      <t xml:space="preserve">サキヘノ </t>
    </rPh>
    <rPh sb="17" eb="19">
      <t xml:space="preserve">ケンチ </t>
    </rPh>
    <rPh sb="21" eb="24">
      <t xml:space="preserve">カノウセイ </t>
    </rPh>
    <phoneticPr fontId="2"/>
  </si>
  <si>
    <t>セキュリティ機器の運用アウトソーシング</t>
  </si>
  <si>
    <t>認証ログの解析により異常を検知できる可能性があります。</t>
  </si>
  <si>
    <t>各種スキャンの対象となった機器やセキュリティ対策製品と連携して攻撃を検知できる可能性があります。</t>
  </si>
  <si>
    <t>事前に脆弱性を把握し、パッチを適用することで、公開サーバへの侵入を防ぐ可能性があります。</t>
    <rPh sb="0" eb="2">
      <t xml:space="preserve">ジゼンニ </t>
    </rPh>
    <rPh sb="3" eb="6">
      <t xml:space="preserve">ゼイジャクセイヲ </t>
    </rPh>
    <rPh sb="7" eb="9">
      <t xml:space="preserve">ハアクシ </t>
    </rPh>
    <rPh sb="15" eb="17">
      <t xml:space="preserve">テキヨウ </t>
    </rPh>
    <rPh sb="23" eb="25">
      <t xml:space="preserve">コウカイサーバ </t>
    </rPh>
    <rPh sb="30" eb="32">
      <t xml:space="preserve">シンニュウ </t>
    </rPh>
    <rPh sb="33" eb="34">
      <t xml:space="preserve">フセグ </t>
    </rPh>
    <rPh sb="35" eb="38">
      <t xml:space="preserve">カノウセイ </t>
    </rPh>
    <phoneticPr fontId="2"/>
  </si>
  <si>
    <t>事前に脆弱性を把握し、パッチを適用することで、重要情報を管理するサーバへの横展開や権限昇格を防ぐ可能性があります。</t>
    <rPh sb="0" eb="2">
      <t xml:space="preserve">ジゼンニ </t>
    </rPh>
    <rPh sb="3" eb="6">
      <t xml:space="preserve">ゼイジャクセイヲ </t>
    </rPh>
    <rPh sb="7" eb="9">
      <t xml:space="preserve">ハアクシ </t>
    </rPh>
    <rPh sb="15" eb="17">
      <t xml:space="preserve">テキヨウ </t>
    </rPh>
    <rPh sb="23" eb="27">
      <t xml:space="preserve">ジュウヨウジョウホウ </t>
    </rPh>
    <rPh sb="28" eb="30">
      <t xml:space="preserve">カンリスル </t>
    </rPh>
    <rPh sb="37" eb="40">
      <t xml:space="preserve">ヨコテンカイ </t>
    </rPh>
    <rPh sb="41" eb="45">
      <t xml:space="preserve">ケンゲンショウカク </t>
    </rPh>
    <rPh sb="46" eb="47">
      <t xml:space="preserve">フセグ </t>
    </rPh>
    <rPh sb="48" eb="51">
      <t xml:space="preserve">カノウセイ </t>
    </rPh>
    <phoneticPr fontId="2"/>
  </si>
  <si>
    <t>03</t>
    <phoneticPr fontId="2"/>
  </si>
  <si>
    <t>公開情報や取引先への攻撃等により、ソフトウェアの調達先の情報を入手します。</t>
    <rPh sb="0" eb="4">
      <t xml:space="preserve">コウカイジョウホウ </t>
    </rPh>
    <rPh sb="5" eb="8">
      <t xml:space="preserve">トリヒキサキ </t>
    </rPh>
    <rPh sb="10" eb="12">
      <t xml:space="preserve">コウゲキ </t>
    </rPh>
    <rPh sb="12" eb="13">
      <t xml:space="preserve">ナド </t>
    </rPh>
    <rPh sb="24" eb="27">
      <t xml:space="preserve">チョウタツサキ </t>
    </rPh>
    <rPh sb="28" eb="30">
      <t xml:space="preserve">ジョウホウ </t>
    </rPh>
    <rPh sb="31" eb="33">
      <t xml:space="preserve">ニュウシュシマス </t>
    </rPh>
    <phoneticPr fontId="2"/>
  </si>
  <si>
    <t>ターゲット企業のソフトウェア調達先の開発環境に侵入し、修正プログラムを改ざんします。</t>
    <rPh sb="14" eb="17">
      <t xml:space="preserve">チョウタツサキ </t>
    </rPh>
    <rPh sb="18" eb="22">
      <t xml:space="preserve">カイハツカンキョウ </t>
    </rPh>
    <rPh sb="23" eb="25">
      <t xml:space="preserve">シンニュウ </t>
    </rPh>
    <rPh sb="27" eb="29">
      <t xml:space="preserve">シュウセイプログラム </t>
    </rPh>
    <rPh sb="35" eb="36">
      <t xml:space="preserve">カイザｎ </t>
    </rPh>
    <phoneticPr fontId="2"/>
  </si>
  <si>
    <t>ターゲット企業が改ざんされた修正プログラムを適用するまで攻撃者は待機します。
目的実行まで時間をかせぐため、不正プログラムの実行以降にWebサイトへDDoS攻撃を実施し、ターゲット企業の人的リソースを逼迫させます。</t>
    <rPh sb="5" eb="7">
      <t xml:space="preserve">キギョウ </t>
    </rPh>
    <rPh sb="8" eb="9">
      <t xml:space="preserve">カイザンサレタ </t>
    </rPh>
    <rPh sb="14" eb="16">
      <t xml:space="preserve">シュウセイ </t>
    </rPh>
    <rPh sb="22" eb="24">
      <t xml:space="preserve">テキヨウ </t>
    </rPh>
    <rPh sb="28" eb="31">
      <t xml:space="preserve">コウゲキシャ </t>
    </rPh>
    <rPh sb="32" eb="34">
      <t xml:space="preserve">タイキ </t>
    </rPh>
    <rPh sb="39" eb="43">
      <t xml:space="preserve">モクテキジッコウ </t>
    </rPh>
    <rPh sb="45" eb="47">
      <t xml:space="preserve">ジカンヲ </t>
    </rPh>
    <rPh sb="54" eb="56">
      <t xml:space="preserve">フセイプログラム </t>
    </rPh>
    <rPh sb="62" eb="64">
      <t xml:space="preserve">ジッコウ </t>
    </rPh>
    <rPh sb="64" eb="66">
      <t xml:space="preserve">イコウ </t>
    </rPh>
    <rPh sb="78" eb="80">
      <t xml:space="preserve">コウゲキ </t>
    </rPh>
    <rPh sb="81" eb="83">
      <t xml:space="preserve">ジッシ </t>
    </rPh>
    <rPh sb="90" eb="92">
      <t xml:space="preserve">キギョウ </t>
    </rPh>
    <rPh sb="93" eb="95">
      <t xml:space="preserve">ジンテキ </t>
    </rPh>
    <rPh sb="100" eb="102">
      <t xml:space="preserve">ヒッパク </t>
    </rPh>
    <phoneticPr fontId="2"/>
  </si>
  <si>
    <t>ターゲット企業が改ざんされた修正プログラムを社内ファイルサーバに適用します。プログラム内で機能が完結していない場合は必要に応じて外部ネットワークからモジュールをインストールします。</t>
    <rPh sb="8" eb="9">
      <t xml:space="preserve">カイザｎ </t>
    </rPh>
    <rPh sb="14" eb="16">
      <t xml:space="preserve">シュウセイ </t>
    </rPh>
    <rPh sb="22" eb="24">
      <t xml:space="preserve">シャナイ </t>
    </rPh>
    <rPh sb="32" eb="34">
      <t xml:space="preserve">テキヨウ </t>
    </rPh>
    <rPh sb="43" eb="44">
      <t xml:space="preserve">ナイ </t>
    </rPh>
    <rPh sb="45" eb="47">
      <t xml:space="preserve">キノウ </t>
    </rPh>
    <rPh sb="48" eb="50">
      <t xml:space="preserve">カンケツ </t>
    </rPh>
    <rPh sb="55" eb="57">
      <t xml:space="preserve">バアイハ </t>
    </rPh>
    <rPh sb="58" eb="60">
      <t xml:space="preserve">ヒツヨウ </t>
    </rPh>
    <rPh sb="64" eb="66">
      <t xml:space="preserve">ガイブネットワーク </t>
    </rPh>
    <phoneticPr fontId="2"/>
  </si>
  <si>
    <t>不正プログラムの自動実行または遠隔操作により、目的を遂行します。
自動実行する場合はOSコマンドの実行、遠隔操作により攻撃を成立させる場合は、ローカルアカウントの作成やアカウント管理サーバの特定、特権アカウントの窃取、不正な特権アカウントの作成、等の機能が考えられます。</t>
    <rPh sb="0" eb="2">
      <t xml:space="preserve">フセイ </t>
    </rPh>
    <rPh sb="8" eb="12">
      <t xml:space="preserve">ジドウジッコウ </t>
    </rPh>
    <rPh sb="15" eb="17">
      <t xml:space="preserve">エンカク </t>
    </rPh>
    <rPh sb="17" eb="19">
      <t xml:space="preserve">ソウサ </t>
    </rPh>
    <rPh sb="23" eb="25">
      <t xml:space="preserve">モクテキ </t>
    </rPh>
    <rPh sb="26" eb="28">
      <t xml:space="preserve">スイコウ </t>
    </rPh>
    <rPh sb="32" eb="33">
      <t xml:space="preserve">ナド </t>
    </rPh>
    <rPh sb="33" eb="35">
      <t xml:space="preserve">ジドウ </t>
    </rPh>
    <rPh sb="35" eb="37">
      <t xml:space="preserve">ジッコウ </t>
    </rPh>
    <rPh sb="39" eb="41">
      <t xml:space="preserve">バアイハ </t>
    </rPh>
    <rPh sb="49" eb="51">
      <t xml:space="preserve">ジッコウ </t>
    </rPh>
    <rPh sb="52" eb="53">
      <t xml:space="preserve">エンカク </t>
    </rPh>
    <rPh sb="53" eb="55">
      <t xml:space="preserve">ソウサ </t>
    </rPh>
    <rPh sb="58" eb="60">
      <t xml:space="preserve">コウゲキ </t>
    </rPh>
    <rPh sb="61" eb="63">
      <t xml:space="preserve">セイリツ </t>
    </rPh>
    <rPh sb="88" eb="90">
      <t xml:space="preserve">カンリ </t>
    </rPh>
    <rPh sb="98" eb="100">
      <t xml:space="preserve">トッケｎ </t>
    </rPh>
    <rPh sb="106" eb="108">
      <t xml:space="preserve">セッシュ </t>
    </rPh>
    <rPh sb="109" eb="110">
      <t xml:space="preserve">フセイ </t>
    </rPh>
    <rPh sb="112" eb="114">
      <t xml:space="preserve">トッケｎ </t>
    </rPh>
    <rPh sb="119" eb="121">
      <t xml:space="preserve">サクセイ </t>
    </rPh>
    <rPh sb="123" eb="125">
      <t xml:space="preserve">キノウ </t>
    </rPh>
    <rPh sb="126" eb="127">
      <t xml:space="preserve">カンガエラレマス </t>
    </rPh>
    <phoneticPr fontId="2"/>
  </si>
  <si>
    <t>重要情報を外部ネットワークへアップロードし、社内ファイルサーバに保存されている元ファイルをターゲット企業が利用できないように暗号化します。</t>
    <rPh sb="0" eb="4">
      <t xml:space="preserve">ジュウヨウジョウホウ </t>
    </rPh>
    <rPh sb="5" eb="7">
      <t xml:space="preserve">ガイブ </t>
    </rPh>
    <rPh sb="22" eb="24">
      <t xml:space="preserve">シャナイ </t>
    </rPh>
    <rPh sb="32" eb="34">
      <t xml:space="preserve">ホゾｎ </t>
    </rPh>
    <rPh sb="39" eb="40">
      <t xml:space="preserve">モトファイル </t>
    </rPh>
    <rPh sb="50" eb="52">
      <t xml:space="preserve">キギョウ </t>
    </rPh>
    <rPh sb="53" eb="55">
      <t xml:space="preserve">リヨウデキナイヨウニ </t>
    </rPh>
    <rPh sb="62" eb="65">
      <t xml:space="preserve">アンゴウカ </t>
    </rPh>
    <phoneticPr fontId="2"/>
  </si>
  <si>
    <t>業務委託や情報管理における規則の徹底</t>
    <phoneticPr fontId="2"/>
  </si>
  <si>
    <t>製造においては原材料や部品の調達経路、物流経路等も考慮する。</t>
    <phoneticPr fontId="2"/>
  </si>
  <si>
    <t>報告体制等の問題発生時の運用規則整備</t>
    <phoneticPr fontId="2"/>
  </si>
  <si>
    <t>攻撃を受けた場合を想定し、インシデント対応計画を整備し、定期的な訓練により見直す。</t>
    <phoneticPr fontId="2"/>
  </si>
  <si>
    <t>信頼できる委託先、取引先組織の選定</t>
    <phoneticPr fontId="2"/>
  </si>
  <si>
    <t>商流に関わる組織の信頼性評価や品質基準を導入し、定期的に監査を行う。</t>
    <phoneticPr fontId="2"/>
  </si>
  <si>
    <t>複数の取引先候補の検討</t>
    <phoneticPr fontId="2"/>
  </si>
  <si>
    <t>納品物の検証</t>
    <phoneticPr fontId="2"/>
  </si>
  <si>
    <t>契約内容の確認</t>
    <phoneticPr fontId="2"/>
  </si>
  <si>
    <t>組織間の取引や委託契約における情報セキュリティ上の責任範囲を明確化し、合意を得る。また、賠償に関する契約条項を盛り込む。</t>
  </si>
  <si>
    <t>委託先組織の管理</t>
    <phoneticPr fontId="2"/>
  </si>
  <si>
    <t>委託元組織が委託先組織のセキュリティ対策状況と情報資産の管理の実態を定期的に確認できる契約とすることが重要である。</t>
    <phoneticPr fontId="2"/>
  </si>
  <si>
    <t>取引先や委託先の情報セキュリティ対応の確認、監査</t>
    <phoneticPr fontId="2"/>
  </si>
  <si>
    <t>情報セキュリティの認証取得</t>
    <phoneticPr fontId="2"/>
  </si>
  <si>
    <t>ISMS、P マーク、SOC2、ISMAP 等を取得し、必要な運用を維持するよう定期的に見直す。</t>
    <phoneticPr fontId="2"/>
  </si>
  <si>
    <t>公的機関が公開している資料の活用</t>
    <phoneticPr fontId="2"/>
  </si>
  <si>
    <t>▲プロダクト一覧に戻る▲</t>
  </si>
  <si>
    <t>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t>
  </si>
  <si>
    <t>▼導入する場合の考慮事項</t>
  </si>
  <si>
    <t>DDoS攻撃を緩和することで対応にかかる人的リソースを削減することができる可能性があります。</t>
    <rPh sb="4" eb="6">
      <t>コウゲキ</t>
    </rPh>
    <rPh sb="7" eb="9">
      <t>カンワ</t>
    </rPh>
    <rPh sb="14" eb="16">
      <t>タイオウ</t>
    </rPh>
    <rPh sb="20" eb="22">
      <t>ジンテキ</t>
    </rPh>
    <rPh sb="27" eb="29">
      <t>サクゲn</t>
    </rPh>
    <rPh sb="37" eb="40">
      <t>カノウ</t>
    </rPh>
    <phoneticPr fontId="2"/>
  </si>
  <si>
    <t>業務端末上で不正プログラムを自動実行する場合、悪意あるプログラムとして検知する可能性があります。</t>
    <phoneticPr fontId="2"/>
  </si>
  <si>
    <t>外部ネットワークから要求される、通常と異なる通信量を検知できる可能性があります。</t>
  </si>
  <si>
    <t>04</t>
    <phoneticPr fontId="2"/>
  </si>
  <si>
    <t>エントリーポイントとなる機器を探索します。ホストスキャンの結果、VPN装置のセキュリティパッチが未適用であることを発見します。</t>
    <rPh sb="12" eb="14">
      <t xml:space="preserve">キキ </t>
    </rPh>
    <rPh sb="15" eb="17">
      <t xml:space="preserve">タンサク </t>
    </rPh>
    <rPh sb="29" eb="31">
      <t xml:space="preserve">ケッカ </t>
    </rPh>
    <rPh sb="35" eb="37">
      <t xml:space="preserve">ソウチ </t>
    </rPh>
    <rPh sb="48" eb="51">
      <t xml:space="preserve">ミテキヨウ </t>
    </rPh>
    <rPh sb="57" eb="59">
      <t xml:space="preserve">ハッケｎ </t>
    </rPh>
    <phoneticPr fontId="2"/>
  </si>
  <si>
    <t>OSの脆弱性を利用して社内ネットワークに侵入します。、任意のファイルを読み取れる脆弱性を利用してVPN接続を行うユーザ名やパスワードの情報を含むファイルを窃取します。</t>
  </si>
  <si>
    <t>窃取した認証情報を利用して不正なVPN接続を行います。攻撃者は社内システム管理者アカウントと思われるユーザになりすまし、リソースへアクセスします。
システム管理者アカウントが特定できなかった場合は、踏み台サーバとしてアクセスできるサーバを探索します。</t>
    <rPh sb="0" eb="2">
      <t xml:space="preserve">セッシュ </t>
    </rPh>
    <rPh sb="4" eb="6">
      <t xml:space="preserve">ニンショウ </t>
    </rPh>
    <rPh sb="6" eb="8">
      <t xml:space="preserve">ジョウホウ </t>
    </rPh>
    <rPh sb="9" eb="11">
      <t xml:space="preserve">リヨウ </t>
    </rPh>
    <rPh sb="13" eb="15">
      <t xml:space="preserve">フセイニ </t>
    </rPh>
    <rPh sb="19" eb="21">
      <t xml:space="preserve">セツゾク </t>
    </rPh>
    <rPh sb="27" eb="30">
      <t xml:space="preserve">コウゲキシャ </t>
    </rPh>
    <rPh sb="31" eb="33">
      <t xml:space="preserve">シャナイ </t>
    </rPh>
    <rPh sb="37" eb="39">
      <t xml:space="preserve">カンリアカウント </t>
    </rPh>
    <rPh sb="39" eb="40">
      <t xml:space="preserve">シャ </t>
    </rPh>
    <rPh sb="46" eb="47">
      <t xml:space="preserve">オモワレル </t>
    </rPh>
    <phoneticPr fontId="2"/>
  </si>
  <si>
    <t>重要情報を管理するサーバの特権アカウントが特定できた場合は、そのままVPN経由で操作を実施します。
一般社員アカウントで踏み台サーバのエクスプロイトに成功した場合は、重要情報を管理するサーバに不正アクセスするための必要ツールをインストールします。</t>
    <rPh sb="0" eb="4">
      <t xml:space="preserve">ジュウヨウジョウホウ </t>
    </rPh>
    <rPh sb="5" eb="7">
      <t xml:space="preserve">カンリ </t>
    </rPh>
    <rPh sb="13" eb="15">
      <t xml:space="preserve">トッケｎ </t>
    </rPh>
    <rPh sb="21" eb="23">
      <t xml:space="preserve">トクテイデキタバアイハ </t>
    </rPh>
    <rPh sb="37" eb="39">
      <t xml:space="preserve">ケイユ </t>
    </rPh>
    <rPh sb="40" eb="42">
      <t xml:space="preserve">ソウサ </t>
    </rPh>
    <rPh sb="43" eb="45">
      <t xml:space="preserve">ジッシシマス </t>
    </rPh>
    <rPh sb="50" eb="54">
      <t xml:space="preserve">イッパンシャイン </t>
    </rPh>
    <rPh sb="60" eb="61">
      <t xml:space="preserve">フミダイ </t>
    </rPh>
    <rPh sb="75" eb="77">
      <t xml:space="preserve">セイコウシタバアイハ </t>
    </rPh>
    <rPh sb="83" eb="87">
      <t xml:space="preserve">ジュウヨウジョウホウ </t>
    </rPh>
    <rPh sb="88" eb="90">
      <t xml:space="preserve">カンリ </t>
    </rPh>
    <rPh sb="96" eb="98">
      <t xml:space="preserve">フセイ </t>
    </rPh>
    <rPh sb="107" eb="109">
      <t xml:space="preserve">ヒツヨウ </t>
    </rPh>
    <phoneticPr fontId="2"/>
  </si>
  <si>
    <t>重要情報を管理するサーバに不正にアクセスします。基本的には様々な端末から認証情報を収集しますが、適正な認証情報が取得できなかった場合は、脆弱性をスキャンした上で有効なエクスプロイトツールを実行して侵入する等のケースが考えられます。</t>
    <rPh sb="0" eb="2">
      <t xml:space="preserve">ジュウヨウ </t>
    </rPh>
    <rPh sb="2" eb="4">
      <t xml:space="preserve">ジョウホウ </t>
    </rPh>
    <rPh sb="5" eb="7">
      <t xml:space="preserve">カンリ </t>
    </rPh>
    <rPh sb="13" eb="15">
      <t xml:space="preserve">フセイ </t>
    </rPh>
    <rPh sb="24" eb="27">
      <t xml:space="preserve">キホンテキニハ </t>
    </rPh>
    <rPh sb="29" eb="30">
      <t xml:space="preserve">サマザマナ </t>
    </rPh>
    <rPh sb="32" eb="34">
      <t xml:space="preserve">タンマツ </t>
    </rPh>
    <rPh sb="36" eb="38">
      <t xml:space="preserve">ニンショウ </t>
    </rPh>
    <rPh sb="38" eb="40">
      <t xml:space="preserve">ジョウホウ </t>
    </rPh>
    <rPh sb="41" eb="43">
      <t xml:space="preserve">シュウシュウ </t>
    </rPh>
    <rPh sb="48" eb="50">
      <t xml:space="preserve">テキセイナ </t>
    </rPh>
    <rPh sb="51" eb="53">
      <t xml:space="preserve">ニンショウ </t>
    </rPh>
    <rPh sb="53" eb="55">
      <t xml:space="preserve">ジョウホウ </t>
    </rPh>
    <rPh sb="56" eb="58">
      <t xml:space="preserve">シュトク </t>
    </rPh>
    <rPh sb="68" eb="71">
      <t xml:space="preserve">ゼイジャクセイ </t>
    </rPh>
    <rPh sb="80" eb="82">
      <t xml:space="preserve">ユウコウナ </t>
    </rPh>
    <rPh sb="94" eb="96">
      <t xml:space="preserve">ジッコウ </t>
    </rPh>
    <rPh sb="98" eb="100">
      <t xml:space="preserve">シンニュウ </t>
    </rPh>
    <rPh sb="102" eb="103">
      <t xml:space="preserve">ナド </t>
    </rPh>
    <rPh sb="108" eb="109">
      <t xml:space="preserve">カンガエラレマス </t>
    </rPh>
    <phoneticPr fontId="2"/>
  </si>
  <si>
    <t>シンクライアント、VDI、VPN、ZTNA/SDP 等のセキュリティに強いテレワーク環境の採用</t>
    <phoneticPr fontId="2"/>
  </si>
  <si>
    <t>VPN、セキュアリモートアクセス、プライベートアクセス</t>
  </si>
  <si>
    <t>CASB</t>
  </si>
  <si>
    <t>外部から社内ネットワークへの侵入検知ツール</t>
  </si>
  <si>
    <t>テレワークの規程や運用ルールの整備</t>
    <phoneticPr fontId="2"/>
  </si>
  <si>
    <t>組織支給端末と私有端末の違いを考慮する。また、テレワーク開始時の暫定的なセキュリティ対策や例外措置とした運用を見直す。</t>
    <phoneticPr fontId="2"/>
  </si>
  <si>
    <t>セキュリティ教育</t>
  </si>
  <si>
    <t>利用するソフトウェアの脆弱性情報の収集と周知、対策状況の管理</t>
    <phoneticPr fontId="2"/>
  </si>
  <si>
    <t>ソフトウェア配布ツール</t>
  </si>
  <si>
    <t>セキュリティオペレーションセンター（SOC）による総合的なセキュリティ監視</t>
  </si>
  <si>
    <t>セキュリティ情報（脅威情報含む）有償配信サービス</t>
  </si>
  <si>
    <t>セキュリティパッチの適用（VPN 装置、ネットワーク機器、PC、スマートフォン等）</t>
    <phoneticPr fontId="2"/>
  </si>
  <si>
    <t>使用中の機器だけでなく予備機等は使用する前に最新のパッチを適用する。</t>
    <phoneticPr fontId="2"/>
  </si>
  <si>
    <t>ネットワークレベル認証（NLA）を行う</t>
    <phoneticPr fontId="2"/>
  </si>
  <si>
    <t>多要素認証の設定を有効にする</t>
    <phoneticPr fontId="2"/>
  </si>
  <si>
    <t>適切なログの取得と継続的な監視</t>
    <phoneticPr fontId="2"/>
  </si>
  <si>
    <t>ネットワーク監視、防御</t>
    <phoneticPr fontId="2"/>
  </si>
  <si>
    <t>アクセス制御を適切に実施している場合、業務端末から重要情報を管理するサーバへ直接侵入することを防げる可能性があります。</t>
    <rPh sb="4" eb="6">
      <t>セイギョ</t>
    </rPh>
    <rPh sb="7" eb="9">
      <t>テキセテゥ</t>
    </rPh>
    <rPh sb="10" eb="12">
      <t>ジッセィ</t>
    </rPh>
    <rPh sb="16" eb="18">
      <t>バアイ</t>
    </rPh>
    <rPh sb="19" eb="21">
      <t>ギョウ</t>
    </rPh>
    <rPh sb="21" eb="23">
      <t>タンマテゥ</t>
    </rPh>
    <rPh sb="25" eb="29">
      <t>ジュウヨウ</t>
    </rPh>
    <rPh sb="30" eb="32">
      <t>カンリ</t>
    </rPh>
    <rPh sb="38" eb="40">
      <t>チョク</t>
    </rPh>
    <rPh sb="40" eb="42">
      <t>シンニュウ</t>
    </rPh>
    <rPh sb="47" eb="48">
      <t>フセグ</t>
    </rPh>
    <rPh sb="50" eb="53">
      <t>カノウ</t>
    </rPh>
    <phoneticPr fontId="2"/>
  </si>
  <si>
    <t>アクセス制御を適切に実施している場合、業務端末から重要情報を管理するサーバへ直接侵入することを防げる可能性があります。</t>
    <phoneticPr fontId="2"/>
  </si>
  <si>
    <t>本シナリオはVPN装置の脆弱性を利用した侵入を前提としております。</t>
  </si>
  <si>
    <t>通常時と異なる通信元からのアクセスやログイン試行を検知することができます。</t>
    <phoneticPr fontId="2"/>
  </si>
  <si>
    <t>普段利用されない端末からの重要リソースへのアクセス、ルール上アクセスを許可されていないユーザーからの重要リソースへのアクセスといった不審な挙動を検知できる可能性があります。</t>
    <phoneticPr fontId="2"/>
  </si>
  <si>
    <t>外部ネットワークとの不審な通信を検知する可能性があります。</t>
    <phoneticPr fontId="2"/>
  </si>
  <si>
    <t>不正なプログラムによる外部ネットワークへのアクセスを検知し、アップロードを中断させる可能性があります。</t>
  </si>
  <si>
    <t>ゲートウェイ装置に対する不審なアクセスを検知します。</t>
  </si>
  <si>
    <t>攻撃者が窃取した重要情報が暗号化されているため、不正な権限昇格による操作で取得した情報は悪用することができない可能性があります。ただし、復号するための情報（秘密鍵など）も含めて窃取された場合は重要情報の悪用を防ぐことはできません。</t>
    <phoneticPr fontId="2"/>
  </si>
  <si>
    <t>重要情報を外部送信しようとする操作や外部記憶媒体にコピーしようとする操作等の不審な挙動を検知、遮断できる可能性があります。
攻撃者が窃取した重要情報が暗号化されているため、悪用することができません。ただし、復号するための情報（秘密鍵など）も含めて窃取された場合は重要情報の悪用を防ぐことはできません。</t>
    <phoneticPr fontId="2"/>
  </si>
  <si>
    <t>業務端末上で各スキャンを実施する際に不正プログラムを用いて自動実行する場合、悪意あるプログラムとして検知しネットワークから隔離する可能性があります。</t>
  </si>
  <si>
    <t>事前に脆弱性を把握し、VPN装置にパッチを適用することで、侵入を防ぐ可能性があります。</t>
    <rPh sb="29" eb="31">
      <t>シンニュウ</t>
    </rPh>
    <phoneticPr fontId="2"/>
  </si>
  <si>
    <t>外部WEBサーバに対するアプリケーション脆弱性診断サービス</t>
    <phoneticPr fontId="2"/>
  </si>
  <si>
    <t>通常時と異なる通信元からのアクセスや通信内容を検知することができます。</t>
    <phoneticPr fontId="2"/>
  </si>
  <si>
    <t>通常時と異なる通信元からのアクセスや通信内容を検知することができます。</t>
    <rPh sb="18" eb="22">
      <t>ツウシn</t>
    </rPh>
    <phoneticPr fontId="2"/>
  </si>
  <si>
    <t>外部委託対象とする各プロダクトの記載をご参照ください。</t>
    <phoneticPr fontId="2"/>
  </si>
  <si>
    <t>事前に脆弱性を把握し、パッチを適用することで、VPN装置からの侵入を防ぐ可能性があります。</t>
    <rPh sb="0" eb="2">
      <t xml:space="preserve">ジゼンニ </t>
    </rPh>
    <rPh sb="3" eb="6">
      <t xml:space="preserve">ゼイジャクセイヲ </t>
    </rPh>
    <rPh sb="7" eb="9">
      <t xml:space="preserve">ハアクシ </t>
    </rPh>
    <rPh sb="15" eb="17">
      <t xml:space="preserve">テキヨウ </t>
    </rPh>
    <rPh sb="26" eb="28">
      <t>ソウティ</t>
    </rPh>
    <rPh sb="31" eb="33">
      <t xml:space="preserve">シンニュウ </t>
    </rPh>
    <rPh sb="34" eb="35">
      <t xml:space="preserve">フセグ </t>
    </rPh>
    <rPh sb="36" eb="39">
      <t xml:space="preserve">カノウセイ </t>
    </rPh>
    <phoneticPr fontId="2"/>
  </si>
  <si>
    <t>05</t>
    <phoneticPr fontId="2"/>
  </si>
  <si>
    <t>待遇への不満がある、転職間近である等、内部不正のリスクが高い従業員が一定の権限がある社員アカウントを保持しています。</t>
  </si>
  <si>
    <t>競合他社が高待遇を条件に従業員をスカウトし、重要情報の持ち出しを唆します。</t>
  </si>
  <si>
    <t>従業員が自分のアカウント権限内でアクセスできる重要情報にアクセスします。
重要情報を社用端末にダウンロードします。</t>
  </si>
  <si>
    <t>本シナリオでは外部からのサイバー攻撃は想定しません。</t>
    <rPh sb="0" eb="1">
      <t xml:space="preserve">ホンシナリオデハ </t>
    </rPh>
    <rPh sb="7" eb="9">
      <t xml:space="preserve">ガイブカラ </t>
    </rPh>
    <rPh sb="16" eb="18">
      <t xml:space="preserve">コウゲキ </t>
    </rPh>
    <rPh sb="19" eb="21">
      <t xml:space="preserve">ソウテイシマセン </t>
    </rPh>
    <phoneticPr fontId="2"/>
  </si>
  <si>
    <t>自分のアカウントでアクセスすることができる重要情報をUSBに保存し、持ち出します。または、ファイル転送サービスにアップロードします。</t>
    <rPh sb="0" eb="2">
      <t xml:space="preserve">ジブン </t>
    </rPh>
    <rPh sb="21" eb="23">
      <t xml:space="preserve">ジュウヨウ </t>
    </rPh>
    <rPh sb="23" eb="25">
      <t xml:space="preserve">ジョウホウ </t>
    </rPh>
    <rPh sb="34" eb="35">
      <t xml:space="preserve">モチダシマス </t>
    </rPh>
    <rPh sb="49" eb="51">
      <t xml:space="preserve">テンソウ </t>
    </rPh>
    <phoneticPr fontId="2"/>
  </si>
  <si>
    <t>尚、IPAの推奨対策に対応するプロダクトであっても、今回前提としている攻撃経路に対応できない場合は効果に言及していません。ご了承ください。</t>
  </si>
  <si>
    <t>基本方針の策定</t>
    <phoneticPr fontId="2"/>
  </si>
  <si>
    <t>組織内での効率的な対策推進は、経営層の積極的な関与が重要である。内部不正対策の責任は経営者にあり、最高責任者である経営者が総括責任者の任命並びに管理体制及び実施策の承認を行い、組織横断的な管理体制を構築する必要がある。</t>
    <phoneticPr fontId="2"/>
  </si>
  <si>
    <t>資産の把握、対応体制の整備</t>
    <phoneticPr fontId="2"/>
  </si>
  <si>
    <t>重要情報の管理、保護</t>
    <phoneticPr fontId="2"/>
  </si>
  <si>
    <t>重要情報の利用者 ID およびアクセス権の登録・変更・削除に関する手順を定めて運用する。従業員の異動や離職に伴い不要となった利用者 ID 等は直ちに削除する。また、それらの適切な管理、定期的な監査を実施する。
さらに、利用者 ID の共用禁止等の処置を検討する。DLP 等のツールの導入を検討する。</t>
  </si>
  <si>
    <t>物理的管理の実施</t>
    <phoneticPr fontId="2"/>
  </si>
  <si>
    <t>重要情報の格納場所や重要情報を扱う執務室への入退室を管理する。USB メモリーやスマートフォン等の記録媒体は利用制限を行い、持ち出し/持ち込みの管理をする。また、記録媒体の廃棄を行う際には、適切なデータ消去の運用を実施する。</t>
    <phoneticPr fontId="2"/>
  </si>
  <si>
    <t>人的管理及びコンプライアンス教育の徹底</t>
    <phoneticPr fontId="2"/>
  </si>
  <si>
    <t>情報取扱ポリシーの作成、内部不正者に対する懲戒処分等を規定した就業規則等の整備を行い、従業員に対する教育を定期的に実施する。その際、従業員に秘密保持義務を課す誓約書を作成させることも重要である。</t>
    <phoneticPr fontId="2"/>
  </si>
  <si>
    <t>システム操作履歴の監視</t>
    <phoneticPr fontId="2"/>
  </si>
  <si>
    <t>重要情報へのアクセス履歴や利用者の操作履歴等のログ、証跡を記録し、監視する事で早期検知に努める。また、監視していることを従業員に周知することで不正を予防する。</t>
    <phoneticPr fontId="2"/>
  </si>
  <si>
    <t>業務時間外の重要リソースへのアクセスや、普段利用されない端末からの重要リソースへのアクセス、異常なデータ量の送信といった不審な挙動を検知できる可能性があります。</t>
    <phoneticPr fontId="2"/>
  </si>
  <si>
    <t>ファイル共有システムを利用して競合他社に重要情報を受け渡す場合、外部ネットワークとの通信が発生するため、重要ファイルのアップロードを検知する可能性があります。</t>
  </si>
  <si>
    <t>業務時間外の重要リソースへのアクセスや、普段利用されない端末からの重要リソースへのアクセスといった不審な挙動を検知できる可能性があります。</t>
    <phoneticPr fontId="2"/>
  </si>
  <si>
    <t>・重要情報を管理するサーバへのアクセス
・重要情報のダウンロード</t>
  </si>
  <si>
    <t>重要情報を外部送信しようとする操作や外部記憶媒体にコピーしようとする操作等の不審な挙動を検知、遮断できる可能性があります。
攻撃者が窃取した重要情報が暗号化されているため、悪用することができません。ただし、復号するための情報（秘密鍵など）も含めて窃取された場合は重要情報の悪用を防ぐことはできません。</t>
    <rPh sb="0" eb="2">
      <t>ジュウヨウ</t>
    </rPh>
    <rPh sb="2" eb="4">
      <t>ジョウホウ</t>
    </rPh>
    <rPh sb="5" eb="9">
      <t>ガイブ</t>
    </rPh>
    <rPh sb="15" eb="17">
      <t>ソウサ</t>
    </rPh>
    <rPh sb="18" eb="24">
      <t>ガイブ</t>
    </rPh>
    <rPh sb="34" eb="36">
      <t>ソウサ</t>
    </rPh>
    <rPh sb="36" eb="37">
      <t xml:space="preserve">ナド </t>
    </rPh>
    <rPh sb="62" eb="63">
      <t>カリ</t>
    </rPh>
    <rPh sb="69" eb="73">
      <t>ジュウヨウ</t>
    </rPh>
    <rPh sb="74" eb="76">
      <t>セッセィウ</t>
    </rPh>
    <rPh sb="84" eb="85">
      <t>フクスイ</t>
    </rPh>
    <phoneticPr fontId="2"/>
  </si>
  <si>
    <t>ダウンロードを想定しない重要情報の場合、ダウンロードを検知する可能性があります。また、業務時間外の重要リソースへのアクセスや、普段利用されない端末からの重要リソースへのアクセスといった不審な挙動を検知できる可能性があります。</t>
  </si>
  <si>
    <t>ファイル共有システムを利用して競合他社に外部記憶媒体を用いて重要情報を受け渡す場合、重要ファイルの外部記憶媒体へのデータの転送を検知する可能性があります。</t>
    <rPh sb="20" eb="26">
      <t>ガイブ</t>
    </rPh>
    <rPh sb="27" eb="28">
      <t>モティ</t>
    </rPh>
    <rPh sb="42" eb="43">
      <t>k</t>
    </rPh>
    <rPh sb="43" eb="45">
      <t>バイタイ</t>
    </rPh>
    <rPh sb="49" eb="55">
      <t>ガイブ</t>
    </rPh>
    <rPh sb="61" eb="63">
      <t>テンソウ</t>
    </rPh>
    <phoneticPr fontId="2"/>
  </si>
  <si>
    <t>06</t>
    <phoneticPr fontId="2"/>
  </si>
  <si>
    <t>・脆弱性対策情報の調査</t>
  </si>
  <si>
    <t>・公開サーバの特定と初期アクセス</t>
  </si>
  <si>
    <t>・公開サーバの脆弱性を利用した不正アクセス</t>
  </si>
  <si>
    <t>・（ネットワークスキャン）
・（ホストスキャン）
・重要情報を管理するサーバへの横展開と権限昇格</t>
  </si>
  <si>
    <t>・標準ポートを使用した疎通
・OSコマンド実行
・コマンド実行履歴の削除</t>
  </si>
  <si>
    <t>・重要情報の窃取</t>
  </si>
  <si>
    <t>CERT/CCやJVNなど、発見された脆弱性について発信・注意喚起を行っている情報源を利用し、脆弱性の内容や悪用方法を学習します。脆弱性が公開されてからある程度時間が経過するとインターネットにエクスプロイトツールが公開されるケースがあります。攻撃者は必要に応じてダウンロードします。</t>
    <rPh sb="65" eb="68">
      <t xml:space="preserve">ゼイジャクセイ </t>
    </rPh>
    <rPh sb="80" eb="82">
      <t xml:space="preserve">ジカｎ </t>
    </rPh>
    <rPh sb="107" eb="109">
      <t xml:space="preserve">コウカイ </t>
    </rPh>
    <rPh sb="121" eb="124">
      <t xml:space="preserve">コウゲキシャ </t>
    </rPh>
    <rPh sb="125" eb="127">
      <t xml:space="preserve">ヒツヨウ </t>
    </rPh>
    <phoneticPr fontId="2"/>
  </si>
  <si>
    <t>ソフトウェアバージョンなどの情報から脆弱性に対応していないと思われる公開サーバをリストアップし、ターゲットとなる企業を検討します。</t>
    <rPh sb="18" eb="21">
      <t xml:space="preserve">ゼイジャクセイ </t>
    </rPh>
    <rPh sb="22" eb="24">
      <t xml:space="preserve">タイオウ </t>
    </rPh>
    <rPh sb="34" eb="36">
      <t xml:space="preserve">コウカイサーバ </t>
    </rPh>
    <rPh sb="56" eb="58">
      <t xml:space="preserve">キギョウ </t>
    </rPh>
    <rPh sb="59" eb="61">
      <t xml:space="preserve">ケントウ </t>
    </rPh>
    <phoneticPr fontId="2"/>
  </si>
  <si>
    <t>公開されたエクスプロイトツール等を利用して、Webサーバに不正アクセスし、特権アカウントを取得します。ユーザが情報を入力するページを改ざんし、入力された個人情報やクレジットカード情報を窃取します。</t>
    <rPh sb="0" eb="2">
      <t xml:space="preserve">コウカイ </t>
    </rPh>
    <rPh sb="15" eb="16">
      <t xml:space="preserve">トウ </t>
    </rPh>
    <rPh sb="17" eb="19">
      <t xml:space="preserve">リヨウ </t>
    </rPh>
    <rPh sb="29" eb="31">
      <t xml:space="preserve">フセイ </t>
    </rPh>
    <rPh sb="37" eb="39">
      <t xml:space="preserve">トッケｎ </t>
    </rPh>
    <rPh sb="45" eb="47">
      <t xml:space="preserve">シュトク </t>
    </rPh>
    <rPh sb="55" eb="57">
      <t xml:space="preserve">ジョウホウ </t>
    </rPh>
    <rPh sb="58" eb="60">
      <t xml:space="preserve">ニュウリョク </t>
    </rPh>
    <rPh sb="66" eb="67">
      <t xml:space="preserve">カイザｎ </t>
    </rPh>
    <rPh sb="71" eb="73">
      <t xml:space="preserve">ニュウリョク </t>
    </rPh>
    <rPh sb="76" eb="80">
      <t xml:space="preserve">コジンジョウホウ </t>
    </rPh>
    <rPh sb="89" eb="91">
      <t xml:space="preserve">ジョウホウ </t>
    </rPh>
    <rPh sb="92" eb="94">
      <t xml:space="preserve">セッシュ </t>
    </rPh>
    <phoneticPr fontId="2"/>
  </si>
  <si>
    <t>社内ネットワークの機器をリストアップし、ターゲット機器の選定と脆弱性の調査を行います。重要情報を管理するサーバを特定し、バックドアを設置します。</t>
    <rPh sb="0" eb="2">
      <t xml:space="preserve">シャナイ </t>
    </rPh>
    <rPh sb="9" eb="11">
      <t xml:space="preserve">キキ </t>
    </rPh>
    <rPh sb="25" eb="27">
      <t xml:space="preserve">キキ </t>
    </rPh>
    <rPh sb="28" eb="30">
      <t xml:space="preserve">センテイ </t>
    </rPh>
    <rPh sb="31" eb="34">
      <t xml:space="preserve">ゼイジャクセイ </t>
    </rPh>
    <rPh sb="35" eb="37">
      <t xml:space="preserve">チョウサ </t>
    </rPh>
    <rPh sb="38" eb="39">
      <t xml:space="preserve">オコナイマス </t>
    </rPh>
    <rPh sb="43" eb="45">
      <t xml:space="preserve">ジュウヨウ </t>
    </rPh>
    <rPh sb="45" eb="47">
      <t xml:space="preserve">ジョウホウ </t>
    </rPh>
    <rPh sb="48" eb="50">
      <t xml:space="preserve">カンリ </t>
    </rPh>
    <rPh sb="56" eb="58">
      <t xml:space="preserve">トクテイ </t>
    </rPh>
    <phoneticPr fontId="2"/>
  </si>
  <si>
    <t>重要情報を外部ネットワークにアップロードします。</t>
    <rPh sb="0" eb="2">
      <t xml:space="preserve">ジュウヨウ </t>
    </rPh>
    <rPh sb="2" eb="4">
      <t xml:space="preserve">ジョウホウ </t>
    </rPh>
    <rPh sb="5" eb="7">
      <t xml:space="preserve">ガイブネットワーク </t>
    </rPh>
    <phoneticPr fontId="2"/>
  </si>
  <si>
    <t>情報セキュリティ対策の基本</t>
    <rPh sb="0" eb="2">
      <t xml:space="preserve">ジョウホウ </t>
    </rPh>
    <rPh sb="8" eb="10">
      <t xml:space="preserve">タイサク </t>
    </rPh>
    <rPh sb="11" eb="13">
      <t xml:space="preserve">キホｎ </t>
    </rPh>
    <phoneticPr fontId="2"/>
  </si>
  <si>
    <t>ウィルス対策ソフト（クライアント型）</t>
  </si>
  <si>
    <t>パッチまたは回避策を適用する場合、サービスが正常に動作することを事前に検証する必要がある。そのため、検証するための体制や環境も事前に準備する必要がある。</t>
    <phoneticPr fontId="2"/>
  </si>
  <si>
    <t>ネットワークの監視および攻撃通信の遮断</t>
    <phoneticPr fontId="2"/>
  </si>
  <si>
    <t>ネットワーク経由で脆弱性を悪用する攻撃を監視する。攻撃の疑いがある場合は、ファイアウォール等により通信を遮断する。</t>
    <phoneticPr fontId="2"/>
  </si>
  <si>
    <t>セキュリティのサポートが充実しているソフトウェアやバージョンを使う</t>
    <phoneticPr fontId="2"/>
  </si>
  <si>
    <t>パッチや回避策の提供が迅速である等。</t>
    <phoneticPr fontId="2"/>
  </si>
  <si>
    <t>一時的なサーバー停止等</t>
    <phoneticPr fontId="2"/>
  </si>
  <si>
    <t>パッチや回避策をすぐに適用できない場合、一時的にサーバー停止等を実施して、攻撃を回避する対策を取ることも検討する。</t>
    <phoneticPr fontId="2"/>
  </si>
  <si>
    <t>攻撃の予兆／被害の早期検知</t>
    <phoneticPr fontId="2"/>
  </si>
  <si>
    <t>UTM、IDS/IPS、WAF、仮想パッチ等の導入導入後も対策情報（設定等）を定期的に更新する作業を想定し、予算や体制を確保する。</t>
    <phoneticPr fontId="2"/>
  </si>
  <si>
    <t>製品に組み込まれているソフトウェアの把握、管理の徹底（SBOM を活用する）</t>
    <phoneticPr fontId="2"/>
  </si>
  <si>
    <t>脆弱性関連情報の収集と対応</t>
    <phoneticPr fontId="2"/>
  </si>
  <si>
    <t>脆弱性発見時の対応手順の作成</t>
    <phoneticPr fontId="2"/>
  </si>
  <si>
    <t>情報を迅速に発信できる仕組みの整備</t>
    <phoneticPr fontId="2"/>
  </si>
  <si>
    <t>ファイアウォール・NGFW・UTM</t>
  </si>
  <si>
    <t>ネットワークスキャンやホストスキャンがログに保存される可能性があります。また、IDS等との連携で、セグメントをまたぐ横展開を遮断する可能性があります。</t>
    <rPh sb="22" eb="24">
      <t xml:space="preserve">ホゾｎ </t>
    </rPh>
    <rPh sb="27" eb="30">
      <t xml:space="preserve">カノウセイ </t>
    </rPh>
    <rPh sb="42" eb="43">
      <t xml:space="preserve">ナド </t>
    </rPh>
    <rPh sb="58" eb="61">
      <t xml:space="preserve">ヨコテンカイ </t>
    </rPh>
    <rPh sb="62" eb="64">
      <t xml:space="preserve">シャダｎ </t>
    </rPh>
    <rPh sb="66" eb="69">
      <t xml:space="preserve">カノウセイ </t>
    </rPh>
    <phoneticPr fontId="2"/>
  </si>
  <si>
    <t>クラウドサービス用ファイアウォール</t>
  </si>
  <si>
    <t>Webアプリケーションファイアウォール（WAF）</t>
  </si>
  <si>
    <t>シグネチャと照合し、不正な通信と判断された場合は攻撃を遮断します。
ホワイトリスト形式で検出するルール設定を行うとより厳格な制限を設けることができますが、適切な設定の維持が難しく正規ユーザがアクセスできなくなるリスクが増します。また、WAFのルールを回避する方法を発見される可能性があるため、公開されているパッチの適用等脆弱性の対応を実施しない限りWebサーバは引き続きリスクに晒されます。</t>
    <rPh sb="6" eb="8">
      <t xml:space="preserve">ショウゴウ </t>
    </rPh>
    <rPh sb="10" eb="12">
      <t xml:space="preserve">フセイナツウシｎ </t>
    </rPh>
    <rPh sb="16" eb="18">
      <t xml:space="preserve">ハンダｎ </t>
    </rPh>
    <rPh sb="24" eb="26">
      <t xml:space="preserve">コウゲキヲ </t>
    </rPh>
    <rPh sb="27" eb="29">
      <t xml:space="preserve">シャダｎ </t>
    </rPh>
    <rPh sb="41" eb="43">
      <t xml:space="preserve">ケイシキ </t>
    </rPh>
    <rPh sb="44" eb="46">
      <t xml:space="preserve">ケンシュツ </t>
    </rPh>
    <rPh sb="51" eb="53">
      <t xml:space="preserve">セッテイ </t>
    </rPh>
    <rPh sb="54" eb="55">
      <t xml:space="preserve">オコナウト </t>
    </rPh>
    <rPh sb="59" eb="61">
      <t xml:space="preserve">ゲンカク </t>
    </rPh>
    <rPh sb="62" eb="64">
      <t xml:space="preserve">セイゲン </t>
    </rPh>
    <rPh sb="65" eb="66">
      <t xml:space="preserve">モウケルコトガデキマスガ </t>
    </rPh>
    <rPh sb="77" eb="79">
      <t xml:space="preserve">テキセツ </t>
    </rPh>
    <rPh sb="86" eb="87">
      <t xml:space="preserve">ムズカシク </t>
    </rPh>
    <rPh sb="89" eb="91">
      <t xml:space="preserve">セイキユーザ </t>
    </rPh>
    <rPh sb="109" eb="110">
      <t xml:space="preserve">マシマス </t>
    </rPh>
    <rPh sb="125" eb="127">
      <t xml:space="preserve">カイヒ </t>
    </rPh>
    <rPh sb="129" eb="131">
      <t xml:space="preserve">ホウホウ </t>
    </rPh>
    <rPh sb="132" eb="134">
      <t xml:space="preserve">ハッケｎ </t>
    </rPh>
    <rPh sb="146" eb="148">
      <t xml:space="preserve">コウカイサレテイル </t>
    </rPh>
    <rPh sb="157" eb="159">
      <t xml:space="preserve">テキヨウ </t>
    </rPh>
    <rPh sb="159" eb="160">
      <t xml:space="preserve">ナド </t>
    </rPh>
    <rPh sb="160" eb="163">
      <t xml:space="preserve">ゼイジャクセイ </t>
    </rPh>
    <rPh sb="164" eb="166">
      <t xml:space="preserve">タイオウ </t>
    </rPh>
    <rPh sb="167" eb="169">
      <t xml:space="preserve">ジッシ </t>
    </rPh>
    <rPh sb="172" eb="173">
      <t xml:space="preserve">カギリ </t>
    </rPh>
    <rPh sb="181" eb="182">
      <t xml:space="preserve">ヒキツヅキ </t>
    </rPh>
    <phoneticPr fontId="2"/>
  </si>
  <si>
    <t>クラウドサービス用WAF</t>
  </si>
  <si>
    <t>統合振舞い検知サービス（XDR）</t>
  </si>
  <si>
    <t>公開サーバへのアクセスを監視することで、攻撃の兆候を検知できる可能性があります。</t>
    <rPh sb="0" eb="2">
      <t xml:space="preserve">コウカイサーバヘノ </t>
    </rPh>
    <rPh sb="20" eb="22">
      <t xml:space="preserve">コウゲキ </t>
    </rPh>
    <rPh sb="23" eb="25">
      <t xml:space="preserve">チョウコウ </t>
    </rPh>
    <rPh sb="26" eb="28">
      <t xml:space="preserve">ケンチデキル </t>
    </rPh>
    <rPh sb="31" eb="34">
      <t xml:space="preserve">カノウセイ </t>
    </rPh>
    <phoneticPr fontId="2"/>
  </si>
  <si>
    <t>公開サーバへの不正ログインやコマンド実行を検知する可能性があります。</t>
    <rPh sb="0" eb="2">
      <t xml:space="preserve">コウカイサーバ </t>
    </rPh>
    <rPh sb="7" eb="9">
      <t xml:space="preserve">フセイログイｎ </t>
    </rPh>
    <rPh sb="18" eb="20">
      <t xml:space="preserve">ジッコウ </t>
    </rPh>
    <rPh sb="21" eb="23">
      <t xml:space="preserve">ケンチスル </t>
    </rPh>
    <rPh sb="25" eb="28">
      <t xml:space="preserve">カノウセイ </t>
    </rPh>
    <phoneticPr fontId="2"/>
  </si>
  <si>
    <t>各種スキャンやセグメントを跨ぐアクセスの検知により、どのセグメントで感染が起きたか、感染が拡大していないかなど感染や被害の状況を特定します。</t>
    <rPh sb="0" eb="2">
      <t xml:space="preserve">カクシュ </t>
    </rPh>
    <rPh sb="13" eb="14">
      <t xml:space="preserve">マタグ </t>
    </rPh>
    <rPh sb="20" eb="22">
      <t xml:space="preserve">ケンチニヨリ </t>
    </rPh>
    <rPh sb="33" eb="35">
      <t xml:space="preserve">ハンイ </t>
    </rPh>
    <rPh sb="45" eb="47">
      <t xml:space="preserve">カクダイ </t>
    </rPh>
    <phoneticPr fontId="2"/>
  </si>
  <si>
    <t>外部ネットワークとの不審な通信を検知する可能性があります。</t>
    <rPh sb="0" eb="2">
      <t xml:space="preserve">ガイブトノフシｎ </t>
    </rPh>
    <rPh sb="16" eb="18">
      <t xml:space="preserve">ケンチ </t>
    </rPh>
    <rPh sb="20" eb="23">
      <t xml:space="preserve">カノウセイ </t>
    </rPh>
    <phoneticPr fontId="2"/>
  </si>
  <si>
    <t>プロキシサーバ等のログから、重要情報がアップロードされたか事実確認をすることができる可能性があります。</t>
    <rPh sb="7" eb="8">
      <t xml:space="preserve">トウ </t>
    </rPh>
    <rPh sb="14" eb="18">
      <t xml:space="preserve">ジュウヨウジョウホウ </t>
    </rPh>
    <rPh sb="29" eb="33">
      <t xml:space="preserve">ジジツカクニｎ </t>
    </rPh>
    <rPh sb="42" eb="45">
      <t xml:space="preserve">カノウセイ </t>
    </rPh>
    <phoneticPr fontId="2"/>
  </si>
  <si>
    <t>統合ログ分析管理（SIEM）ツール</t>
  </si>
  <si>
    <t>公開サーバのアクセスログから初期アクセスを検知できる可能性があります。遠隔操作の段階で通信先となっているC&amp;CサーバのIPアドレスなどから、初期アクセスの時期を特定できる可能性があります。</t>
  </si>
  <si>
    <t>WebサーバのアクセスログやDPI製品のログから、脆弱性を利用する悪意ある攻撃を検知できる可能性があります。また、日時を記録することによりインシデント発覚時の時系列整理に活用することができます。</t>
    <rPh sb="17" eb="19">
      <t xml:space="preserve">セイヒｎ </t>
    </rPh>
    <rPh sb="25" eb="28">
      <t xml:space="preserve">ゼイジャクセイ </t>
    </rPh>
    <rPh sb="29" eb="31">
      <t xml:space="preserve">リヨウ </t>
    </rPh>
    <rPh sb="33" eb="35">
      <t xml:space="preserve">アクイアル </t>
    </rPh>
    <rPh sb="37" eb="39">
      <t xml:space="preserve">コウゲキ </t>
    </rPh>
    <rPh sb="40" eb="42">
      <t xml:space="preserve">ケンチ </t>
    </rPh>
    <rPh sb="45" eb="48">
      <t xml:space="preserve">カノウセイ </t>
    </rPh>
    <rPh sb="57" eb="59">
      <t xml:space="preserve">ニチジ </t>
    </rPh>
    <rPh sb="60" eb="62">
      <t xml:space="preserve">キロク </t>
    </rPh>
    <rPh sb="75" eb="78">
      <t xml:space="preserve">ハッカクジ </t>
    </rPh>
    <rPh sb="79" eb="82">
      <t xml:space="preserve">ジケイレツ </t>
    </rPh>
    <rPh sb="82" eb="84">
      <t xml:space="preserve">セイリ </t>
    </rPh>
    <rPh sb="85" eb="87">
      <t xml:space="preserve">カツヨウ </t>
    </rPh>
    <phoneticPr fontId="2"/>
  </si>
  <si>
    <t>各種スキャンの対象となった機器やそれを検知したセキュリティ対策製品等の記録から、攻撃の経路・時系列の整理に有用な情報を取得できる可能性があります。
また、SIEMが攻撃の影響を受けていなければ、各機器でログデータが削除・改ざんされた場合でも効果が期待できます。</t>
    <rPh sb="0" eb="2">
      <t xml:space="preserve">カクシュスキャｎ </t>
    </rPh>
    <rPh sb="7" eb="9">
      <t xml:space="preserve">タイショウ </t>
    </rPh>
    <rPh sb="13" eb="15">
      <t xml:space="preserve">キキヤ </t>
    </rPh>
    <rPh sb="19" eb="21">
      <t xml:space="preserve">ケンチ </t>
    </rPh>
    <rPh sb="29" eb="31">
      <t xml:space="preserve">タイサク </t>
    </rPh>
    <rPh sb="31" eb="33">
      <t xml:space="preserve">セイヒｎ </t>
    </rPh>
    <rPh sb="33" eb="34">
      <t xml:space="preserve">トウ </t>
    </rPh>
    <rPh sb="35" eb="37">
      <t xml:space="preserve">キロク </t>
    </rPh>
    <rPh sb="40" eb="42">
      <t xml:space="preserve">コウゲキ </t>
    </rPh>
    <rPh sb="43" eb="45">
      <t xml:space="preserve">ケイロ </t>
    </rPh>
    <rPh sb="46" eb="49">
      <t xml:space="preserve">ジケイレツ </t>
    </rPh>
    <rPh sb="50" eb="52">
      <t xml:space="preserve">セイリ </t>
    </rPh>
    <rPh sb="53" eb="55">
      <t xml:space="preserve">ユウヨウ </t>
    </rPh>
    <rPh sb="56" eb="58">
      <t xml:space="preserve">ジョウホウ </t>
    </rPh>
    <rPh sb="59" eb="61">
      <t xml:space="preserve">シュトク </t>
    </rPh>
    <rPh sb="64" eb="67">
      <t xml:space="preserve">カノウセイ </t>
    </rPh>
    <rPh sb="77" eb="78">
      <t xml:space="preserve">カク </t>
    </rPh>
    <rPh sb="78" eb="80">
      <t xml:space="preserve">キキ </t>
    </rPh>
    <rPh sb="87" eb="89">
      <t xml:space="preserve">サクジョ </t>
    </rPh>
    <rPh sb="102" eb="104">
      <t xml:space="preserve">コウゲキ </t>
    </rPh>
    <rPh sb="105" eb="107">
      <t xml:space="preserve">エイキョウ </t>
    </rPh>
    <rPh sb="108" eb="109">
      <t xml:space="preserve">ウケテイナケレバ </t>
    </rPh>
    <rPh sb="110" eb="111">
      <t xml:space="preserve">カイザｎ </t>
    </rPh>
    <rPh sb="120" eb="122">
      <t xml:space="preserve">コウカ </t>
    </rPh>
    <phoneticPr fontId="2"/>
  </si>
  <si>
    <t>ファイアウォールなどのログデータから、重要情報が実際に漏洩したか事実確認の為の情報を保持できる可能性があります。</t>
    <rPh sb="19" eb="23">
      <t xml:space="preserve">ジュウヨウジョウホウ </t>
    </rPh>
    <rPh sb="24" eb="26">
      <t xml:space="preserve">ジッサイ </t>
    </rPh>
    <rPh sb="27" eb="29">
      <t xml:space="preserve">ロウエイシタカ </t>
    </rPh>
    <rPh sb="32" eb="34">
      <t xml:space="preserve">ジジツ </t>
    </rPh>
    <rPh sb="34" eb="36">
      <t xml:space="preserve">カクニｎ </t>
    </rPh>
    <rPh sb="39" eb="41">
      <t xml:space="preserve">ジョウホウ </t>
    </rPh>
    <rPh sb="42" eb="44">
      <t xml:space="preserve">ホジ </t>
    </rPh>
    <rPh sb="47" eb="50">
      <t xml:space="preserve">カノウセイ </t>
    </rPh>
    <phoneticPr fontId="2"/>
  </si>
  <si>
    <t>フォレンジクスツール</t>
  </si>
  <si>
    <t>DDoS（サービス妨害攻撃）対策ツール</t>
  </si>
  <si>
    <t>外部ネットワークの複数の機器から公開サーバへ大量のトラフィックを送付しサービス停止を狙う攻撃を防ぐ、または緩和します。</t>
  </si>
  <si>
    <t xml:space="preserve">・平常時の公開サーバへのトラフィックを加味してご検討ください。				
・プロダクトによっては検知から緩和まで時間を要する場合があります。				
・WAF, IDSもDDoS攻撃を防ぐ、検知する上で有効なプロダクトです。各プロ
　ダクトの記載をご参照ください。				</t>
  </si>
  <si>
    <t>重要情報を管理するサーバに対するアクセスで、不適切な端末からの横展開を防ぐ可能性があります。
また、利用状況を監視することで攻撃を検知できる可能性があります。</t>
    <rPh sb="0" eb="2">
      <t xml:space="preserve">ジュウヨウ </t>
    </rPh>
    <rPh sb="2" eb="4">
      <t xml:space="preserve">ジョウホウ </t>
    </rPh>
    <rPh sb="5" eb="7">
      <t xml:space="preserve">カンリ </t>
    </rPh>
    <rPh sb="13" eb="14">
      <t xml:space="preserve">タイスル </t>
    </rPh>
    <rPh sb="22" eb="25">
      <t xml:space="preserve">フテキセツ </t>
    </rPh>
    <rPh sb="26" eb="28">
      <t xml:space="preserve">タンマツ </t>
    </rPh>
    <rPh sb="31" eb="34">
      <t xml:space="preserve">ヨコテンカイ </t>
    </rPh>
    <rPh sb="35" eb="36">
      <t xml:space="preserve">フセグ </t>
    </rPh>
    <rPh sb="37" eb="40">
      <t xml:space="preserve">カノウセイ </t>
    </rPh>
    <rPh sb="50" eb="54">
      <t xml:space="preserve">リヨウジョウキョウ </t>
    </rPh>
    <rPh sb="55" eb="57">
      <t xml:space="preserve">カンシ </t>
    </rPh>
    <rPh sb="62" eb="64">
      <t xml:space="preserve">コウゲキ </t>
    </rPh>
    <rPh sb="65" eb="67">
      <t xml:space="preserve">ケンチデキル </t>
    </rPh>
    <rPh sb="70" eb="73">
      <t xml:space="preserve">カノウセイ </t>
    </rPh>
    <phoneticPr fontId="2"/>
  </si>
  <si>
    <t>攻撃者の試行によりクラウドストレージから権限の無いダウンロードが発生した場合は攻撃を検知できる可能性があります。</t>
    <rPh sb="0" eb="3">
      <t xml:space="preserve">コウゲキシャ </t>
    </rPh>
    <rPh sb="4" eb="6">
      <t xml:space="preserve">シコウ </t>
    </rPh>
    <rPh sb="20" eb="22">
      <t xml:space="preserve">ケンゲン </t>
    </rPh>
    <rPh sb="23" eb="24">
      <t xml:space="preserve">ナイ </t>
    </rPh>
    <rPh sb="39" eb="41">
      <t xml:space="preserve">コウゲキ </t>
    </rPh>
    <rPh sb="42" eb="44">
      <t xml:space="preserve">ケンチ </t>
    </rPh>
    <rPh sb="47" eb="50">
      <t xml:space="preserve">カノウセイ </t>
    </rPh>
    <phoneticPr fontId="2"/>
  </si>
  <si>
    <t>公開サーバ上で各スキャンを実施する際に不正プログラムを用いて自動実行する場合、悪意あるプログラムとして検知する可能性があります。</t>
    <rPh sb="0" eb="2">
      <t xml:space="preserve">コウカイサーバ </t>
    </rPh>
    <rPh sb="5" eb="6">
      <t xml:space="preserve">ジョウ </t>
    </rPh>
    <rPh sb="7" eb="8">
      <t xml:space="preserve">カクスキャｎ </t>
    </rPh>
    <rPh sb="13" eb="15">
      <t xml:space="preserve">ジッシ </t>
    </rPh>
    <rPh sb="17" eb="18">
      <t xml:space="preserve">サイニ </t>
    </rPh>
    <rPh sb="19" eb="21">
      <t xml:space="preserve">フセイ </t>
    </rPh>
    <rPh sb="27" eb="28">
      <t xml:space="preserve">モチイテ </t>
    </rPh>
    <rPh sb="30" eb="32">
      <t xml:space="preserve">ジドウ </t>
    </rPh>
    <rPh sb="32" eb="34">
      <t xml:space="preserve">ジッコウ </t>
    </rPh>
    <rPh sb="36" eb="38">
      <t xml:space="preserve">バアイ </t>
    </rPh>
    <rPh sb="39" eb="41">
      <t xml:space="preserve">アクイアル </t>
    </rPh>
    <rPh sb="51" eb="53">
      <t xml:space="preserve">ケンチ </t>
    </rPh>
    <rPh sb="55" eb="58">
      <t xml:space="preserve">カノウセイ </t>
    </rPh>
    <phoneticPr fontId="2"/>
  </si>
  <si>
    <t>重要情報を管理するサーバへの横展開の際に個人端末からの認証情報窃取が必要となった場合は、ソフトウェア脆弱性を可能な限り排除することで攻撃を防ぐ可能性があります。</t>
    <rPh sb="0" eb="4">
      <t xml:space="preserve">ジュウヨウジョウホウ </t>
    </rPh>
    <rPh sb="14" eb="17">
      <t xml:space="preserve">ヨコテンカイ </t>
    </rPh>
    <rPh sb="20" eb="24">
      <t xml:space="preserve">コジンタンマツ </t>
    </rPh>
    <rPh sb="27" eb="31">
      <t xml:space="preserve">ニンショウジョウホウ </t>
    </rPh>
    <rPh sb="31" eb="33">
      <t xml:space="preserve">セッシュ </t>
    </rPh>
    <rPh sb="50" eb="53">
      <t xml:space="preserve">ゼイジャクセイ </t>
    </rPh>
    <rPh sb="54" eb="56">
      <t xml:space="preserve">カノウナカギリ </t>
    </rPh>
    <rPh sb="59" eb="61">
      <t xml:space="preserve">ハイジョ </t>
    </rPh>
    <rPh sb="66" eb="68">
      <t xml:space="preserve">コウゲキヲ </t>
    </rPh>
    <rPh sb="69" eb="70">
      <t xml:space="preserve">フセグ </t>
    </rPh>
    <rPh sb="71" eb="74">
      <t xml:space="preserve">カノウセイ </t>
    </rPh>
    <phoneticPr fontId="2"/>
  </si>
  <si>
    <t>暗号化ツール</t>
  </si>
  <si>
    <t>IRM／DLP（情報漏洩防止）ツール</t>
  </si>
  <si>
    <t>重要ファイルの追跡機能により、情報漏えいがサイバー攻撃によるものなのか、従業員のミスによるものなのか切り分けることができます。
また、クラウドストレージでの保存期間等を管理することで特定サーバからの漏洩リスクを軽減する可能性があります。</t>
    <rPh sb="0" eb="2">
      <t xml:space="preserve">ジュウヨウファイル </t>
    </rPh>
    <rPh sb="7" eb="9">
      <t xml:space="preserve">ツイセキ </t>
    </rPh>
    <rPh sb="9" eb="11">
      <t xml:space="preserve">キノウ </t>
    </rPh>
    <rPh sb="15" eb="18">
      <t xml:space="preserve">ジョウホウロウエイ </t>
    </rPh>
    <rPh sb="36" eb="39">
      <t xml:space="preserve">ジュウギョウイン </t>
    </rPh>
    <rPh sb="50" eb="51">
      <t xml:space="preserve">キリワケルコトガデキマス </t>
    </rPh>
    <rPh sb="63" eb="65">
      <t xml:space="preserve">ガイブ </t>
    </rPh>
    <rPh sb="85" eb="87">
      <t xml:space="preserve">キンシ </t>
    </rPh>
    <rPh sb="102" eb="103">
      <t xml:space="preserve">フセグ </t>
    </rPh>
    <rPh sb="104" eb="107">
      <t xml:space="preserve">カノウセイ ホゾｎ キカｎ ナド カンリ トクテイ ロウエイ ケイゲｎ カノウセイ </t>
    </rPh>
    <phoneticPr fontId="2"/>
  </si>
  <si>
    <t>外部ネットワークへのファイルのアップロードを禁止するルールによりアップロードを防ぐ可能性があります。
また、攻撃者が窃取した重要情報が暗号化されているため、悪用することができません。窃取されたファイルの所在を追跡できる可能性があります。</t>
    <rPh sb="0" eb="3">
      <t xml:space="preserve">コウゲキシャ </t>
    </rPh>
    <rPh sb="4" eb="6">
      <t xml:space="preserve">セッシュ </t>
    </rPh>
    <rPh sb="8" eb="12">
      <t xml:space="preserve">ジュウヨウジョウホウ </t>
    </rPh>
    <rPh sb="13" eb="16">
      <t xml:space="preserve">アンゴウカサレテイルタメ </t>
    </rPh>
    <rPh sb="24" eb="26">
      <t xml:space="preserve">アクヨウ </t>
    </rPh>
    <rPh sb="37" eb="39">
      <t xml:space="preserve">セッシュ </t>
    </rPh>
    <rPh sb="47" eb="49">
      <t xml:space="preserve">ショザイ </t>
    </rPh>
    <rPh sb="50" eb="55">
      <t xml:space="preserve">ツイセキデキル </t>
    </rPh>
    <rPh sb="58" eb="61">
      <t xml:space="preserve">カノウセイ </t>
    </rPh>
    <phoneticPr fontId="2"/>
  </si>
  <si>
    <t>EDRツール（データバックアップ含む）</t>
  </si>
  <si>
    <t>重要情報を管理するサーバへの横展開の際に個人端末からの認証情報窃取が必要となった場合は、攻撃ツールの使用を検知し攻撃を遮断できる可能性があります。</t>
    <rPh sb="0" eb="4">
      <t xml:space="preserve">ジュウヨウジョウホウ </t>
    </rPh>
    <rPh sb="14" eb="17">
      <t xml:space="preserve">ヨコテンカイ </t>
    </rPh>
    <rPh sb="20" eb="24">
      <t xml:space="preserve">コジンタンマツ </t>
    </rPh>
    <rPh sb="27" eb="31">
      <t xml:space="preserve">ニンショウジョウホウ </t>
    </rPh>
    <rPh sb="31" eb="33">
      <t xml:space="preserve">セッシュ </t>
    </rPh>
    <rPh sb="44" eb="46">
      <t xml:space="preserve">コウゲキツール </t>
    </rPh>
    <rPh sb="50" eb="52">
      <t xml:space="preserve">シヨウ </t>
    </rPh>
    <rPh sb="53" eb="55">
      <t xml:space="preserve">ケンチ </t>
    </rPh>
    <rPh sb="56" eb="58">
      <t xml:space="preserve">コウゲキ </t>
    </rPh>
    <rPh sb="59" eb="61">
      <t xml:space="preserve">シャダｎ </t>
    </rPh>
    <rPh sb="64" eb="67">
      <t xml:space="preserve">カノウセイ </t>
    </rPh>
    <phoneticPr fontId="2"/>
  </si>
  <si>
    <t>アプリケーション制御/分離ツール</t>
  </si>
  <si>
    <t>重要情報を管理するサーバへの横展開の際に個人端末からの認証情報窃取が必要となった場合は、アプリケーションの実行を制限することで攻撃を防ぐ可能性があります。</t>
    <rPh sb="0" eb="4">
      <t xml:space="preserve">ジュウヨウジョウホウ </t>
    </rPh>
    <rPh sb="14" eb="17">
      <t xml:space="preserve">ヨコテンカイ </t>
    </rPh>
    <rPh sb="20" eb="24">
      <t xml:space="preserve">コジンタンマツ </t>
    </rPh>
    <rPh sb="27" eb="31">
      <t xml:space="preserve">ニンショウジョウホウ </t>
    </rPh>
    <rPh sb="31" eb="33">
      <t xml:space="preserve">セッシュ </t>
    </rPh>
    <rPh sb="53" eb="55">
      <t xml:space="preserve">ジッコウ </t>
    </rPh>
    <rPh sb="56" eb="58">
      <t xml:space="preserve">セイゲｎ </t>
    </rPh>
    <rPh sb="63" eb="65">
      <t xml:space="preserve">コウゲキヲ </t>
    </rPh>
    <rPh sb="66" eb="67">
      <t xml:space="preserve">フセグ </t>
    </rPh>
    <rPh sb="68" eb="71">
      <t xml:space="preserve">カノウセイ </t>
    </rPh>
    <phoneticPr fontId="2"/>
  </si>
  <si>
    <t>重要情報を管理するサーバへの横展開の際に個人端末からの認証情報窃取が必要となった場合は、操作ログから攻撃の痕跡を辿れる可能性があります。</t>
    <rPh sb="0" eb="4">
      <t xml:space="preserve">ジュウヨウジョウホウ </t>
    </rPh>
    <rPh sb="14" eb="17">
      <t xml:space="preserve">ヨコテンカイ </t>
    </rPh>
    <rPh sb="20" eb="24">
      <t xml:space="preserve">コジンタンマツ </t>
    </rPh>
    <rPh sb="27" eb="31">
      <t xml:space="preserve">ニンショウジョウホウ </t>
    </rPh>
    <rPh sb="31" eb="33">
      <t xml:space="preserve">セッシュ </t>
    </rPh>
    <rPh sb="44" eb="46">
      <t xml:space="preserve">ソウサログ </t>
    </rPh>
    <rPh sb="50" eb="52">
      <t xml:space="preserve">コウゲキノコンセキ </t>
    </rPh>
    <rPh sb="56" eb="57">
      <t xml:space="preserve">タドレル </t>
    </rPh>
    <rPh sb="59" eb="62">
      <t xml:space="preserve">カノウセイ </t>
    </rPh>
    <phoneticPr fontId="2"/>
  </si>
  <si>
    <t>重要情報を管理するサーバへの横展開の際に個人端末からの認証情報窃取が必要となった場合は、ログイン時間帯などの情報から攻撃を検知できる可能性があります。また、SIEMと連携することにより、証拠保全の効果が期待できます。</t>
    <rPh sb="0" eb="4">
      <t xml:space="preserve">ジュウヨウジョウホウ </t>
    </rPh>
    <rPh sb="14" eb="17">
      <t xml:space="preserve">ヨコテンカイ </t>
    </rPh>
    <rPh sb="20" eb="24">
      <t xml:space="preserve">コジンタンマツ </t>
    </rPh>
    <rPh sb="27" eb="31">
      <t xml:space="preserve">ニンショウジョウホウ </t>
    </rPh>
    <rPh sb="31" eb="33">
      <t xml:space="preserve">セッシュ </t>
    </rPh>
    <rPh sb="48" eb="49">
      <t xml:space="preserve">カノウセイ </t>
    </rPh>
    <phoneticPr fontId="2"/>
  </si>
  <si>
    <t>事前に脆弱性を把握し、サーバにパッチを適用することで、横展開を防ぐ可能性があります。</t>
    <rPh sb="0" eb="2">
      <t xml:space="preserve">ジゼンニ </t>
    </rPh>
    <rPh sb="3" eb="6">
      <t xml:space="preserve">ゼイジャクセイヲ </t>
    </rPh>
    <rPh sb="7" eb="9">
      <t xml:space="preserve">ハアクシ </t>
    </rPh>
    <rPh sb="19" eb="21">
      <t xml:space="preserve">テキヨウ </t>
    </rPh>
    <rPh sb="27" eb="30">
      <t xml:space="preserve">ヨコテンカイヲ </t>
    </rPh>
    <rPh sb="31" eb="32">
      <t xml:space="preserve">フセグ </t>
    </rPh>
    <rPh sb="33" eb="36">
      <t xml:space="preserve">カノウセイ </t>
    </rPh>
    <phoneticPr fontId="2"/>
  </si>
  <si>
    <t>攻撃者が公開サーバの脆弱性を発見する前にセキュリティパッチを適用することで、既知の脆弱性を利用した攻撃を防ぐことができます。</t>
    <rPh sb="0" eb="3">
      <t>コウゲキ</t>
    </rPh>
    <rPh sb="4" eb="6">
      <t>コウカ</t>
    </rPh>
    <rPh sb="10" eb="13">
      <t>ゼイジャク</t>
    </rPh>
    <rPh sb="14" eb="16">
      <t>ハッケn</t>
    </rPh>
    <rPh sb="18" eb="19">
      <t>マエ</t>
    </rPh>
    <rPh sb="30" eb="32">
      <t>テキヨウ</t>
    </rPh>
    <rPh sb="38" eb="40">
      <t>キチノ</t>
    </rPh>
    <rPh sb="41" eb="44">
      <t>ゼイジャク</t>
    </rPh>
    <rPh sb="45" eb="47">
      <t>リヨウ</t>
    </rPh>
    <rPh sb="49" eb="51">
      <t>コウゲキ</t>
    </rPh>
    <rPh sb="52" eb="53">
      <t>フセグ</t>
    </rPh>
    <phoneticPr fontId="2"/>
  </si>
  <si>
    <t>通常時と異なる通信元からのアクセスや通信内容を検知できる可能性があります。</t>
  </si>
  <si>
    <t>公開サーバのアクセスログから初期アクセスを検知できる可能性があります。</t>
  </si>
  <si>
    <t>セキュリティ情報（脅威情報含む）有償配信サービス</t>
    <phoneticPr fontId="2"/>
  </si>
  <si>
    <t>サイバー保険（個人情報漏洩保険含む）</t>
  </si>
  <si>
    <t>07</t>
    <phoneticPr fontId="2"/>
  </si>
  <si>
    <t>ダークウェブなどの情報源を利用し、一般に知られていない脆弱性の内容や悪用方法を学習します。必要に応じてエクスプロイトツールを作成します。
ターゲットシステムへのスキャンを検知されないよう行い、脆弱性があるか調査します。</t>
  </si>
  <si>
    <t>ターゲットとなる企業のドメインやグローバルIP帯などの情報を元に、エントリーポイントを探します。本シナリオではWebサーバを想定します。</t>
    <rPh sb="8" eb="10">
      <t xml:space="preserve">キギョウ </t>
    </rPh>
    <rPh sb="23" eb="24">
      <t xml:space="preserve">タイ </t>
    </rPh>
    <rPh sb="27" eb="29">
      <t xml:space="preserve">ジョウホウ </t>
    </rPh>
    <rPh sb="43" eb="44">
      <t xml:space="preserve">サガシマス </t>
    </rPh>
    <rPh sb="48" eb="49">
      <t xml:space="preserve">ホンシナリオ </t>
    </rPh>
    <rPh sb="62" eb="64">
      <t xml:space="preserve">ソウテイ </t>
    </rPh>
    <phoneticPr fontId="2"/>
  </si>
  <si>
    <t>用意したエクスプロイトツール等を用いてWebサーバに不正アクセスし、特権アカウントを取得します。ユーザが情報を入力するページを改ざんし、入力された個人情報やクレジットカード情報を窃取します。</t>
    <rPh sb="0" eb="2">
      <t xml:space="preserve">ヨウイシタ </t>
    </rPh>
    <rPh sb="14" eb="15">
      <t xml:space="preserve">トウ </t>
    </rPh>
    <rPh sb="16" eb="17">
      <t xml:space="preserve">モチイテ </t>
    </rPh>
    <phoneticPr fontId="2"/>
  </si>
  <si>
    <t>社内ネットワークの機器をリストアップし、ターゲット機器の選定と脆弱性の調査を行います。パケットのフラグメンテーションなどにより検知されづらいスキャンを採用します。重要情報を管理するサーバを特定し、パターンマッチで検出されない自作のバックドアを設置します。</t>
    <rPh sb="20" eb="22">
      <t xml:space="preserve">ケンチ </t>
    </rPh>
    <rPh sb="68" eb="70">
      <t xml:space="preserve">ケンシュツ </t>
    </rPh>
    <rPh sb="75" eb="77">
      <t xml:space="preserve">サイヨウ </t>
    </rPh>
    <rPh sb="82" eb="84">
      <t xml:space="preserve">セッチ </t>
    </rPh>
    <phoneticPr fontId="2"/>
  </si>
  <si>
    <t>ターゲットシステムに対する不審なアクセスを検知します。</t>
    <phoneticPr fontId="2"/>
  </si>
  <si>
    <t>WEBサーバと重要情報を管理するサーバのセグメント間でアクセス制御を行うことで横展開を防ぐ可能性があります。</t>
    <phoneticPr fontId="2"/>
  </si>
  <si>
    <t>WEBサーバへの脆弱性を悪用した攻撃を検出・低減できる可能性があります。</t>
    <phoneticPr fontId="2"/>
  </si>
  <si>
    <t>WEBサーバに対してスキャンを実行した際の振舞いを検知して攻撃の早期発見につながる可能性があります。</t>
    <rPh sb="15" eb="17">
      <t>ジッコウシテ</t>
    </rPh>
    <rPh sb="21" eb="23">
      <t>フルマイ</t>
    </rPh>
    <rPh sb="25" eb="27">
      <t>ケンティ</t>
    </rPh>
    <rPh sb="29" eb="31">
      <t>コウゲキ</t>
    </rPh>
    <rPh sb="32" eb="34">
      <t>ソウキ</t>
    </rPh>
    <rPh sb="34" eb="36">
      <t>ハッケn</t>
    </rPh>
    <rPh sb="41" eb="44">
      <t>カノウ</t>
    </rPh>
    <phoneticPr fontId="2"/>
  </si>
  <si>
    <t>脆弱性をついたインジェクションや過剰なログイン試行を実行した際の振舞いを検知して攻撃の早期発見につながる可能性があります。</t>
    <rPh sb="0" eb="3">
      <t>ゼイジャク</t>
    </rPh>
    <rPh sb="16" eb="18">
      <t>カジョウ</t>
    </rPh>
    <rPh sb="26" eb="28">
      <t>ジッコウ</t>
    </rPh>
    <rPh sb="32" eb="34">
      <t>フルマイ</t>
    </rPh>
    <rPh sb="36" eb="38">
      <t>ケンティ</t>
    </rPh>
    <rPh sb="40" eb="42">
      <t>コウゲキ</t>
    </rPh>
    <phoneticPr fontId="2"/>
  </si>
  <si>
    <t>サーバやPCの異常な処理実行、通信などの振る舞いを分析することで攻撃の早期検知ができる可能性があります。</t>
    <phoneticPr fontId="2"/>
  </si>
  <si>
    <t>マルウェアを検知・隔離することで重要情報を管理するサーバへの横展開を防ぐことのできる可能性があります。</t>
    <phoneticPr fontId="2"/>
  </si>
  <si>
    <t>脆弱性が報告された時点（ゼロデイ）から迅速なアップデートを実施することで脆弱性を利用した横展開や権限昇格を防ぐことのできる可能性があります。</t>
    <phoneticPr fontId="2"/>
  </si>
  <si>
    <t>外部ネットワークへのファイルのアップロードを禁止するルールによりアップロードを防ぐ可能性があります。
また、攻撃者が窃取した重要情報が暗号化されているため、悪用することができません。窃取されたファイルの所在を追跡できる可能性があります。クラウドストレージでの保存期間等を管理することで特定サーバからの漏洩リスクを軽減する可能性があります。</t>
    <phoneticPr fontId="2"/>
  </si>
  <si>
    <t>重要情報を管理するサーバ上で外部との通信やコマンドの実行を不正プログラムを用いて自動実行しようとした場合、攻撃ツールが利用できない可能性があります。</t>
    <phoneticPr fontId="2"/>
  </si>
  <si>
    <t>WEBサーバへの不正アクセスを検知できる可能性があります。</t>
    <phoneticPr fontId="2"/>
  </si>
  <si>
    <t>ダークウェブを調査するサービスの場合、攻撃者コミュニティから公開される前の脆弱性情報を入手して事前に対応できる可能性があります。</t>
    <rPh sb="7" eb="9">
      <t>チョウサ</t>
    </rPh>
    <rPh sb="19" eb="22">
      <t>コウゲキ</t>
    </rPh>
    <rPh sb="30" eb="32">
      <t>コウカイ</t>
    </rPh>
    <rPh sb="35" eb="36">
      <t>マエ</t>
    </rPh>
    <rPh sb="37" eb="40">
      <t>ゼイジャク</t>
    </rPh>
    <rPh sb="40" eb="42">
      <t>ジョウホウ</t>
    </rPh>
    <rPh sb="43" eb="45">
      <t>ニュウシュ</t>
    </rPh>
    <rPh sb="47" eb="49">
      <t>ジゼn</t>
    </rPh>
    <rPh sb="50" eb="52">
      <t>タイオウ</t>
    </rPh>
    <rPh sb="55" eb="58">
      <t>カノウ</t>
    </rPh>
    <phoneticPr fontId="2"/>
  </si>
  <si>
    <t>ダークウェブを調査するサービスの場合、攻撃者コミュニティから公開される前の脆弱性情報を入手して事前に対応できる可能性があります。</t>
    <phoneticPr fontId="2"/>
  </si>
  <si>
    <t>08</t>
    <phoneticPr fontId="2"/>
  </si>
  <si>
    <t>ダークウェブから業務メールアカウントを収集します。
※尚、本シナリオではメールサーバへの直接的な攻撃は想定しません。</t>
    <rPh sb="8" eb="10">
      <t xml:space="preserve">ギョウム </t>
    </rPh>
    <rPh sb="19" eb="21">
      <t xml:space="preserve">シュウシュウシマス </t>
    </rPh>
    <rPh sb="27" eb="28">
      <t xml:space="preserve">ナオ </t>
    </rPh>
    <rPh sb="29" eb="30">
      <t xml:space="preserve">ホンシナリオデハ </t>
    </rPh>
    <rPh sb="44" eb="47">
      <t xml:space="preserve">チョクセツテキナ </t>
    </rPh>
    <rPh sb="48" eb="50">
      <t xml:space="preserve">コウゲキ </t>
    </rPh>
    <rPh sb="51" eb="53">
      <t xml:space="preserve">ソウテイ </t>
    </rPh>
    <phoneticPr fontId="2"/>
  </si>
  <si>
    <t>業務システムを模したWebページへの誘導により従業員にメールアカウント情報を入力させたり、メールアカウントの変更を促す業務メールを装ったメールに返信させたりするなどの手法で、従業員のメールアカウントを詐取します。</t>
    <rPh sb="0" eb="2">
      <t xml:space="preserve">ギョウムシステム </t>
    </rPh>
    <rPh sb="7" eb="8">
      <t xml:space="preserve">モシタ </t>
    </rPh>
    <rPh sb="23" eb="26">
      <t xml:space="preserve">ジュウギョウイン </t>
    </rPh>
    <rPh sb="35" eb="37">
      <t xml:space="preserve">ジョウホウ </t>
    </rPh>
    <rPh sb="38" eb="40">
      <t xml:space="preserve">ニュウリョク </t>
    </rPh>
    <rPh sb="57" eb="58">
      <t xml:space="preserve">ウナガス </t>
    </rPh>
    <rPh sb="59" eb="61">
      <t xml:space="preserve">ギョウム </t>
    </rPh>
    <rPh sb="65" eb="66">
      <t xml:space="preserve">ヨソオッタ </t>
    </rPh>
    <rPh sb="72" eb="74">
      <t xml:space="preserve">ヘンシｎ </t>
    </rPh>
    <rPh sb="87" eb="90">
      <t xml:space="preserve">ジュウギョウイン </t>
    </rPh>
    <rPh sb="100" eb="102">
      <t xml:space="preserve">サシュ </t>
    </rPh>
    <phoneticPr fontId="2"/>
  </si>
  <si>
    <t>取得した認証情報でメールサービスに不正ログインします。
商談や請求に関するメールを閲覧し、なりすましを実行する案件を検討します。</t>
    <rPh sb="0" eb="2">
      <t xml:space="preserve">シュトク </t>
    </rPh>
    <rPh sb="4" eb="8">
      <t xml:space="preserve">ニンショウジョウホウ </t>
    </rPh>
    <rPh sb="17" eb="19">
      <t xml:space="preserve">フセイ </t>
    </rPh>
    <rPh sb="28" eb="30">
      <t xml:space="preserve">ショウダン </t>
    </rPh>
    <rPh sb="31" eb="33">
      <t xml:space="preserve">セイキュウ </t>
    </rPh>
    <rPh sb="41" eb="43">
      <t xml:space="preserve">エツラｎ </t>
    </rPh>
    <rPh sb="51" eb="53">
      <t xml:space="preserve">ジッコウ </t>
    </rPh>
    <rPh sb="55" eb="57">
      <t xml:space="preserve">アンケｎ </t>
    </rPh>
    <rPh sb="58" eb="60">
      <t xml:space="preserve">ケントウ </t>
    </rPh>
    <phoneticPr fontId="2"/>
  </si>
  <si>
    <t>本シナリオでは不正プログラムのインストールを想定しません。</t>
    <rPh sb="0" eb="1">
      <t xml:space="preserve">ホンシナリオデハ </t>
    </rPh>
    <rPh sb="7" eb="9">
      <t xml:space="preserve">フセイプログラム </t>
    </rPh>
    <rPh sb="22" eb="24">
      <t xml:space="preserve">ソウテイシマセン </t>
    </rPh>
    <phoneticPr fontId="2"/>
  </si>
  <si>
    <t>本シナリオでは社内リソースの遠隔操作を想定しません。</t>
    <rPh sb="0" eb="1">
      <t xml:space="preserve">ホンシナリオデハ </t>
    </rPh>
    <rPh sb="7" eb="9">
      <t xml:space="preserve">シャナイ </t>
    </rPh>
    <rPh sb="14" eb="18">
      <t xml:space="preserve">エンカクソウサ </t>
    </rPh>
    <rPh sb="19" eb="21">
      <t xml:space="preserve">ソウテイシマセン </t>
    </rPh>
    <phoneticPr fontId="2"/>
  </si>
  <si>
    <t>取引先とターゲット企業の双方に連絡窓口変更の連絡を送付し、両者のやり取りを仲介します。取引先からの請求メールを隠蔽しつつ、入金先を変更する旨をターゲット企業に連絡し、攻撃者の口座に入金させます。</t>
    <rPh sb="0" eb="3">
      <t xml:space="preserve">トリヒキサキ </t>
    </rPh>
    <rPh sb="12" eb="14">
      <t xml:space="preserve">ソウホウ </t>
    </rPh>
    <rPh sb="15" eb="19">
      <t xml:space="preserve">レンラクマドグチ </t>
    </rPh>
    <rPh sb="19" eb="21">
      <t xml:space="preserve">ヘンコウ </t>
    </rPh>
    <rPh sb="22" eb="24">
      <t xml:space="preserve">レンラク </t>
    </rPh>
    <rPh sb="25" eb="27">
      <t xml:space="preserve">ソウフシ </t>
    </rPh>
    <rPh sb="29" eb="31">
      <t xml:space="preserve">リョウシャ </t>
    </rPh>
    <rPh sb="37" eb="39">
      <t xml:space="preserve">チュウカイ </t>
    </rPh>
    <rPh sb="43" eb="46">
      <t xml:space="preserve">トリヒキサキ </t>
    </rPh>
    <rPh sb="49" eb="51">
      <t xml:space="preserve">セイキュウメール </t>
    </rPh>
    <rPh sb="55" eb="57">
      <t xml:space="preserve">インペイ </t>
    </rPh>
    <rPh sb="61" eb="64">
      <t xml:space="preserve">ニュウキンサキ </t>
    </rPh>
    <rPh sb="69" eb="70">
      <t xml:space="preserve">ムネ </t>
    </rPh>
    <rPh sb="76" eb="78">
      <t xml:space="preserve">キギョウ </t>
    </rPh>
    <rPh sb="79" eb="81">
      <t xml:space="preserve">レンラク </t>
    </rPh>
    <rPh sb="83" eb="86">
      <t xml:space="preserve">コウゲキシャ </t>
    </rPh>
    <rPh sb="87" eb="89">
      <t xml:space="preserve">コウザ </t>
    </rPh>
    <rPh sb="90" eb="92">
      <t xml:space="preserve">ニュウキｎ </t>
    </rPh>
    <phoneticPr fontId="2"/>
  </si>
  <si>
    <t>ガバナンスが機能する業務フローの構築</t>
    <phoneticPr fontId="2"/>
  </si>
  <si>
    <t>金銭が絡むものは特に上長や複数名の確認、取引相手（請求元）へのメール以外での事実確認を必要とするなど、個人の判断や命令で取引や金銭の移動がされないルールやシステムの構築。</t>
    <phoneticPr fontId="2"/>
  </si>
  <si>
    <t>メールに依存しない業務フローの構築</t>
    <phoneticPr fontId="2"/>
  </si>
  <si>
    <t>メールに電子署名を付与（S/MIME や PGP）</t>
    <phoneticPr fontId="2"/>
  </si>
  <si>
    <t>メールセキュリティツール</t>
    <phoneticPr fontId="2"/>
  </si>
  <si>
    <t>メールだけでなく複数の手段で事実確認</t>
    <phoneticPr fontId="2"/>
  </si>
  <si>
    <t>振込先の口座変更等がある場合、電話等、メール以外の方法で取引先に確認する。また、口座の名義等を金融機関に確認する。</t>
    <phoneticPr fontId="2"/>
  </si>
  <si>
    <t>普段とは異なるメールに注意</t>
    <phoneticPr fontId="2"/>
  </si>
  <si>
    <t>普段とは異なる言い回しや、表現の誤り、送信元のメールドメインに注意する。</t>
    <phoneticPr fontId="2"/>
  </si>
  <si>
    <t>判断を急がせるメールに注意</t>
    <phoneticPr fontId="2"/>
  </si>
  <si>
    <t>至急の対応を要求する等、担当者に真偽の判断時間を与えないようにする手口も考えられる。真偽を確認するフローを策定しておく。</t>
    <phoneticPr fontId="2"/>
  </si>
  <si>
    <t>パスワードの適切な管理やログイン通知機能、多要素認証等の利用</t>
    <phoneticPr fontId="2"/>
  </si>
  <si>
    <t>通常時と異なる通信元からのアクセスやログイン試行を検知することができます。</t>
    <rPh sb="7" eb="9">
      <t>ツウシn</t>
    </rPh>
    <rPh sb="9" eb="10">
      <t xml:space="preserve">モト </t>
    </rPh>
    <rPh sb="22" eb="24">
      <t>シコウ</t>
    </rPh>
    <phoneticPr fontId="2"/>
  </si>
  <si>
    <t>通常時と異なる通信元からのアクセスやログイン試行を検知できる可能性があります。</t>
  </si>
  <si>
    <t>通常時と異なる通信元からのアクセスやログイン試行を検知、遮断することができます。</t>
    <rPh sb="28" eb="30">
      <t>シャダn</t>
    </rPh>
    <phoneticPr fontId="2"/>
  </si>
  <si>
    <t>ダークウェブにおいて、自社やサプライチェーン企業の業務アドレスが流出している場合、流出情報を検知できる可能性があります。</t>
    <rPh sb="11" eb="13">
      <t>ジセィア</t>
    </rPh>
    <rPh sb="22" eb="24">
      <t xml:space="preserve">キギョウ </t>
    </rPh>
    <rPh sb="25" eb="27">
      <t>ギョウ</t>
    </rPh>
    <rPh sb="32" eb="34">
      <t>リュウ</t>
    </rPh>
    <rPh sb="38" eb="40">
      <t>バアイ</t>
    </rPh>
    <rPh sb="41" eb="45">
      <t>リュウシュテゥ</t>
    </rPh>
    <rPh sb="46" eb="48">
      <t>ケンティ</t>
    </rPh>
    <rPh sb="51" eb="54">
      <t>カノウ</t>
    </rPh>
    <phoneticPr fontId="2"/>
  </si>
  <si>
    <t>ビジネスメール詐欺で不正な口座に誤って振り込んだ費用はサイバー保険の補償対象外となります。</t>
    <phoneticPr fontId="2"/>
  </si>
  <si>
    <t>シナリオ</t>
    <phoneticPr fontId="2"/>
  </si>
  <si>
    <t>rank</t>
    <phoneticPr fontId="2"/>
  </si>
  <si>
    <t>name</t>
    <phoneticPr fontId="2"/>
  </si>
  <si>
    <t>シート説明</t>
    <rPh sb="3" eb="5">
      <t>セツメイ</t>
    </rPh>
    <phoneticPr fontId="2"/>
  </si>
  <si>
    <t>シナリオ説明</t>
    <rPh sb="4" eb="6">
      <t>セツメイ</t>
    </rPh>
    <phoneticPr fontId="2"/>
  </si>
  <si>
    <t>ランサムウェアによる被害</t>
    <phoneticPr fontId="2"/>
  </si>
  <si>
    <r>
      <t>本シートでは、情報処理推進機構(以下、IPA)が2022年に発表した「情報セキュリティ10大脅威 2022</t>
    </r>
    <r>
      <rPr>
        <vertAlign val="superscript"/>
        <sz val="12"/>
        <color theme="1"/>
        <rFont val="游ゴシック"/>
        <family val="3"/>
        <charset val="128"/>
      </rPr>
      <t>※</t>
    </r>
    <r>
      <rPr>
        <sz val="12"/>
        <color theme="1"/>
        <rFont val="游ゴシック"/>
        <family val="2"/>
        <charset val="128"/>
        <scheme val="minor"/>
      </rPr>
      <t>」のうち、</t>
    </r>
    <r>
      <rPr>
        <b/>
        <sz val="12"/>
        <color theme="1"/>
        <rFont val="游ゴシック"/>
        <family val="3"/>
        <charset val="128"/>
        <scheme val="minor"/>
      </rPr>
      <t>「ランサムウェアによる被害」</t>
    </r>
    <r>
      <rPr>
        <sz val="12"/>
        <color theme="1"/>
        <rFont val="游ゴシック"/>
        <family val="2"/>
        <charset val="128"/>
        <scheme val="minor"/>
      </rPr>
      <t xml:space="preserve">の具体的なシナリオとその被害額、および対策について説明します。「【2】質問」にご回答の上、セキュリティ施策導入の判断材料としてご活用ください。
</t>
    </r>
    <phoneticPr fontId="2"/>
  </si>
  <si>
    <t xml:space="preserve"> ランサムウェアとは、ウイルスの一種です。PCやサーバが感染すると、端末のロックや、データの暗号化が行われ、その復旧と引き換えに金銭を要求されます。また、重要な情報が窃取されることもあり、社会的信用を失うおそれがあります。さらに、復旧に時間が掛かる場合、更なる経済的損失につながるおそれもあります。</t>
  </si>
  <si>
    <t>　製造業である自社がランサムウェア攻撃を受け、各拠点のPC、社内システムの中でも生産に関わる主要システムがダウンして3日間の全生産拠点の生産停止の被害が発生した。自社従業員がマルウェア添付メールを開封してしまい、当該従業員PCから社内ネットワークにマルウェア感染が拡大し、生産管理システムサーバ, 社内ファイル共有サーバまで感染した。その際にサーバ内データの暗号化が行われたため、生産管理業務の継続ができなくなった。自社CSIRTで初動対応を行いNW遮断、証拠保全、被害拡大の防止を行った。その後セキュリティベンダにフォレンジック調査を依頼。調査の中で個人情報の流出はなかったことが判明したが、攻撃者から工場の再稼働を求める場合ビットコインで振り込みを行うよう要求があった。その後、身代金の支払いはせずに感染したPCとサーバの復旧作業を急いだ。ハードウェア損傷はなし。インシデントから復旧後に社内のセキュリティ教育を外部業者に委託して実施した。</t>
    <phoneticPr fontId="2"/>
  </si>
  <si>
    <t>標的型攻撃による機密情報の窃取</t>
    <rPh sb="0" eb="5">
      <t xml:space="preserve">ヒョウテキガタコウゲキ </t>
    </rPh>
    <rPh sb="8" eb="12">
      <t xml:space="preserve">キミツジョウホウ </t>
    </rPh>
    <rPh sb="13" eb="15">
      <t xml:space="preserve">セッシュ </t>
    </rPh>
    <phoneticPr fontId="2"/>
  </si>
  <si>
    <r>
      <t>本シートでは、情報処理推進機構(以下、IPA)が2022年に発表した「情報セキュリティ10大脅威 2022</t>
    </r>
    <r>
      <rPr>
        <vertAlign val="superscript"/>
        <sz val="12"/>
        <color theme="1"/>
        <rFont val="游ゴシック"/>
        <family val="3"/>
        <charset val="128"/>
      </rPr>
      <t>※</t>
    </r>
    <r>
      <rPr>
        <sz val="12"/>
        <color theme="1"/>
        <rFont val="游ゴシック"/>
        <family val="2"/>
        <charset val="128"/>
        <scheme val="minor"/>
      </rPr>
      <t>」のうち、「標的型攻撃による機密情報の窃取」の具体的なシナリオとその被害額、および対策について説明します。「【2】質問」にご回答の上、セキュリティ施策導入の判断材料としてご活用ください。</t>
    </r>
    <rPh sb="0" eb="4">
      <t xml:space="preserve">ヒョウテキガタコウゲキ </t>
    </rPh>
    <rPh sb="7" eb="11">
      <t xml:space="preserve">キミツジョウホウ </t>
    </rPh>
    <rPh sb="12" eb="14">
      <t xml:space="preserve">セッシュ </t>
    </rPh>
    <phoneticPr fontId="2"/>
  </si>
  <si>
    <t>　標的型攻撃とは、特定の組織(官公庁、民間団体、企業等)を狙う攻撃のことであり、機密情報等を窃取することや業務妨害を目的としています。攻撃者は社会の変化や、働き方の変化に便乗し、状況に応じた巧みな攻撃手法で機密情報等を窃取しようとします。</t>
    <rPh sb="0" eb="5">
      <t xml:space="preserve">ヒョウテキガタコウゲキ </t>
    </rPh>
    <rPh sb="8" eb="12">
      <t xml:space="preserve">キミツジョウホウ </t>
    </rPh>
    <rPh sb="13" eb="15">
      <t xml:space="preserve">セッシュ </t>
    </rPh>
    <phoneticPr fontId="2"/>
  </si>
  <si>
    <t>　製造業である自社が標的型攻撃を受け、3日間のECサイト運営の停止被害が発生した。D to C事業として、製品直販用のECサイトを運営しているところ、標的型攻撃を受け、ECサイト用のWebサーバ及びDBサーバの機能停止が発生した。自社CSIRTで初動対応を行いNW遮断、証拠保全、被害拡大の防止を行った。その後セキュリティベンダにフォレンジック調査を依頼。調査の中で、クレジットカード情報を含む顧客アカウント情報が流出した可能性があること、他社から管理を依頼されている個人情報は流出していないことが分かった。また、従業員から不審メールの開封報告があり、社内ネットワークに侵入されている可能性が高いこと、ファイル共有サーバにログインできなくなっており、開発中の新商品の情報も窃取された可能性が高いことも分かった。なお、ハードウェアの損傷はなく、バックアップも事前に取得しており、工場の操業への影響はなかった。</t>
    <rPh sb="0" eb="5">
      <t xml:space="preserve">ヒョウテキガタコウゲキ </t>
    </rPh>
    <rPh sb="8" eb="12">
      <t xml:space="preserve">キミツジョウホウ </t>
    </rPh>
    <rPh sb="13" eb="15">
      <t xml:space="preserve">セッシュ </t>
    </rPh>
    <phoneticPr fontId="2"/>
  </si>
  <si>
    <t>サプライチェーンの弱点を悪用した攻撃</t>
    <rPh sb="9" eb="11">
      <t xml:space="preserve">ジャクテン </t>
    </rPh>
    <rPh sb="12" eb="14">
      <t xml:space="preserve">アクヨウ </t>
    </rPh>
    <rPh sb="16" eb="18">
      <t xml:space="preserve">コウゲキ </t>
    </rPh>
    <phoneticPr fontId="2"/>
  </si>
  <si>
    <r>
      <t>本シートでは、情報処理推進機構(以下、IPA)が2022年に発表した「情報セキュリティ10大脅威 2022</t>
    </r>
    <r>
      <rPr>
        <vertAlign val="superscript"/>
        <sz val="12"/>
        <color theme="1"/>
        <rFont val="游ゴシック"/>
        <family val="3"/>
        <charset val="128"/>
      </rPr>
      <t>※</t>
    </r>
    <r>
      <rPr>
        <sz val="12"/>
        <color theme="1"/>
        <rFont val="游ゴシック"/>
        <family val="2"/>
        <charset val="128"/>
        <scheme val="minor"/>
      </rPr>
      <t>」のうち、「サプライチェーンの弱点を悪用した攻撃」の具体的なシナリオとその被害額、および対策について説明します。「【2】質問」にご回答の上、セキュリティ施策導入の判断材料としてご活用ください。</t>
    </r>
    <phoneticPr fontId="2"/>
  </si>
  <si>
    <t>　商品の企画・開発から、調達、製造、在庫管理、物流、販売までの一連のプロセス、およびこの商流に関わる組織群をサプライチェーンと呼びます。このサプライチェーンの関係性を悪用し、セキュリティ対策の強固な企業を直接攻撃せずに、その企業が構成するサプライチェーンの中でセキュリティ対策が手薄な関連組織や利用サービスの脆弱性等を最初の標的とし、そこを踏み台として本命の標的である組織を攻撃する手口があります。関連組織に預けた情報が漏えいしたり、本来の標的である企業が攻撃を受けたりすることで被害が発生します。</t>
    <phoneticPr fontId="2"/>
  </si>
  <si>
    <t>　製造業である自社の社内ファイルサーバから法人顧客の管理情報が流出する事象が発生した。自社は、情報システムの運用を外部委託しているところ、情報システム運用を担当する取引先企業が提供している修正プログラムにマルウェアが混入しており、当該修正プログラムを自社の社内ファイルサーバに適用したことで、攻撃者に社内ファイルサーバに侵入されてしまった。外部委託している取引先企業のCSIRTで初動対応を行いNW遮断、証拠保全、被害拡大の防止を行った。その後セキュリティベンダにフォレンジック調査を依頼し、調査の中で、自社法人顧客の管理情報が流出した可能性があることが分かった。なお、ハードウェアの損傷はなく、バックアップも事前に取得しており、工場の操業への影響はなかった。</t>
    <phoneticPr fontId="2"/>
  </si>
  <si>
    <t>テレワーク等のニューノーマルな働き方を狙った攻撃</t>
    <phoneticPr fontId="2"/>
  </si>
  <si>
    <r>
      <t>　本シートでは、情報処理推進機構(以下、IPA)が2022年に発表した「情報セキュリティ10大脅威 2022</t>
    </r>
    <r>
      <rPr>
        <vertAlign val="superscript"/>
        <sz val="12"/>
        <color theme="1"/>
        <rFont val="游ゴシック"/>
        <family val="3"/>
        <charset val="128"/>
      </rPr>
      <t>※</t>
    </r>
    <r>
      <rPr>
        <sz val="12"/>
        <color theme="1"/>
        <rFont val="游ゴシック"/>
        <family val="2"/>
        <charset val="128"/>
        <scheme val="minor"/>
      </rPr>
      <t>」のうち、「テレワーク等のニューノーマルな働き方を狙った攻撃」の具体的なシナリオとその被害額、および対策について説明します。「【2】質問」にご回答の上、セキュリティ施策導入の判断材料としてご活用ください。</t>
    </r>
    <phoneticPr fontId="2"/>
  </si>
  <si>
    <t>　2020 年から続く新型コロナウイルス感染症(COVID-19)の世界的な蔓延に伴い、感染症対策の一環として政府機関がニューノーマルな働き方の 1 つであるテレワークを推奨しています。勤労形態としてテレワークが活用され、ウェブ会議サービスやVPN等の本格的な活用がされる中、それらを狙った攻撃が行われています。</t>
    <phoneticPr fontId="2"/>
  </si>
  <si>
    <t>　製造業である自社のファイルサーバに不正アクセスがあり、各種情報を窃取される事象が発生した。自社が本社社員向けにテレワークシステムを導入したが、納期の関係で検証が間に合わず脆弱性が潜在しているのにも関わらず特段の対策を行わずにテレワークシステム用VPN装置を導入してしまった。その結果、攻撃者によりインターネット経由で本社のファイルサーバへ不正アクセスが実行され、各工場システム稼働に必要な設定情報や取引先の個人情報などのファイルが窃取されたことが、外部機関からの連絡により発覚した。自社CSIRTで初動対応を行いNW遮断、証拠保全、被害拡大の防止を行った。原因となったVPN装置のバージョンアップ及び、不正アクセスがあったと思われる機器の交換、及び使用していた前パスワードの見直しを行った。</t>
    <phoneticPr fontId="2"/>
  </si>
  <si>
    <t>内部不正による情報漏えい</t>
    <phoneticPr fontId="2"/>
  </si>
  <si>
    <r>
      <t>　本シートでは、情報処理推進機構(以下、IPA)が2022年に発表した「情報セキュリティ10大脅威 2022</t>
    </r>
    <r>
      <rPr>
        <vertAlign val="superscript"/>
        <sz val="12"/>
        <color theme="1"/>
        <rFont val="游ゴシック"/>
        <family val="3"/>
        <charset val="128"/>
      </rPr>
      <t>※</t>
    </r>
    <r>
      <rPr>
        <sz val="12"/>
        <color theme="1"/>
        <rFont val="游ゴシック"/>
        <family val="2"/>
        <charset val="128"/>
        <scheme val="minor"/>
      </rPr>
      <t>」のうち、「内部不正による情報漏えい」の具体的なシナリオとその被害額、および対策について説明します。「【2】質問」にご回答の上、セキュリティ施策導入の判断材料としてご活用ください。</t>
    </r>
    <phoneticPr fontId="2"/>
  </si>
  <si>
    <t>　組織に勤務する従業員や元従業員等の組織関係者による機密情報の持ち出しや悪用等の不正行為が発生しています。また、組織内における情報管理のルールを守らずに情報を持ち出し、紛失や情報漏えいにつながるケースも散見されます。組織関係者による不正行為は、組織の社会的信用の失墜、損害賠償による経済的損失により、組織に多大な損害を与えます。また、不正に取得した情報を他組織に持ち込んだ場合、その組織も損害賠償等の対象になるおそれがあります。</t>
    <phoneticPr fontId="2"/>
  </si>
  <si>
    <t>　製造業である自社の競合他社が自社の主力製品の製造プロセスに不可欠な機密情報を利用した製品(以下「模倣品」という。)を販売していることを発見した。模倣品の販売を発見する6ヶ月前に自社の従業員(以下「元従業員」という。)が当該競合他社へ転職していたことから、社内システムのログ調査を行ったところ、元従業員は機密情報を保有するシステムへのアクセス権限を有しており、機密情報を抜き出した1ヶ月後に自社を退職したことが判明した。そこで自社は、元従業員および競合他社に対して損害賠償請求訴訟を提起した。当該訴訟の審理において、競合他社による模倣品販売によって、自社主力製品の年間売上数の30%に相当する模倣品の数量を当該競合他社が販売したことが認定され、模倣品の譲渡数量に主力製品1個あたりの利益を乗じた額が自社の受けた損害の額とする、(不正競争防止法4条および5条1項に基づく)損害賠償請求を認容する判決が確定した。しかし、自社が勝訴したものの、競合他社が損害賠償額を支払えなかったため、民事執行手続を実施する必要が生じた。</t>
    <phoneticPr fontId="2"/>
  </si>
  <si>
    <t>脆弱性対策情報の公開に伴う悪用増加</t>
    <phoneticPr fontId="2"/>
  </si>
  <si>
    <r>
      <t>　本シートでは、情報処理推進機構(以下、IPA)が2022年に発表した「情報セキュリティ10大脅威 2022</t>
    </r>
    <r>
      <rPr>
        <vertAlign val="superscript"/>
        <sz val="12"/>
        <color theme="1"/>
        <rFont val="游ゴシック"/>
        <family val="3"/>
        <charset val="128"/>
      </rPr>
      <t>※</t>
    </r>
    <r>
      <rPr>
        <sz val="12"/>
        <color theme="1"/>
        <rFont val="游ゴシック"/>
        <family val="2"/>
        <charset val="128"/>
        <scheme val="minor"/>
      </rPr>
      <t>」のうち、「脆弱性対策情報の公開に伴う悪用増加」の具体的なシナリオとその被害額、および対策について説明します。「【2】質問」にご回答の上、セキュリティ施策導入の判断材料としてご活用ください。</t>
    </r>
    <phoneticPr fontId="2"/>
  </si>
  <si>
    <t>　ソフトウェアや機器類の脆弱性対策情報の公開は、脆弱性の脅威や対策情報を製品の利用者に広く呼び掛けられるメリットがあります。一方で、その情報を攻撃者に悪用され、当該製品に対する脆弱性対策を講じていないシステムを狙う攻撃が行われています。近年では脆弱性関連情報の公開後に攻撃コードが流通し、攻撃が本格化するまでの時間もますます短くなっています。</t>
    <phoneticPr fontId="2"/>
  </si>
  <si>
    <t>　製造業である自社のファイルサーバに不正アクセスがあり、各種情報を窃取される事象が発生した。社外向けWEBサイトを公開しているところ、そのサイトを構成しているソフトウェアに対して脆弱性が公表された。攻撃者は公開された脆弱性の情報を利用して、インターネットから社外向けWEBサイトに対して不正なコマンドを送信し、WEBサーバの管理者権限を奪取することに成功した。そのWEBサーバを起点に、個人情報が保管されているサーバから各工場システム稼働に必要な設定情報や顧客個人情報などのファイルが窃取されたことが、外部機関からの連絡により発覚した。自社CSIRTで初動対応を行いNW遮断、ソフトウェアのバージョンアップなどをの一時対応を実施した。その後、セキュリティベンダにフォレンジック調査を依頼。工場の稼働が止まることはなかったが、個人情報を流出させてしまった事から、本インシデントについてプレスリリースにて一連の流れを発表し、お客様向けに記者会見を実施した。その後、インシデントから復旧後に社内のセキュリティ教育および脆弱性情報の情報収集体制について、外部機関を交えて検討を行った。</t>
    <phoneticPr fontId="2"/>
  </si>
  <si>
    <t>修正プログラムの公開前を狙う攻撃（ゼロデイ攻撃）</t>
    <phoneticPr fontId="2"/>
  </si>
  <si>
    <r>
      <t>　本シートでは、情報処理推進機構(以下、IPA)が2022年に発表した「情報セキュリティ10大脅威 2022</t>
    </r>
    <r>
      <rPr>
        <vertAlign val="superscript"/>
        <sz val="12"/>
        <color theme="1"/>
        <rFont val="游ゴシック"/>
        <family val="3"/>
        <charset val="128"/>
      </rPr>
      <t>※</t>
    </r>
    <r>
      <rPr>
        <sz val="12"/>
        <color theme="1"/>
        <rFont val="游ゴシック"/>
        <family val="2"/>
        <charset val="128"/>
        <scheme val="minor"/>
      </rPr>
      <t>」のうち、「修正プログラムの公開前を狙う攻撃（ゼロデイ攻撃）」の具体的なシナリオとその被害額、および対策について説明します。「【2】質問」にご回答の上、セキュリティ施策導入の判断材料としてご活用ください。
※社会的に影響が大きかったと考えられる情報セキュリティにおける事案から、IPAが脅威候補を選出し、情報セキュリティ分野の研究者、企業の実務担当者など約150名のメンバーからなる「10大脅威選考会」が脅威候補に対して審議・投票を行い、決定します。</t>
    </r>
    <phoneticPr fontId="2"/>
  </si>
  <si>
    <t>　ソフトウェアの脆弱性が発見され、脆弱性の修正プログラム(パッチ)や回避策が公開される前に脆弱性を悪用したサイバー攻撃が行われることがあります。これをゼロデイ攻撃と呼びます。多くのシステムで利用されているソフ トウェアに対してゼロデイ攻撃が行われると、社会が混乱に陥るおそれがあります。</t>
    <rPh sb="79" eb="81">
      <t>コウゲキ</t>
    </rPh>
    <phoneticPr fontId="2"/>
  </si>
  <si>
    <t>　製造業である自社のファイルサーバに不正アクセスがあり、各種情報を窃取される事象が発生した。社外向けWEBサイトを公開しているところ、そのサイトを構成しているソフトウェアに対して脆弱性が公表された。攻撃者は公開された脆弱性の情報を利用して、インターネットから社外向けWEBサイトに対して不正なコマンドを送信し、WEBサーバの管理者権限を奪取することに成功した。そのWEBサーバを起点に、個人情報が保管されているサーバから各工場システム稼働に必要な設定情報や顧客個人情報などのファイルが窃取されたことが、外部機関からの連絡により発覚した。感染範囲の特定やネットワーク分離すべき範囲を自社CSIRTで判断ができなかったため、外部の専門業者に初動対応の業務委託を行い、NW遮断、ソフトウェアのバージョンアップなどをの一時対応を実施した。その後、セキュリティベンダにフォレンジック調査を依頼。工場の稼働が止まることはなかったが、個人情報を流出させてしまった事から、本インシデントについてプレスリリースにて一連の流れを発表し、お客様向けに記者会見を実施した。その後、インシデントから復旧後に社内のセキュリティ教育および脆弱性情報の情報収集体制について、外部機関を交えて検討を行った。</t>
    <phoneticPr fontId="2"/>
  </si>
  <si>
    <t>ビジネスメール詐欺による金銭被害</t>
    <phoneticPr fontId="2"/>
  </si>
  <si>
    <r>
      <t>　本シートでは、情報処理推進機構(以下、IPA)が2022年に発表した「情報セキュリティ10大脅威 2022</t>
    </r>
    <r>
      <rPr>
        <vertAlign val="superscript"/>
        <sz val="12"/>
        <color theme="1"/>
        <rFont val="游ゴシック"/>
        <family val="3"/>
        <charset val="128"/>
      </rPr>
      <t>※</t>
    </r>
    <r>
      <rPr>
        <sz val="12"/>
        <color theme="1"/>
        <rFont val="游ゴシック"/>
        <family val="2"/>
        <charset val="128"/>
        <scheme val="minor"/>
      </rPr>
      <t>」のうち、「ビジネスメール詐欺による金銭被害」の具体的なシナリオとその被害額、および対策について説明します。「【2】質問」にご回答の上、セキュリティ施策導入の判断材料としてご活用ください。</t>
    </r>
    <phoneticPr fontId="2"/>
  </si>
  <si>
    <t>　ビジネスメール詐欺(Business E-mail Compromise:BEC)は、巧妙な騙しの手口を駆使した偽のメールを組織・企業に送り付け、従業員を騙して送金取引に関わる資金を詐取する等の金銭被害をもたらすサイバー攻撃です。2021年も経営者になりすました手口が引き続き確認されています。</t>
    <phoneticPr fontId="2"/>
  </si>
  <si>
    <t>　製造業である自社が取引先に支払うべき費用を誤って攻撃者に支払ってしまい、自社で扱う取引額のうち、最大の取引額を騙し取られる被害が発生した。ダークウェブで入手したメールアカウント情報を利用して、攻撃者は自社や取引先の担当者になりすまし、業務委託契約に関する偽の請求書を作成した。そして、正規の取引先から請求書が届いた直後、攻撃者は訂正版として偽の請求書を送付(振込口座が変更されたと記載)し、自社の担当者は偽の請求書を信じこんで支払いを行った。支払いを行ってから5日経過した後、正規の取引先から支払いの催促連絡があったことで事象が発覚した。その後、社内のセキュリティ教育およびビジネスメール詐欺の被害に遭わないための方針策定について、外部機関を交えて検討を行った。</t>
    <phoneticPr fontId="2"/>
  </si>
  <si>
    <t>予期せぬIT基盤の障害に伴う業務停止</t>
    <phoneticPr fontId="2"/>
  </si>
  <si>
    <t>不注意による情報漏えい等の被害</t>
    <phoneticPr fontId="2"/>
  </si>
  <si>
    <t>　サービス業である自社がランサムウェア攻撃を受け、各拠点のPC、社内システムの中でも受発注業務に関わる主要システムがダウンして3日間の業務停止の被害が発生した。自社従業員がマルウェア添付メールを開封してしまい、当該従業員PCから社内ネットワークにマルウェア感染が拡大し、受発注業務管理システムサーバ, 社内ファイル共有サーバまで感染した。その際にサーバ内データの暗号化が行われたため、受発注業務の継続ができなくなった。自社CSIRTで初動対応を行いNW遮断、証拠保全、被害拡大の防止を行った。その後セキュリティベンダにフォレンジック調査を依頼。調査の中で個人情報の流出はなかったことが判明したが、攻撃者からシステム復旧を求める場合ビットコインで振り込みを行うよう要求があった。その後、身代金の支払いはせずに感染したPCとサーバの復旧作業を急いだ。ハードウェア損傷はなし。インシデントから復旧後に社内のセキュリティ教育を外部業者に委託して実施した。</t>
    <rPh sb="42" eb="45">
      <t>ジュハ</t>
    </rPh>
    <rPh sb="45" eb="47">
      <t>ギョウ</t>
    </rPh>
    <rPh sb="67" eb="69">
      <t>ギョウ</t>
    </rPh>
    <rPh sb="307" eb="309">
      <t>フッキュウ</t>
    </rPh>
    <phoneticPr fontId="2"/>
  </si>
  <si>
    <t>　サービス業である自社が標的型攻撃を受け、3日間のECサイト運営の停止被害が発生した。一般消費者向け(ただし、会員登録要)のECサイトを運営しているところ、標的型攻撃を受け、ECサイト用のWebサーバ及びDBサーバの機能停止が発生した。自社CSIRTで初動対応を行いNW遮断、証拠保全、被害拡大の防止を行った。その後セキュリティベンダにフォレンジック調査を依頼。調査の中で、クレジットカード情報を含む顧客アカウント情報が流出した可能性があること、他社から管理を依頼されている個人情報は流出していないことが分かった。また、従業員から不審メールの開封報告があり、社内ネットワークに侵入されている可能性が高いこと、ファイル共有サーバにログインできなくなっており、開発中の新商品の情報も窃取された可能性が高いことも分かった。なお、ハードウェアの損傷はなく、バックアップも事前に取得していた。</t>
    <rPh sb="0" eb="5">
      <t xml:space="preserve">ヒョウテキガタコウゲキ </t>
    </rPh>
    <rPh sb="8" eb="12">
      <t xml:space="preserve">キミツジョウホウ </t>
    </rPh>
    <rPh sb="13" eb="15">
      <t xml:space="preserve">セッシュ </t>
    </rPh>
    <rPh sb="43" eb="48">
      <t>イッパn</t>
    </rPh>
    <rPh sb="48" eb="49">
      <t>m</t>
    </rPh>
    <rPh sb="55" eb="59">
      <t>カイイn</t>
    </rPh>
    <rPh sb="59" eb="60">
      <t>ヒツヨウ</t>
    </rPh>
    <phoneticPr fontId="2"/>
  </si>
  <si>
    <t>　サービス業である自社の社内ファイルサーバから法人顧客の管理情報が流出する事象が発生した。自社は、情報システムの運用を外部委託しているところ、情報システム運用を担当する取引先企業が提供している修正プログラムにマルウェアが混入しており、当該修正プログラムを自社の社内ファイルサーバに適用したことで、攻撃者に社内ファイルサーバに侵入されてしまった。外部委託している取引先企業のCSIRTで初動対応を行いNW遮断、証拠保全、被害拡大の防止を行った。その後セキュリティベンダにフォレンジック調査を依頼し、調査の中で、自社法人顧客の管理情報が流出した可能性があることが分かった。なお、ハードウェアの損傷はなく、バックアップも事前に取得していた。</t>
    <phoneticPr fontId="2"/>
  </si>
  <si>
    <t>　サービス業である自社のファイルサーバに不正アクセスがあり、各種情報を窃取される事象が発生した。自社が本社社員向けにテレワークシステムを導入したが、納期の関係で検証が間に合わず脆弱性が潜在しているのにも関わらず特段の対策を行わずにテレワークシステム用VPN装置を導入してしまった。その結果、攻撃者によりインターネット経由で本社のファイルサーバへ不正アクセスが実行され、自社財務情報や取引先の個人情報などのファイルが窃取されたことが、外部機関からの連絡により発覚した。自社CSIRTで初動対応を行いNW遮断、証拠保全、被害拡大の防止を行った。原因となったVPN装置のバージョンアップ及び、不正アクセスがあったと思われる機器の交換、及び使用していた前パスワードの見直しを行った。</t>
    <rPh sb="184" eb="186">
      <t>ジセィア</t>
    </rPh>
    <rPh sb="186" eb="188">
      <t>ザイム</t>
    </rPh>
    <phoneticPr fontId="2"/>
  </si>
  <si>
    <t>　サービス業である自社の競合他社が自社の主力製品の製造プロセスに不可欠な機密情報を利用した製品(以下「模倣品」という。)を販売していることを発見した。模倣品の販売を発見する6ヶ月前に自社の従業員(以下「元従業員」という。)が当該競合他社へ転職していたことから、社内システムのログ調査を行ったところ、元従業員は機密情報を保有するシステムへのアクセス権限を有しており、機密情報を抜き出した1ヶ月後に自社を退職したことが判明した。そこで自社は、元従業員および競合他社に対して損害賠償請求訴訟を提起した。当該訴訟の審理において、競合他社による模倣品販売によって、自社主力製品の年間売上数の30%に相当する模倣品の数量を当該競合他社が販売したことが認定され、模倣品の譲渡数量に主力製品1個あたりの利益を乗じた額が自社の受けた損害の額とする、(不正競争防止法4条および5条1項に基づく)損害賠償請求を認容する判決が確定した。しかし、自社が勝訴したものの、競合他社が損害賠償額を支払えなかったため、民事執行手続を実施する必要が生じた。</t>
    <phoneticPr fontId="2"/>
  </si>
  <si>
    <t>　サービス業である自社のファイルサーバに不正アクセスがあり、各種情報を窃取される事象が発生した。社外向けWEBサイトを公開しているところ、そのサイトを構成しているソフトウェアに対して脆弱性が公表された。攻撃者は公開された脆弱性の情報を利用して、インターネットから社外向けWEBサイトに対して不正なコマンドを送信し、WEBサーバの管理者権限を奪取することに成功した。そのWEBサーバを起点に、個人情報が保管されているサーバから自社財務情報や顧客個人情報などのファイルが窃取されたことが、外部機関からの連絡により発覚した。自社CSIRTで初動対応を行いNW遮断、ソフトウェアのバージョンアップなどをの一時対応を実施した。その後、セキュリティベンダにフォレンジック調査を依頼。個人情報を流出させてしまった事から、本インシデントについてプレスリリースにて一連の流れを発表し、お客様向けに記者会見を実施した。その後、インシデントから復旧後に社内のセキュリティ教育および脆弱性情報の情報収集体制について、外部機関を交えて検討を行った。</t>
    <phoneticPr fontId="2"/>
  </si>
  <si>
    <t>　サービス業である自社のファイルサーバに不正アクセスがあり、各種情報を窃取される事象が発生した。社外向けWEBサイトを公開しているところ、そのサイトを構成しているソフトウェアに対して脆弱性が公表された。攻撃者は公開された脆弱性の情報を利用して、インターネットから社外向けWEBサイトに対して不正なコマンドを送信し、WEBサーバの管理者権限を奪取することに成功した。そのWEBサーバを起点に、個人情報が保管されているサーバから自社財務情報や顧客個人情報などのファイルが窃取されたことが、外部機関からの連絡により発覚した。感染範囲の特定やネットワーク分離すべき範囲を自社CSIRTで判断ができなかったため、外部の専門業者に初動対応の業務委託を行い、NW遮断、ソフトウェアのバージョンアップなどをの一時対応を実施した。その後、セキュリティベンダにフォレンジック調査を依頼。個人情報を流出させてしまった事から、本インシデントについてプレスリリースにて一連の流れを発表し、お客様向けに記者会見を実施した。その後、インシデントから復旧後に社内のセキュリティ教育および脆弱性情報の情報収集体制について、外部機関を交えて検討を行った。</t>
    <phoneticPr fontId="2"/>
  </si>
  <si>
    <t>　サービス業である自社が取引先に支払うべき費用を誤って攻撃者に支払ってしまい、自社で扱う取引額のうち、最大の取引額を騙し取られる被害が発生した。ダークウェブで入手したメールアカウント情報を利用して、攻撃者は自社や取引先の担当者になりすまし、業務委託契約に関する偽の請求書を作成した。そして、正規の取引先から請求書が届いた直後、攻撃者は訂正版として偽の請求書を送付(振込口座が変更されたと記載)し、自社の担当者は偽の請求書を信じこんで支払いを行った。支払いを行ってから5日経過した後、正規の取引先から支払いの催促連絡があったことで事象が発覚した。その後、社内のセキュリティ教育およびビジネスメール詐欺の被害に遭わないための方針策定について、外部機関を交えて検討を行った。</t>
    <phoneticPr fontId="2"/>
  </si>
  <si>
    <t>　インフラ業である自社がランサムウェア攻撃を受け、各拠点のPC、社内システムの中でも設備管理に関わる主要システムがダウンして、安全性が確認できないことから、3日間のサービス供給停止の被害が発生した。自社従業員がマルウェア添付メールを開封してしまい、当該従業員PCから社内ネットワークにマルウェア感染が拡大し、設備管理システムサーバ, 社内ファイル共有サーバまで感染した。その際にサーバ内データの暗号化が行われたため、設備管理業務の継続ができなくなった。自社CSIRTで初動対応を行いNW遮断、証拠保全、被害拡大の防止を行った。その後セキュリティベンダにフォレンジック調査を依頼。調査の中で個人情報の流出はなかったことが判明したが、攻撃者からサービス供給の再開を求める場合ビットコインで振り込みを行うよう要求があった。その後、身代金の支払いはせずに感染したPCとサーバの復旧作業を急いだ。ハードウェア損傷はなし。インシデントから復旧後に社内のセキュリティ教育を外部業者に委託して実施した。</t>
    <rPh sb="42" eb="44">
      <t>セツビ</t>
    </rPh>
    <rPh sb="44" eb="46">
      <t>カンリ</t>
    </rPh>
    <rPh sb="63" eb="66">
      <t>アンゼn</t>
    </rPh>
    <rPh sb="67" eb="69">
      <t>カクニn</t>
    </rPh>
    <rPh sb="86" eb="88">
      <t>キョウキュウ</t>
    </rPh>
    <rPh sb="324" eb="326">
      <t>キョウキュウ</t>
    </rPh>
    <rPh sb="327" eb="329">
      <t>サイカイ</t>
    </rPh>
    <phoneticPr fontId="2"/>
  </si>
  <si>
    <t>　インフラ業である自社が標的型攻撃を受け、3日間のWebサイト運営の停止被害が発生した。会員向けWebサイトを運営しているところ、標的型攻撃を受け、Webサイト用のWebサーバ及びDBサーバの機能停止が発生した。自社CSIRTで初動対応を行いNW遮断、証拠保全、被害拡大の防止を行った。その後セキュリティベンダにフォレンジック調査を依頼。調査の中で、クレジットカード情報を含む顧客アカウント情報が流出した可能性があること、他社から管理を依頼されている個人情報は流出していないことが分かった。また、従業員から不審メールの開封報告があり、社内ネットワークに侵入されている可能性が高いこと、ファイル共有サーバにログインできなくなっており、開発中の新商品の情報も窃取された可能性が高いことも分かった。なお、ハードウェアの損傷はなく、バックアップも事前に取得しており、サービス供給への影響はなかった。</t>
    <rPh sb="0" eb="5">
      <t xml:space="preserve">ヒョウテキガタコウゲキ </t>
    </rPh>
    <rPh sb="8" eb="12">
      <t xml:space="preserve">キミツジョウホウ </t>
    </rPh>
    <rPh sb="13" eb="15">
      <t xml:space="preserve">セッシュ </t>
    </rPh>
    <rPh sb="44" eb="46">
      <t>カイイn</t>
    </rPh>
    <rPh sb="46" eb="47">
      <t xml:space="preserve">ムケ </t>
    </rPh>
    <phoneticPr fontId="2"/>
  </si>
  <si>
    <t>　インフラ業である自社の社内ファイルサーバから法人顧客の管理情報が流出する事象が発生した。自社は、情報システムの運用を外部委託しているところ、情報システム運用を担当する取引先企業が提供している修正プログラムにマルウェアが混入しており、当該修正プログラムを自社の社内ファイルサーバに適用したことで、攻撃者に社内ファイルサーバに侵入されてしまった。外部委託している取引先企業のCSIRTで初動対応を行いNW遮断、証拠保全、被害拡大の防止を行った。その後セキュリティベンダにフォレンジック調査を依頼し、調査の中で、自社法人顧客の管理情報が流出した可能性があることが分かった。なお、ハードウェアの損傷はなく、バックアップも事前に取得しており、サービス供給への影響はなかった。</t>
    <phoneticPr fontId="2"/>
  </si>
  <si>
    <t>　インフラ業である自社のファイルサーバに不正アクセスがあり、各種情報を窃取される事象が発生した。自社が本社社員向けにテレワークシステムを導入したが、納期の関係で検証が間に合わず脆弱性が潜在しているのにも関わらず特段の対策を行わずにテレワークシステム用VPN装置を導入してしまった。その結果、攻撃者によりインターネット経由で本社のファイルサーバへ不正アクセスが実行され、設備稼働に必要な設定情報や取引先の個人情報などのファイルが窃取されたことが、外部機関からの連絡により発覚した。自社CSIRTで初動対応を行いNW遮断、証拠保全、被害拡大の防止を行った。原因となったVPN装置のバージョンアップ及び、不正アクセスがあったと思われる機器の交換、及び使用していた前パスワードの見直しを行った。</t>
    <rPh sb="184" eb="186">
      <t>セツビ</t>
    </rPh>
    <phoneticPr fontId="2"/>
  </si>
  <si>
    <t>　インフラ業である自社の競合他社が自社の主力製品の製造プロセスに不可欠な機密情報を利用した製品(以下「模倣品」という。)を販売していることを発見した。模倣品の販売を発見する6ヶ月前に自社の従業員(以下「元従業員」という。)が当該競合他社へ転職していたことから、社内システムのログ調査を行ったところ、元従業員は機密情報を保有するシステムへのアクセス権限を有しており、機密情報を抜き出した1ヶ月後に自社を退職したことが判明した。そこで自社は、元従業員および競合他社に対して損害賠償請求訴訟を提起した。当該訴訟の審理において、競合他社による模倣品販売によって、自社主力製品の年間売上数の30%に相当する模倣品の数量を当該競合他社が販売したことが認定され、模倣品の譲渡数量に主力製品1個あたりの利益を乗じた額が自社の受けた損害の額とする、(不正競争防止法4条および5条1項に基づく)損害賠償請求を認容する判決が確定した。しかし、自社が勝訴したものの、競合他社が損害賠償額を支払えなかったため、民事執行手続を実施する必要が生じた。</t>
    <phoneticPr fontId="2"/>
  </si>
  <si>
    <t>　インフラ業である自社のファイルサーバに不正アクセスがあり、各種情報を窃取される事象が発生した。社外向けWEBサイトを公開しているところ、そのサイトを構成しているソフトウェアに対して脆弱性が公表された。攻撃者は公開された脆弱性の情報を利用して、インターネットから社外向けWEBサイトに対して不正なコマンドを送信し、WEBサーバの管理者権限を奪取することに成功した。そのWEBサーバを起点に、個人情報が保管されているサーバから各工場システム稼働に必要な設定情報や顧客個人情報などのファイルが窃取されたことが、外部機関からの連絡により発覚した。自社CSIRTで初動対応を行いNW遮断、ソフトウェアのバージョンアップなどをの一時対応を実施した。その後、セキュリティベンダにフォレンジック調査を依頼。サービス供給への影響はなかったが、個人情報を流出させてしまった事から、本インシデントについてプレスリリースにて一連の流れを発表し、お客様向けに記者会見を実施した。その後、インシデントから復旧後に社内のセキュリティ教育および脆弱性情報の情報収集体制について、外部機関を交えて検討を行った。</t>
    <phoneticPr fontId="2"/>
  </si>
  <si>
    <t>　インフラ業である自社のファイルサーバに不正アクセスがあり、各種情報を窃取される事象が発生した。社外向けWEBサイトを公開しているところ、そのサイトを構成しているソフトウェアに対して脆弱性が公表された。攻撃者は公開された脆弱性の情報を利用して、インターネットから社外向けWEBサイトに対して不正なコマンドを送信し、WEBサーバの管理者権限を奪取することに成功した。そのWEBサーバを起点に、個人情報が保管されているサーバから各工場システム稼働に必要な設定情報や顧客個人情報などのファイルが窃取されたことが、外部機関からの連絡により発覚した。感染範囲の特定やネットワーク分離すべき範囲を自社CSIRTで判断ができなかったため、外部の専門業者に初動対応の業務委託を行い、NW遮断、ソフトウェアのバージョンアップなどをの一時対応を実施した。その後、セキュリティベンダにフォレンジック調査を依頼。サービス供給への影響はなかったが、個人情報を流出させてしまった事から、本インシデントについてプレスリリースにて一連の流れを発表し、お客様向けに記者会見を実施した。その後、インシデントから復旧後に社内のセキュリティ教育および脆弱性情報の情報収集体制について、外部機関を交えて検討を行った。</t>
    <phoneticPr fontId="2"/>
  </si>
  <si>
    <t>　インフラ業である自社が取引先に支払うべき費用を誤って攻撃者に支払ってしまい、自社で扱う取引額のうち、最大の取引額を騙し取られる被害が発生した。ダークウェブで入手したメールアカウント情報を利用して、攻撃者は自社や取引先の担当者になりすまし、業務委託契約に関する偽の請求書を作成した。そして、正規の取引先から請求書が届いた直後、攻撃者は訂正版として偽の請求書を送付(振込口座が変更されたと記載)し、自社の担当者は偽の請求書を信じこんで支払いを行った。支払いを行ってから5日経過した後、正規の取引先から支払いの催促連絡があったことで事象が発覚した。その後、社内のセキュリティ教育およびビジネスメール詐欺の被害に遭わないための方針策定について、外部機関を交えて検討を行った。</t>
    <phoneticPr fontId="2"/>
  </si>
  <si>
    <t>　IT企業である自社がランサムウェア攻撃を受け、各拠点のPC、社内システムの中でも受発注業務に関わる主要システムがダウンして3日間の業務停止の被害が発生した。自社従業員がマルウェア添付メールを開封してしまい、当該従業員PCから社内ネットワークにマルウェア感染が拡大し、受発注業務管理システムサーバ, 社内ファイル共有サーバまで感染した。その際にサーバ内データの暗号化が行われたため、受発注業務の継続ができなくなった。自社CSIRTで初動対応を行いNW遮断、証拠保全、被害拡大の防止を行った。その後セキュリティベンダにフォレンジック調査を依頼。調査の中で個人情報の流出はなかったことが判明したが、攻撃者からシステム復旧を求める場合ビットコインで振り込みを行うよう要求があった。その後、身代金の支払いはせずに感染したPCとサーバの復旧作業を急いだ。ハードウェア損傷はなし。インシデントから復旧後に社内のセキュリティ教育を外部業者に委託して実施した。</t>
    <rPh sb="3" eb="5">
      <t>キギョウ</t>
    </rPh>
    <phoneticPr fontId="2"/>
  </si>
  <si>
    <t>　IT企業である自社が標的型攻撃を受け、3日間の顧客向けクラウドサービスの停止被害が発生した。SaaS用のサイトを運営しているところ、標的型攻撃を受け、Webサーバ及びDBサーバの機能停止が発生した。自社CSIRTで初動対応を行いNW遮断、証拠保全、被害拡大の防止を行った。その後セキュリティベンダにフォレンジック調査を依頼。調査の中で、クレジットカード情報を含む顧客アカウント情報が流出した可能性があること、他社から管理を依頼されている個人情報は流出していないことが分かった。また、従業員から不審メールの開封報告があり、社内ネットワークに侵入されている可能性が高いこと、ファイル共有サーバにログインできなくなっており、開発中の新商品の情報も窃取された可能性が高いことも分かった。なお、ハードウェアの損傷はなく、バックアップも事前に取得していた。</t>
    <rPh sb="0" eb="5">
      <t xml:space="preserve">ヒョウテキガタコウゲキ </t>
    </rPh>
    <rPh sb="8" eb="12">
      <t xml:space="preserve">キミツジョウホウ </t>
    </rPh>
    <rPh sb="13" eb="15">
      <t xml:space="preserve">セッシュ </t>
    </rPh>
    <rPh sb="24" eb="26">
      <t>コキャク</t>
    </rPh>
    <rPh sb="26" eb="27">
      <t xml:space="preserve">ムケ </t>
    </rPh>
    <phoneticPr fontId="2"/>
  </si>
  <si>
    <t>　IT企業である自社の社内ファイルサーバから法人顧客の管理情報が流出する事象が発生した。自社は、情報システムの運用を外部委託しているところ、情報システム運用を担当する取引先企業が提供している修正プログラムにマルウェアが混入しており、当該修正プログラムを自社の社内ファイルサーバに適用したことで、攻撃者に社内ファイルサーバに侵入されてしまった。外部委託している取引先企業のCSIRTで初動対応を行いNW遮断、証拠保全、被害拡大の防止を行った。その後セキュリティベンダにフォレンジック調査を依頼し、調査の中で、自社法人顧客の管理情報が流出した可能性があることが分かった。なお、ハードウェアの損傷はなく、バックアップも事前に取得していた。</t>
    <phoneticPr fontId="2"/>
  </si>
  <si>
    <t>　IT企業である自社のファイルサーバに不正アクセスがあり、各種情報を窃取される事象が発生した。自社が本社社員向けにテレワークシステムを導入したが、納期の関係で検証が間に合わず脆弱性が潜在しているのにも関わらず特段の対策を行わずにテレワークシステム用VPN装置を導入してしまった。その結果、攻撃者によりインターネット経由で本社のファイルサーバへ不正アクセスが実行され、受注案件に関する情報や取引先の個人情報などのファイルが窃取されたことが、外部機関からの連絡により発覚した。自社CSIRTで初動対応を行いNW遮断、証拠保全、被害拡大の防止を行った。原因となったVPN装置のバージョンアップ及び、不正アクセスがあったと思われる機器の交換、及び使用していた前パスワードの見直しを行った。</t>
    <rPh sb="183" eb="185">
      <t>ジュチュウ</t>
    </rPh>
    <rPh sb="185" eb="187">
      <t>アn</t>
    </rPh>
    <rPh sb="188" eb="189">
      <t>カンス</t>
    </rPh>
    <phoneticPr fontId="2"/>
  </si>
  <si>
    <t>　IT企業である自社の競合他社が自社の主力ソフトウェア製品の開発に不可欠な機密情報を利用した製品(以下「模倣品」という。)を販売していることを発見した。模倣品の販売を発見する6ヶ月前に自社の従業員(以下「元従業員」という。)が当該競合他社へ転職していたことから、社内システムのログ調査を行ったところ、元従業員は機密情報を保有するシステムへのアクセス権限を有しており、機密情報を抜き出した1ヶ月後に自社を退職したことが判明した。そこで自社は、元従業員および競合他社に対して損害賠償請求訴訟を提起した。当該訴訟の審理において、競合他社による模倣品販売によって、自社主力ソフトウェア製品の年間売上数の30%に相当する模倣品の数量を当該競合他社が販売したことが認定され、模倣品の譲渡数量に主力製品1個あたりの利益を乗じた額が自社の受けた損害の額とする、(不正競争防止法4条および5条1項に基づく)損害賠償請求を認容する判決が確定した。しかし、自社が勝訴したものの、競合他社が損害賠償額を支払えなかったため、民事執行手続を実施する必要が生じた。</t>
    <rPh sb="27" eb="29">
      <t>セイヒn</t>
    </rPh>
    <rPh sb="30" eb="32">
      <t>カイハテゥ</t>
    </rPh>
    <rPh sb="288" eb="290">
      <t>セイヒn</t>
    </rPh>
    <phoneticPr fontId="2"/>
  </si>
  <si>
    <t>　IT企業である自社のファイルサーバに不正アクセスがあり、各種情報を窃取される事象が発生した。社外向けWEBサイトを公開しているところ、そのサイトを構成しているソフトウェアに対して脆弱性が公表された。攻撃者は公開された脆弱性の情報を利用して、インターネットから社外向けWEBサイトに対して不正なコマンドを送信し、WEBサーバの管理者権限を奪取することに成功した。そのWEBサーバを起点に、個人情報が保管されているサーバから受注案件に関する情報や顧客個人情報などのファイルが窃取されたことが、外部機関からの連絡により発覚した。自社CSIRTで初動対応を行いNW遮断、ソフトウェアのバージョンアップなどをの一時対応を実施した。その後、セキュリティベンダにフォレンジック調査を依頼。個人情報を流出させてしまった事から、本インシデントについてプレスリリースにて一連の流れを発表し、お客様向けに記者会見を実施した。その後、インシデントから復旧後に社内のセキュリティ教育および脆弱性情報の情報収集体制について、外部機関を交えて検討を行った。</t>
    <phoneticPr fontId="2"/>
  </si>
  <si>
    <t>　IT企業である自社のファイルサーバに不正アクセスがあり、各種情報を窃取される事象が発生した。社外向けWEBサイトを公開しているところ、そのサイトを構成しているソフトウェアに対して脆弱性が公表された。攻撃者は公開された脆弱性の情報を利用して、インターネットから社外向けWEBサイトに対して不正なコマンドを送信し、WEBサーバの管理者権限を奪取することに成功した。そのWEBサーバを起点に、個人情報が保管されているサーバから受注案件に関する情報や顧客個人情報などのファイルが窃取されたことが、外部機関からの連絡により発覚した。感染範囲の特定やネットワーク分離すべき範囲を自社CSIRTで判断ができなかったため、外部の専門業者に初動対応の業務委託を行い、NW遮断、ソフトウェアのバージョンアップなどをの一時対応を実施した。その後、セキュリティベンダにフォレンジック調査を依頼。個人情報を流出させてしまった事から、本インシデントについてプレスリリースにて一連の流れを発表し、お客様向けに記者会見を実施した。その後、インシデントから復旧後に社内のセキュリティ教育および脆弱性情報の情報収集体制について、外部機関を交えて検討を行った。</t>
    <phoneticPr fontId="2"/>
  </si>
  <si>
    <t>　IT企業である自社が取引先に支払うべき費用を誤って攻撃者に支払ってしまい、自社で扱う取引額のうち、最大の取引額を騙し取られる被害が発生した。ダークウェブで入手したメールアカウント情報を利用して、攻撃者は自社や取引先の担当者になりすまし、業務委託契約に関する偽の請求書を作成した。そして、正規の取引先から請求書が届いた直後、攻撃者は訂正版として偽の請求書を送付(振込口座が変更されたと記載)し、自社の担当者は偽の請求書を信じこんで支払いを行った。支払いを行ってから5日経過した後、正規の取引先から支払いの催促連絡があったことで事象が発覚した。その後、社内のセキュリティ教育およびビジネスメール詐欺の被害に遭わないための方針策定について、外部機関を交えて検討を行った。</t>
    <phoneticPr fontId="2"/>
  </si>
  <si>
    <t>ID</t>
    <phoneticPr fontId="2"/>
  </si>
  <si>
    <t>業界</t>
    <rPh sb="0" eb="2">
      <t xml:space="preserve">ギョウカイ </t>
    </rPh>
    <phoneticPr fontId="2"/>
  </si>
  <si>
    <t>サービス業(金融業・建設業を含む)</t>
    <rPh sb="6" eb="9">
      <t>キンイ</t>
    </rPh>
    <rPh sb="10" eb="13">
      <t>ケンセテゥ</t>
    </rPh>
    <rPh sb="14" eb="15">
      <t>フクム</t>
    </rPh>
    <phoneticPr fontId="2"/>
  </si>
  <si>
    <t>インフラ(エネルギー・交通)</t>
    <phoneticPr fontId="2"/>
  </si>
  <si>
    <t>IT(ベンダー・SIer・情報通信)</t>
    <phoneticPr fontId="2"/>
  </si>
  <si>
    <t>threat</t>
    <phoneticPr fontId="2"/>
  </si>
  <si>
    <t>　本シートでは、情報処理推進機構(以下、IPA)が2022年に発表した「情報セキュリティ10大脅威 2022※」のうち、「ランサムウェアによる被害」の具体的なシナリオとその被害額、および対策について説明します。「【2】質問」にご回答の上、セキュリティ施策導入の判断材料としてご活用ください。
※社会的に影響が大きかったと考えられる情報セキュリティにおける事案から、IPAが脅威候補を選出し、情報セキュリティ分野の研究者、企業の実務担当者など約150名のメンバーからなる「10大脅威選考会」が脅威候補に対して審議・投票を行い、決定します。</t>
    <phoneticPr fontId="2"/>
  </si>
  <si>
    <t>　ランサムウェアとは、ウイルスの一種です。PCやサーバーが感染すると、端末のロックや、データの暗号化が行われ、その復旧と引き換えに金銭を要求されます。また、重要な情報が窃取されることもあり、社会的信用を失うおそれがあります。さらに、復旧に時間が掛かる場合、更なる経済的損失につながるおそれもあります。</t>
    <phoneticPr fontId="2"/>
  </si>
  <si>
    <t>　本シートでは、情報処理推進機構(以下、IPA)が2022年に発表した「情報セキュリティ10大脅威 2022※」のうち、「標的型攻撃による機密情報の窃取」の具体的なシナリオとその被害額、および対策について説明します。「【2】質問」にご回答の上、セキュリティ施策導入の判断材料としてご活用ください。
※社会的に影響が大きかったと考えられる情報セキュリティにおける事案から、IPAが脅威候補を選出し、情報セキュリティ分野の研究者、企業の実務担当者など約150名のメンバーからなる「10大脅威選考会」が脅威候補に対して審議・投票を行い、決定します。</t>
    <rPh sb="0" eb="5">
      <t xml:space="preserve">ヒョウテキガタコウゲキ </t>
    </rPh>
    <rPh sb="8" eb="12">
      <t xml:space="preserve">キミツジョウホウ </t>
    </rPh>
    <rPh sb="13" eb="15">
      <t xml:space="preserve">セッシュ </t>
    </rPh>
    <phoneticPr fontId="2"/>
  </si>
  <si>
    <t>　本シートでは、情報処理推進機構(以下、IPA)が2022年に発表した「情報セキュリティ10大脅威 2022※」のうち、「サプライチェーンの弱点を悪用した攻撃」の具体的なシナリオとその被害額、および対策について説明します。「【2】質問」にご回答の上、セキュリティ施策導入の判断材料としてご活用ください。
※社会的に影響が大きかったと考えられる情報セキュリティにおける事案から、IPAが脅威候補を選出し、情報セキュリティ分野の研究者、企業の実務担当者など約150名のメンバーからなる「10大脅威選考会」が脅威候補に対して審議・投票を行い、決定します。</t>
    <phoneticPr fontId="2"/>
  </si>
  <si>
    <t>　商品の企画・開発から、調達、製造、在庫管理、物流、販売までの一連のプロセス、およびこの商流に関わる組織群をサプライチェーンと呼びます。このサプライチェーンの関係性を悪用し、セキュリティ対策の強固な企業を直接攻撃せずに、その企業が構成するサプライチェーンの中でセキュリティ対策が手薄な関連組織や利用サービスの脆弱性等を最初の標的とし、そこを踏み台として本命の標的である組織を攻撃する手口があります。関連組織に預けた情報が漏えいしたり、本来の標的である企業が攻撃を受けたりすることで被害が発生します。</t>
    <phoneticPr fontId="2"/>
  </si>
  <si>
    <t>　本シートでは、情報処理推進機構(以下、IPA)が2022年に発表した「情報セキュリティ10大脅威 2022※」のうち、「テレワーク等のニューノーマルな働き方を狙った攻撃」の具体的なシナリオとその被害額、および対策について説明します。「【2】質問」にご回答の上、セキュリティ施策導入の判断材料としてご活用ください。
※社会的に影響が大きかったと考えられる情報セキュリティにおける事案から、IPAが脅威候補を選出し、情報セキュリティ分野の研究者、企業の実務担当者など約150名のメンバーからなる「10大脅威選考会」が脅威候補に対して審議・投票を行い、決定します。</t>
    <phoneticPr fontId="2"/>
  </si>
  <si>
    <t>　本シートでは、情報処理推進機構(以下、IPA)が2022年に発表した「情報セキュリティ10大脅威 2022※」のうち、「内部不正による情報漏えい」の具体的なシナリオとその被害額、および対策について説明します。「【2】質問」にご回答の上、セキュリティ施策導入の判断材料としてご活用ください。
※社会的に影響が大きかったと考えられる情報セキュリティにおける事案から、IPAが脅威候補を選出し、情報セキュリティ分野の研究者、企業の実務担当者など約150名のメンバーからなる「10大脅威選考会」が脅威候補に対して審議・投票を行い、決定します。</t>
    <phoneticPr fontId="2"/>
  </si>
  <si>
    <t>　本シートでは、情報処理推進機構(以下、IPA)が2022年に発表した「情報セキュリティ10大脅威 2022※」のうち、「脆弱性対策情報の公開に伴う悪用増加」の具体的なシナリオとその被害額、および対策について説明します。「【2】質問」にご回答の上、セキュリティ施策導入の判断材料としてご活用ください。
※社会的に影響が大きかったと考えられる情報セキュリティにおける事案から、IPAが脅威候補を選出し、情報セキュリティ分野の研究者、企業の実務担当者など約150名のメンバーからなる「10大脅威選考会」が脅威候補に対して審議・投票を行い、決定します。</t>
    <phoneticPr fontId="2"/>
  </si>
  <si>
    <t>　本シートでは、情報処理推進機構(以下、IPA)が2022年に発表した「情報セキュリティ10大脅威 2022※」のうち、「修正プログラムの公開前を狙う攻撃（ゼロデイ攻撃）」の具体的なシナリオとその被害額、および対策について説明します。「【2】質問」にご回答の上、セキュリティ施策導入の判断材料としてご活用ください。
※社会的に影響が大きかったと考えられる情報セキュリティにおける事案から、IPAが脅威候補を選出し、情報セキュリティ分野の研究者、企業の実務担当者など約150名のメンバーからなる「10大脅威選考会」が脅威候補に対して審議・投票を行い、決定します。</t>
    <phoneticPr fontId="2"/>
  </si>
  <si>
    <t>　ソフトウェアの脆弱性が発見され、脆弱性の修正プログラム(パッチ)や回避策が公開される前に脆弱性を悪用したサイバー攻撃が行われることがあります。これをゼロデイ攻撃と呼びます。多くのシステムで利用されているソフトウェアに対してゼロデイ攻撃が行われると、社会が混乱に陥るおそれがあります。</t>
    <rPh sb="21" eb="23">
      <t>シュウセイ</t>
    </rPh>
    <phoneticPr fontId="2"/>
  </si>
  <si>
    <t>　本シートでは、情報処理推進機構(以下、IPA)が2022年に発表した「情報セキュリティ10大脅威 2022※」のうち、「ビジネスメール詐欺による金銭被害」の具体的なシナリオとその被害額、および対策について説明します。「【2】質問」にご回答の上、セキュリティ施策導入の判断材料としてご活用ください。
※社会的に影響が大きかったと考えられる情報セキュリティにおける事案から、IPAが脅威候補を選出し、情報セキュリティ分野の研究者、企業の実務担当者など約150名のメンバーからなる「10大脅威選考会」が脅威候補に対して審議・投票を行い、決定します。</t>
    <phoneticPr fontId="2"/>
  </si>
  <si>
    <t>costs</t>
    <phoneticPr fontId="2"/>
  </si>
  <si>
    <t>assets</t>
    <phoneticPr fontId="2"/>
  </si>
  <si>
    <t>item</t>
    <phoneticPr fontId="2"/>
  </si>
  <si>
    <t>value</t>
    <phoneticPr fontId="2"/>
  </si>
  <si>
    <t>小規模</t>
  </si>
  <si>
    <t>初動対応</t>
  </si>
  <si>
    <t>中規模</t>
  </si>
  <si>
    <t>大規模</t>
  </si>
  <si>
    <t>サーバ</t>
    <phoneticPr fontId="2"/>
  </si>
  <si>
    <t>フォレンジック</t>
    <phoneticPr fontId="2"/>
  </si>
  <si>
    <t>PC</t>
  </si>
  <si>
    <t>フォレンジック</t>
  </si>
  <si>
    <t>対応方針</t>
  </si>
  <si>
    <t>コンサル</t>
  </si>
  <si>
    <t>コミュニケーション支援</t>
  </si>
  <si>
    <t>インシデント情報の公開に関する相談</t>
  </si>
  <si>
    <t>？</t>
  </si>
  <si>
    <t>顧客</t>
  </si>
  <si>
    <t>DM印刷・送付</t>
  </si>
  <si>
    <t>solutions</t>
    <phoneticPr fontId="2"/>
  </si>
  <si>
    <t>sector_id</t>
  </si>
  <si>
    <t>solution</t>
  </si>
  <si>
    <t>scale</t>
    <phoneticPr fontId="2"/>
  </si>
  <si>
    <t>solution</t>
    <phoneticPr fontId="2"/>
  </si>
  <si>
    <t>imprementation_rate</t>
    <phoneticPr fontId="2"/>
  </si>
  <si>
    <t>sectors</t>
  </si>
  <si>
    <t>sector</t>
    <phoneticPr fontId="2"/>
  </si>
  <si>
    <t>ハイパーリンク用</t>
    <phoneticPr fontId="2"/>
  </si>
  <si>
    <t>シナリオ質問項目</t>
    <rPh sb="4" eb="8">
      <t xml:space="preserve">シツモンコウモク </t>
    </rPh>
    <phoneticPr fontId="2"/>
  </si>
  <si>
    <t>シナリオ別反映判定</t>
    <rPh sb="4" eb="5">
      <t xml:space="preserve">ベツ </t>
    </rPh>
    <rPh sb="5" eb="7">
      <t xml:space="preserve">ハンエイ </t>
    </rPh>
    <rPh sb="7" eb="9">
      <t xml:space="preserve">ハンテイ </t>
    </rPh>
    <phoneticPr fontId="2"/>
  </si>
  <si>
    <t>回答候補</t>
    <rPh sb="0" eb="2">
      <t xml:space="preserve">カイトウ </t>
    </rPh>
    <rPh sb="2" eb="4">
      <t xml:space="preserve">コウホ </t>
    </rPh>
    <phoneticPr fontId="2"/>
  </si>
  <si>
    <t>入力用要否</t>
    <rPh sb="0" eb="2">
      <t xml:space="preserve">ニュウリョク </t>
    </rPh>
    <rPh sb="3" eb="5">
      <t xml:space="preserve">ヨウヒ </t>
    </rPh>
    <phoneticPr fontId="2"/>
  </si>
  <si>
    <t>質問対象判定</t>
    <rPh sb="0" eb="4">
      <t xml:space="preserve">シツモンタイショウ </t>
    </rPh>
    <rPh sb="4" eb="6">
      <t xml:space="preserve">ハンテイ </t>
    </rPh>
    <phoneticPr fontId="2"/>
  </si>
  <si>
    <t>1ランサムウェアによる被害</t>
    <rPh sb="11" eb="13">
      <t xml:space="preserve">ヒガイ </t>
    </rPh>
    <phoneticPr fontId="2"/>
  </si>
  <si>
    <t>2標的型攻撃による機密情報の窃取</t>
    <rPh sb="1" eb="6">
      <t xml:space="preserve">ヒョウテキガタコウゲキ </t>
    </rPh>
    <rPh sb="9" eb="13">
      <t xml:space="preserve">キミツジョウホウ </t>
    </rPh>
    <rPh sb="14" eb="16">
      <t xml:space="preserve">セッシュ </t>
    </rPh>
    <phoneticPr fontId="2"/>
  </si>
  <si>
    <t>3サプライチェーンの弱点を悪用した攻撃</t>
    <rPh sb="10" eb="12">
      <t xml:space="preserve">ジャクテン </t>
    </rPh>
    <rPh sb="13" eb="15">
      <t xml:space="preserve">アクヨウ </t>
    </rPh>
    <rPh sb="17" eb="19">
      <t xml:space="preserve">コウゲキ </t>
    </rPh>
    <phoneticPr fontId="2"/>
  </si>
  <si>
    <t>4テレワーク等のニューノーマルな働き方を狙った攻撃</t>
    <phoneticPr fontId="2"/>
  </si>
  <si>
    <t>5内部不正による情報漏えい</t>
    <phoneticPr fontId="2"/>
  </si>
  <si>
    <t>6脆弱性対策情報の公開に伴う悪用増加</t>
    <phoneticPr fontId="2"/>
  </si>
  <si>
    <t>7修正プログラムの公開前を狙う攻撃（ゼロデイ攻撃）</t>
    <phoneticPr fontId="2"/>
  </si>
  <si>
    <t>8ビジネスメール詐欺による金銭被害</t>
    <phoneticPr fontId="2"/>
  </si>
  <si>
    <t>○</t>
  </si>
  <si>
    <t>×</t>
  </si>
  <si>
    <t>はい</t>
    <phoneticPr fontId="2"/>
  </si>
  <si>
    <t>いいえ</t>
    <phoneticPr fontId="2"/>
  </si>
  <si>
    <t>×</t>
    <phoneticPr fontId="2"/>
  </si>
  <si>
    <t>入力チェック</t>
    <rPh sb="0" eb="2">
      <t xml:space="preserve">ニュウリョクチェック </t>
    </rPh>
    <phoneticPr fontId="2"/>
  </si>
  <si>
    <t>未反映時の表示文字→</t>
    <rPh sb="0" eb="4">
      <t xml:space="preserve">ミハンエイジノ </t>
    </rPh>
    <rPh sb="5" eb="9">
      <t xml:space="preserve">ヒョウジモジ </t>
    </rPh>
    <phoneticPr fontId="2"/>
  </si>
  <si>
    <t>無</t>
    <rPh sb="0" eb="1">
      <t xml:space="preserve">ナシ </t>
    </rPh>
    <phoneticPr fontId="2"/>
  </si>
  <si>
    <t>費用算出項目</t>
    <rPh sb="0" eb="6">
      <t xml:space="preserve">ヒヨウコウモク </t>
    </rPh>
    <phoneticPr fontId="2"/>
  </si>
  <si>
    <t>計算</t>
    <rPh sb="0" eb="2">
      <t xml:space="preserve">ケイサンホウホウ </t>
    </rPh>
    <phoneticPr fontId="2"/>
  </si>
  <si>
    <t>数式</t>
    <rPh sb="0" eb="2">
      <t xml:space="preserve">スウシキ </t>
    </rPh>
    <phoneticPr fontId="2"/>
  </si>
  <si>
    <t>計算用データ</t>
    <rPh sb="0" eb="3">
      <t xml:space="preserve">ケイサンヨウ </t>
    </rPh>
    <phoneticPr fontId="2"/>
  </si>
  <si>
    <t>初動対応</t>
    <rPh sb="0" eb="4">
      <t xml:space="preserve">ショドウタイオウ </t>
    </rPh>
    <phoneticPr fontId="2"/>
  </si>
  <si>
    <t>フォレンジック調査</t>
    <phoneticPr fontId="2"/>
  </si>
  <si>
    <t>DM印刷・発送費用</t>
    <phoneticPr fontId="2"/>
  </si>
  <si>
    <t>新聞広告費用</t>
    <phoneticPr fontId="2"/>
  </si>
  <si>
    <t>コールセンター費用</t>
    <phoneticPr fontId="2"/>
  </si>
  <si>
    <t>見舞金・見舞金購入費用</t>
    <phoneticPr fontId="2"/>
  </si>
  <si>
    <t>ハードウェア復旧費用</t>
    <phoneticPr fontId="2"/>
  </si>
  <si>
    <t>自社が管理する個人情報の漏洩</t>
    <phoneticPr fontId="2"/>
  </si>
  <si>
    <t>他社から管理を委託されている個人情報の漏洩</t>
    <phoneticPr fontId="2"/>
  </si>
  <si>
    <t>修繕費</t>
    <phoneticPr fontId="2"/>
  </si>
  <si>
    <t>非費用算出項目</t>
    <rPh sb="0" eb="1">
      <t xml:space="preserve">ヒ </t>
    </rPh>
    <rPh sb="1" eb="3">
      <t xml:space="preserve">ヒヨウ </t>
    </rPh>
    <rPh sb="3" eb="5">
      <t xml:space="preserve">サンシュツ </t>
    </rPh>
    <rPh sb="5" eb="7">
      <t xml:space="preserve">コウモク </t>
    </rPh>
    <phoneticPr fontId="2"/>
  </si>
  <si>
    <t>初動対応・フォレンジック調査後の対応方針のアドバイス・支援</t>
    <phoneticPr fontId="2"/>
  </si>
  <si>
    <t>被害者への謝罪、メディアや関係機関などへのコミュニケーションの支援</t>
  </si>
  <si>
    <t>コンサルティング費用(PR費用)</t>
  </si>
  <si>
    <t>法律相談費用</t>
    <phoneticPr fontId="2"/>
  </si>
  <si>
    <t>マルウェア除去費用</t>
  </si>
  <si>
    <t>再発防止費用</t>
    <phoneticPr fontId="2"/>
  </si>
  <si>
    <t>ダークウェブ調査費用</t>
    <phoneticPr fontId="2"/>
  </si>
  <si>
    <t>クレジットカード情報の漏洩</t>
  </si>
  <si>
    <t>他企業の機密情報の漏洩</t>
  </si>
  <si>
    <t>機会損失</t>
  </si>
  <si>
    <t>ランサムウェアによる身代金要求額</t>
  </si>
  <si>
    <t>インターネットバンキングによる被害金額</t>
  </si>
  <si>
    <t>損害賠償(クレジットカード情報の漏洩)</t>
  </si>
  <si>
    <t>クレジットカード情報漏洩に際しての企業間連携要員の補充</t>
    <phoneticPr fontId="2"/>
  </si>
  <si>
    <t>罰金</t>
  </si>
  <si>
    <t>弁護士事務所への委託費用</t>
    <phoneticPr fontId="2"/>
  </si>
  <si>
    <t>ブランドイメージ毀損</t>
    <phoneticPr fontId="2"/>
  </si>
  <si>
    <t>※情報セキュリティ10大脅威 2022より抜粋</t>
    <phoneticPr fontId="2"/>
  </si>
  <si>
    <t xml:space="preserve">初動対応の主な内容
・システム(機器)の稼働状況を調査		
・通常運用範囲でのログ調査		
・被疑端末やシステムをネットワークから分離	</t>
  </si>
  <si>
    <t>サービス利用者数を入力してください</t>
    <phoneticPr fontId="2"/>
  </si>
  <si>
    <t>重要情報を保存しているサーバについて、下記のいずれかに当てはまりますか？
・ハードウェア保守サービスに加入しており、マルウェア感染により正常に稼働しなくなった場合のハードウェア交換が保守内容に含まれている
・データが復号できた場合、不正プログラムの除去を実施した上で、既存のハードウェアで運用を再開する（ハードウェア交換をしない）</t>
    <phoneticPr fontId="2"/>
  </si>
  <si>
    <t>(Q6-2で「はい」と答えた方)
工場停止1時間あたりのロスコストを入力してください
※複数工場を保有されている場合、１工場あたりの平均値を入力してください</t>
    <rPh sb="11" eb="12">
      <t xml:space="preserve">コタエタ </t>
    </rPh>
    <rPh sb="14" eb="15">
      <t xml:space="preserve">カタ </t>
    </rPh>
    <rPh sb="44" eb="46">
      <t xml:space="preserve">フクスウ </t>
    </rPh>
    <rPh sb="46" eb="48">
      <t xml:space="preserve">コウジョウ </t>
    </rPh>
    <rPh sb="49" eb="51">
      <t xml:space="preserve">ホユウ </t>
    </rPh>
    <rPh sb="66" eb="69">
      <t xml:space="preserve">ヘイキンチ </t>
    </rPh>
    <rPh sb="70" eb="72">
      <t xml:space="preserve">ニュウリョク </t>
    </rPh>
    <phoneticPr fontId="2"/>
  </si>
  <si>
    <t>(Q6-1で「はい」と答えた方)
工場の停止から復旧にかかるコストを入力してください
※複数工場を保有されている場合、１工場あたりの平均値を入力してください</t>
    <rPh sb="14" eb="15">
      <t xml:space="preserve">カタ </t>
    </rPh>
    <phoneticPr fontId="2"/>
  </si>
  <si>
    <t>　損害額算定ツール 〜川村モデル〜では、事故対応損害、賠償損害。利益損害に関して発生し得る項目を細分化し、それらの項目毎の金額を足し合わせることで、想定損害額の合計金額を算出します。
　今回金額を提示していないものの発生し得る損害については、「②金額は提示していないが重要な項目」にリストされます。</t>
    <rPh sb="8" eb="10">
      <t xml:space="preserve">サンテイ </t>
    </rPh>
    <rPh sb="14" eb="16">
      <t xml:space="preserve">カワムラモデル </t>
    </rPh>
    <rPh sb="30" eb="33">
      <t xml:space="preserve">カワムラモデルデハ </t>
    </rPh>
    <rPh sb="37" eb="38">
      <t>カンシテ</t>
    </rPh>
    <rPh sb="40" eb="42">
      <t>ハッセイ</t>
    </rPh>
    <rPh sb="45" eb="47">
      <t>コウモク</t>
    </rPh>
    <rPh sb="48" eb="51">
      <t>サイブn</t>
    </rPh>
    <rPh sb="57" eb="59">
      <t>コウモク</t>
    </rPh>
    <rPh sb="59" eb="60">
      <t>ゴトノ</t>
    </rPh>
    <rPh sb="61" eb="63">
      <t>キンガク</t>
    </rPh>
    <rPh sb="64" eb="65">
      <t>タシアワセ</t>
    </rPh>
    <rPh sb="74" eb="79">
      <t>ソウテイ</t>
    </rPh>
    <rPh sb="80" eb="84">
      <t>ゴウケイキ</t>
    </rPh>
    <rPh sb="85" eb="87">
      <t>サンシュテゥ</t>
    </rPh>
    <rPh sb="102" eb="104">
      <t xml:space="preserve">コンカイ </t>
    </rPh>
    <rPh sb="104" eb="106">
      <t xml:space="preserve">キンガク </t>
    </rPh>
    <rPh sb="107" eb="109">
      <t xml:space="preserve">テイジ </t>
    </rPh>
    <rPh sb="117" eb="119">
      <t>ハッセイシウル ソン</t>
    </rPh>
    <phoneticPr fontId="2"/>
  </si>
  <si>
    <t>サーバやPCなどが物理的に損傷した場合や、Q5-2にて「いいえ」を選択した場合、購入元に修理を依頼します。保守期間内であれば無償対応となります。</t>
    <rPh sb="33" eb="35">
      <t>センタク</t>
    </rPh>
    <rPh sb="37" eb="39">
      <t>バアイ</t>
    </rPh>
    <phoneticPr fontId="2"/>
  </si>
  <si>
    <t>インシデントの対応方針をコンサルティング会社に相談します。
具体的な相談内容の例：
・対応連携各所の洗い出し
・調査方針
・外部委託すべきタスクの洗い出し
・対応スケジュール</t>
    <phoneticPr fontId="2"/>
  </si>
  <si>
    <t>被害者や関係期間、社会へのコミュニケーション手段をコンサルティング会社に相談します。
具体的な相談内容の例：
危機管理広報全般
・プレスリリースを出すべきか
・謝罪会見を開くべきか
・新聞記事を出すべきか
・メディアへの取り継ぎ
・リリース文書の文言精査
・記者会見トレーニング</t>
    <rPh sb="0" eb="139">
      <t xml:space="preserve">レイ </t>
    </rPh>
    <phoneticPr fontId="2"/>
  </si>
  <si>
    <t>インシデント情報の公開について、コンサルティング会社に相談します。
具体的な相談内容の例：
・リリース文書の文言精査
・記者会見トレーニング</t>
    <phoneticPr fontId="2"/>
  </si>
  <si>
    <t xml:space="preserve">弁護士にインシデント発生直後の相談をします。
具体的な相談内容：
・今後の流れ（どのような法的手続きが必要になるか？）
</t>
    <phoneticPr fontId="2"/>
  </si>
  <si>
    <t>感染端末から悪意あるプログラムや設定ファイルを除去します。完全に除去できなかった場合二次被害のリスクがあるため、専門企業に外注します。</t>
    <phoneticPr fontId="2"/>
  </si>
  <si>
    <t>再発防止策として、セキュリティ教育を実施することが考えられます。
(実施例)
・標的型メール訓練
・動画コンテンツまたは外部派遣研修によるセキュリティ意識向上
・業務フロー見直しに関するコンサルティング
再発防止に費やすリソースは一意に定義することが困難なため、再発防止費用は損害額算出からは除外とします。</t>
    <rPh sb="0" eb="2">
      <t>サイハテゥ</t>
    </rPh>
    <rPh sb="2" eb="4">
      <t>ボウセィ</t>
    </rPh>
    <rPh sb="4" eb="5">
      <t>サク</t>
    </rPh>
    <rPh sb="15" eb="17">
      <t xml:space="preserve">キョウイク </t>
    </rPh>
    <rPh sb="18" eb="20">
      <t xml:space="preserve">ジッシシマス </t>
    </rPh>
    <rPh sb="25" eb="26">
      <t>カンガエラ</t>
    </rPh>
    <rPh sb="34" eb="36">
      <t>ジッセィ</t>
    </rPh>
    <rPh sb="36" eb="37">
      <t>レイ</t>
    </rPh>
    <rPh sb="39" eb="42">
      <t xml:space="preserve">ヒョウテキガタ </t>
    </rPh>
    <rPh sb="45" eb="47">
      <t xml:space="preserve">クンレン </t>
    </rPh>
    <rPh sb="49" eb="51">
      <t xml:space="preserve">ドウガ </t>
    </rPh>
    <rPh sb="59" eb="65">
      <t xml:space="preserve">ガイブケンシュウ </t>
    </rPh>
    <rPh sb="74" eb="78">
      <t xml:space="preserve">イシキコウジョウ </t>
    </rPh>
    <rPh sb="78" eb="102">
      <t>サイハテゥ</t>
    </rPh>
    <rPh sb="103" eb="104">
      <t>ツイヤス</t>
    </rPh>
    <rPh sb="111" eb="113">
      <t>イチイニ</t>
    </rPh>
    <rPh sb="114" eb="116">
      <t>テイギ</t>
    </rPh>
    <rPh sb="121" eb="123">
      <t>コンナn</t>
    </rPh>
    <phoneticPr fontId="2"/>
  </si>
  <si>
    <t>ダークウェブで漏洩した情報が売買されていないか調査します。不用意なアクセスによる二次被害のリスクがあるため、実施する場合は専門企業に外注します。</t>
    <rPh sb="7" eb="9">
      <t xml:space="preserve">ロウエイシタジョウホウ </t>
    </rPh>
    <rPh sb="14" eb="16">
      <t xml:space="preserve">バイバイ </t>
    </rPh>
    <rPh sb="23" eb="25">
      <t xml:space="preserve">チョウサシマス </t>
    </rPh>
    <rPh sb="29" eb="32">
      <t xml:space="preserve">フヨウイナアクセス </t>
    </rPh>
    <rPh sb="40" eb="44">
      <t xml:space="preserve">ニジヒガイ </t>
    </rPh>
    <rPh sb="54" eb="56">
      <t xml:space="preserve">ジッシスルバアイハ </t>
    </rPh>
    <rPh sb="61" eb="63">
      <t xml:space="preserve">センモン </t>
    </rPh>
    <rPh sb="63" eb="65">
      <t xml:space="preserve">キギョウ </t>
    </rPh>
    <rPh sb="66" eb="68">
      <t xml:space="preserve">ガイチュウ </t>
    </rPh>
    <phoneticPr fontId="2"/>
  </si>
  <si>
    <t>攻撃者が要求する身代金です。反社会性力への資金提供、さらなる活動につながるため、コンプライアンスとリスクの観点から支払わないものとします。(金額内訳には含めません。)</t>
    <rPh sb="0" eb="3">
      <t xml:space="preserve">コウゲキシャ </t>
    </rPh>
    <rPh sb="4" eb="6">
      <t xml:space="preserve">ヨウキュウスル </t>
    </rPh>
    <rPh sb="8" eb="11">
      <t xml:space="preserve">ミノシロキン </t>
    </rPh>
    <rPh sb="14" eb="19">
      <t xml:space="preserve">ハンシャカイセイリョク </t>
    </rPh>
    <rPh sb="21" eb="25">
      <t xml:space="preserve">シキンテイキョウ </t>
    </rPh>
    <rPh sb="30" eb="32">
      <t xml:space="preserve">カツドウ </t>
    </rPh>
    <rPh sb="53" eb="55">
      <t xml:space="preserve">カンテンカラ </t>
    </rPh>
    <rPh sb="57" eb="59">
      <t xml:space="preserve">シハラワナイ </t>
    </rPh>
    <phoneticPr fontId="2"/>
  </si>
  <si>
    <t>[</t>
    <phoneticPr fontId="2"/>
  </si>
  <si>
    <t>攻撃シナリオ_Master</t>
    <rPh sb="0" eb="2">
      <t xml:space="preserve">コウゲキ </t>
    </rPh>
    <phoneticPr fontId="2"/>
  </si>
  <si>
    <t>一意の攻撃パス</t>
  </si>
  <si>
    <t>脅威</t>
    <rPh sb="0" eb="2">
      <t xml:space="preserve">キョウイ </t>
    </rPh>
    <phoneticPr fontId="2"/>
  </si>
  <si>
    <t>・業務アドレスの調査</t>
    <phoneticPr fontId="2"/>
  </si>
  <si>
    <t>・マルウェア添付メールを送信
・従業員がメールを開封</t>
  </si>
  <si>
    <t>・端末上でのマルウェア実行</t>
    <phoneticPr fontId="2"/>
  </si>
  <si>
    <t>・重要情報を管理するサーバへの横展開
・権限昇格</t>
    <phoneticPr fontId="2"/>
  </si>
  <si>
    <t>・標準ポートを使用した疎通
・OSコマンド実行
・コマンド実行履歴の削除</t>
    <phoneticPr fontId="2"/>
  </si>
  <si>
    <t>・重要情報の暗号化</t>
    <phoneticPr fontId="2"/>
  </si>
  <si>
    <t>・公開Webサイトの調査</t>
    <rPh sb="1" eb="3">
      <t xml:space="preserve">コウカイ </t>
    </rPh>
    <rPh sb="10" eb="12">
      <t xml:space="preserve">チョウサ </t>
    </rPh>
    <phoneticPr fontId="2"/>
  </si>
  <si>
    <t>・公開サーバの脆弱性を利用した侵入</t>
    <rPh sb="1" eb="3">
      <t xml:space="preserve">コウカイサーバ </t>
    </rPh>
    <rPh sb="11" eb="13">
      <t xml:space="preserve">リヨウ </t>
    </rPh>
    <rPh sb="15" eb="17">
      <t xml:space="preserve">シンニュウ </t>
    </rPh>
    <phoneticPr fontId="2"/>
  </si>
  <si>
    <t>・認証ログの閲覧
・業務端末への侵入</t>
    <rPh sb="1" eb="3">
      <t xml:space="preserve">ニンショウログ </t>
    </rPh>
    <rPh sb="6" eb="8">
      <t xml:space="preserve">エツラｎ ギョウムタンマツ </t>
    </rPh>
    <phoneticPr fontId="2"/>
  </si>
  <si>
    <t>・（ネットワークスキャン）
・（ホストスキャン）
・重要情報を管理するサーバへの横展開と権限昇格</t>
    <phoneticPr fontId="2"/>
  </si>
  <si>
    <t>・重要情報の窃取</t>
    <rPh sb="1" eb="2">
      <t xml:space="preserve">ジュウヨウジョウホウ </t>
    </rPh>
    <rPh sb="5" eb="6">
      <t>ノ</t>
    </rPh>
    <rPh sb="6" eb="8">
      <t xml:space="preserve">セッシュ </t>
    </rPh>
    <phoneticPr fontId="2"/>
  </si>
  <si>
    <t>・ターゲット選定と調査</t>
    <rPh sb="6" eb="8">
      <t xml:space="preserve">センテイ </t>
    </rPh>
    <rPh sb="9" eb="11">
      <t xml:space="preserve">チョウサ </t>
    </rPh>
    <phoneticPr fontId="2"/>
  </si>
  <si>
    <t>・修正プログラムの改ざん</t>
    <rPh sb="1" eb="3">
      <t xml:space="preserve">シュウセイプログラム </t>
    </rPh>
    <rPh sb="9" eb="10">
      <t xml:space="preserve">カイザｎ </t>
    </rPh>
    <phoneticPr fontId="2"/>
  </si>
  <si>
    <t>・インシデント対応の撹乱を目的としたWebサイトへのDDoS攻撃</t>
    <rPh sb="7" eb="9">
      <t xml:space="preserve">タイオウ </t>
    </rPh>
    <rPh sb="10" eb="12">
      <t xml:space="preserve">カクラｎ </t>
    </rPh>
    <rPh sb="13" eb="15">
      <t xml:space="preserve">モクテキ </t>
    </rPh>
    <rPh sb="30" eb="32">
      <t xml:space="preserve">コウゲキ </t>
    </rPh>
    <phoneticPr fontId="2"/>
  </si>
  <si>
    <t>・社内ファイルサーバにおける不正プログラム実行</t>
    <rPh sb="1" eb="3">
      <t xml:space="preserve">シャナイ </t>
    </rPh>
    <rPh sb="14" eb="16">
      <t xml:space="preserve">フセイ </t>
    </rPh>
    <rPh sb="21" eb="23">
      <t xml:space="preserve">ジッコウ </t>
    </rPh>
    <phoneticPr fontId="2"/>
  </si>
  <si>
    <t>・重要情報の暗号化
・重要情報の窃取</t>
    <rPh sb="1" eb="5">
      <t xml:space="preserve">ジュウヨウジョウホウ </t>
    </rPh>
    <rPh sb="6" eb="7">
      <t xml:space="preserve">アンゴウカ </t>
    </rPh>
    <rPh sb="11" eb="15">
      <t xml:space="preserve">ジュウヨウジョウホウ </t>
    </rPh>
    <rPh sb="16" eb="18">
      <t xml:space="preserve">セッシュ </t>
    </rPh>
    <phoneticPr fontId="2"/>
  </si>
  <si>
    <t>・ゲートウェイ他侵入口の調査</t>
    <rPh sb="7" eb="8">
      <t xml:space="preserve">ホカ </t>
    </rPh>
    <rPh sb="8" eb="11">
      <t xml:space="preserve">シンニュウグチ </t>
    </rPh>
    <rPh sb="12" eb="14">
      <t xml:space="preserve">チョウサ </t>
    </rPh>
    <phoneticPr fontId="2"/>
  </si>
  <si>
    <t>・VPN装置の脆弱性を利用した侵入</t>
    <rPh sb="4" eb="6">
      <t xml:space="preserve">ソウチ </t>
    </rPh>
    <rPh sb="7" eb="10">
      <t xml:space="preserve">ゼイジャクセイ </t>
    </rPh>
    <rPh sb="11" eb="13">
      <t xml:space="preserve">リヨウ </t>
    </rPh>
    <rPh sb="15" eb="17">
      <t xml:space="preserve">シンニュウ </t>
    </rPh>
    <phoneticPr fontId="2"/>
  </si>
  <si>
    <t>・ネットワークスキャン
・ホストスキャン
・パスワードクラックによる業務端末への侵入</t>
    <rPh sb="34" eb="38">
      <t xml:space="preserve">ギョウムタンマツ </t>
    </rPh>
    <phoneticPr fontId="2"/>
  </si>
  <si>
    <t>・社員アカウントの保持</t>
  </si>
  <si>
    <t>・（ヘッドハンティング）</t>
  </si>
  <si>
    <t>・重要情報の持ち出し</t>
    <rPh sb="1" eb="5">
      <t xml:space="preserve">ジュウヨウジョウホウ </t>
    </rPh>
    <rPh sb="6" eb="7">
      <t xml:space="preserve">モチダシ </t>
    </rPh>
    <phoneticPr fontId="2"/>
  </si>
  <si>
    <t>・脆弱性対策情報の調査</t>
    <rPh sb="1" eb="4">
      <t xml:space="preserve">ゼイジャクセイ </t>
    </rPh>
    <rPh sb="4" eb="8">
      <t xml:space="preserve">タイサクジョウホウ </t>
    </rPh>
    <rPh sb="9" eb="11">
      <t xml:space="preserve">チョウサ </t>
    </rPh>
    <phoneticPr fontId="2"/>
  </si>
  <si>
    <t>・公開サーバの特定と初期アクセス</t>
    <rPh sb="1" eb="3">
      <t xml:space="preserve">コウカイサーバ </t>
    </rPh>
    <rPh sb="7" eb="9">
      <t xml:space="preserve">トクテイ </t>
    </rPh>
    <rPh sb="10" eb="12">
      <t xml:space="preserve">ショキ </t>
    </rPh>
    <phoneticPr fontId="2"/>
  </si>
  <si>
    <t>・公開サーバの脆弱性を利用した不正アクセス</t>
    <rPh sb="1" eb="3">
      <t xml:space="preserve">コウカイ </t>
    </rPh>
    <rPh sb="7" eb="10">
      <t xml:space="preserve">ゼイジャクセイ </t>
    </rPh>
    <rPh sb="11" eb="13">
      <t xml:space="preserve">リヨウ </t>
    </rPh>
    <rPh sb="15" eb="17">
      <t xml:space="preserve">フセイ </t>
    </rPh>
    <phoneticPr fontId="2"/>
  </si>
  <si>
    <t>・（ネットワークスキャン）
・（ホストスキャン）
・重要情報を管理するサーバへの横展開と権限昇格</t>
    <rPh sb="43" eb="44">
      <t xml:space="preserve">トケンゲンショウカク </t>
    </rPh>
    <phoneticPr fontId="2"/>
  </si>
  <si>
    <t>・脆弱性情報の調査
・ターゲットシステムのスキャン</t>
    <rPh sb="1" eb="2">
      <t xml:space="preserve">ゼイジャクセイ </t>
    </rPh>
    <rPh sb="4" eb="6">
      <t xml:space="preserve">ジョウホウ </t>
    </rPh>
    <rPh sb="7" eb="9">
      <t xml:space="preserve">チョウサ </t>
    </rPh>
    <phoneticPr fontId="2"/>
  </si>
  <si>
    <t>・（ネットワークスキャン）
・（ホストスキャン）
・重要情報を管理するサーバへの横展開と権限昇格</t>
    <rPh sb="44" eb="48">
      <t xml:space="preserve">ケンゲンショウカク </t>
    </rPh>
    <phoneticPr fontId="2"/>
  </si>
  <si>
    <t>・業務アドレスの調査</t>
    <rPh sb="1" eb="2">
      <t xml:space="preserve">ギョウムアドレスノチョウサ </t>
    </rPh>
    <phoneticPr fontId="2"/>
  </si>
  <si>
    <t>・フィッシングやSE（ソーシャルエンジニアリング）によるメールアカウント詐取</t>
    <rPh sb="36" eb="38">
      <t xml:space="preserve">サシュ </t>
    </rPh>
    <phoneticPr fontId="2"/>
  </si>
  <si>
    <t xml:space="preserve">・メールアカウントへの不正ログイン
</t>
    <rPh sb="11" eb="13">
      <t xml:space="preserve">フセイ カンケイシャヲ ヨソオッタ セイキュウメール ソウフ </t>
    </rPh>
    <phoneticPr fontId="2"/>
  </si>
  <si>
    <t>・取引先を装った請求メールの送付</t>
    <rPh sb="1" eb="4">
      <t xml:space="preserve">トリヒキサキ </t>
    </rPh>
    <phoneticPr fontId="2"/>
  </si>
  <si>
    <t>セキュリティ対策製品_Master</t>
    <rPh sb="6" eb="8">
      <t xml:space="preserve">タイサク </t>
    </rPh>
    <rPh sb="8" eb="10">
      <t xml:space="preserve">セイヒン </t>
    </rPh>
    <phoneticPr fontId="2"/>
  </si>
  <si>
    <t>プロダクト一覧と統計情報</t>
  </si>
  <si>
    <t>製品名</t>
    <rPh sb="0" eb="2">
      <t xml:space="preserve">セイヒン </t>
    </rPh>
    <rPh sb="2" eb="3">
      <t xml:space="preserve">メイ </t>
    </rPh>
    <phoneticPr fontId="2"/>
  </si>
  <si>
    <t>出典</t>
    <rPh sb="0" eb="2">
      <t xml:space="preserve">シュッテン </t>
    </rPh>
    <phoneticPr fontId="2"/>
  </si>
  <si>
    <t>考慮事項</t>
    <rPh sb="0" eb="2">
      <t xml:space="preserve">コウリョ </t>
    </rPh>
    <rPh sb="2" eb="4">
      <t xml:space="preserve">ジコウ </t>
    </rPh>
    <phoneticPr fontId="2"/>
  </si>
  <si>
    <t>check</t>
    <phoneticPr fontId="2"/>
  </si>
  <si>
    <t>導入済み</t>
    <rPh sb="0" eb="3">
      <t>ドウニュウ</t>
    </rPh>
    <phoneticPr fontId="2"/>
  </si>
  <si>
    <t>1年以内に導入予定</t>
    <rPh sb="2" eb="4">
      <t>１ネn</t>
    </rPh>
    <rPh sb="5" eb="9">
      <t>ドウニュウ</t>
    </rPh>
    <phoneticPr fontId="2"/>
  </si>
  <si>
    <t>3年以内に導入予定</t>
    <rPh sb="2" eb="4">
      <t>３ネn</t>
    </rPh>
    <rPh sb="5" eb="9">
      <t>ドウニュウ</t>
    </rPh>
    <phoneticPr fontId="2"/>
  </si>
  <si>
    <t>予定なし</t>
    <rPh sb="0" eb="2">
      <t>ヨテイ</t>
    </rPh>
    <phoneticPr fontId="2"/>
  </si>
  <si>
    <t>製品自体を知らない</t>
    <rPh sb="0" eb="4">
      <t>セイヒn</t>
    </rPh>
    <rPh sb="5" eb="6">
      <t>シラナ</t>
    </rPh>
    <phoneticPr fontId="2"/>
  </si>
  <si>
    <t>JIPDEC</t>
    <phoneticPr fontId="2"/>
  </si>
  <si>
    <t xml:space="preserve">ファイアウォール:
TCP/IPなどトランスポート層の通信内容を元にアクセスを制御します。			
NGFW:
HTTPなどアプリケーション層の通信内容を解析し、不審な通信を検知・遮断します。
UTM:
webフィルタリング、アプリケーション実行制限、アンチウイルス、メールフィルタリングなど複数の異なるセキュリティ機能をもち、統合的に脅威を管理します。			</t>
  </si>
  <si>
    <t xml:space="preserve">・通常運用で使用しない通信は基本的に遮断しますが、ルール設計・疎通確認が必要となります。				
・通信やセキュリティ機能が集約される（通信経路が集約される）ため、製品の障害がシステム全体に影響を及ぼす可能性があります。				
・UTMは多機能であるが故に高コストです。必要な機能に限定して利用できるものもあるため、自社のセキュリティレベルを加味して必要機能を選定してください。				</t>
    <phoneticPr fontId="2"/>
  </si>
  <si>
    <t xml:space="preserve">クラウド上の社内システムと外部ネットワークの通信を集中的に管理します。			
クラウド上で提供されるサービスのため、ユーザやシステムの場所にとらわれず同一のポリシーを適用することができます。			</t>
    <phoneticPr fontId="2"/>
  </si>
  <si>
    <t xml:space="preserve">・通常運用で使用しない通信は基本的に遮断しますが、ルール設計・疎通確認が必要となります。				
・通信やセキュリティ機能が集約される（通信経路が集約される）ため、製品の障害がシステム
　全体に影響を及ぼす可能性があります。				</t>
    <phoneticPr fontId="2"/>
  </si>
  <si>
    <t>Webアプリケーションの前面やネットワークに配置し、脆弱性を悪用した攻撃を検出・低減します。</t>
    <phoneticPr fontId="2"/>
  </si>
  <si>
    <t xml:space="preserve">・過検知、誤検知のリスクがあります。				
・基本的には設定のチューニングが必要です。
　内製が難しい場合は既成ルールの検討または運用の外部委託をご検討ください。			
・アプリケーション型のWAFを運用する場合にはWebサーバに大きな負荷がかかる場合があります。
　クラウド型、アプライアンス型の提供形態をご検討ください。		</t>
    <phoneticPr fontId="2"/>
  </si>
  <si>
    <t>Webアプリケーションの前面やネットワークに配置し、脆弱性を悪用した攻撃を検出・低減します。クラウドサービスとして利用しているWebサーバを保護します。</t>
    <phoneticPr fontId="2"/>
  </si>
  <si>
    <t xml:space="preserve">・過検知、誤検知のリスクがあります。				
・基本的には設定のチューニングが必要です。
　内製が難しい場合は既成ルールの検討または運用の外部委託をご検討ください。			</t>
    <phoneticPr fontId="2"/>
  </si>
  <si>
    <t xml:space="preserve">VPN：
インターネット上に仮想の専用線を設定し、接続したい拠点に専用のルーターを設置し、特定の人のみが相互通信できる環境を構築します。	
セキュアリモートアクセス：
IDとパスワードに加えて、利用するユーザと端末情報を利用することで認証を強化します。リモートデスクトップやセキュアブラウザといった利用形態が挙げられます。			
プライベートアクセス：
回線事業者が提供する閉域網によりインターネットを経由せずに事業拠点とデータセンタ環境を接続します。GW同士の認証を行うことでセキュアな通信を実現します。			</t>
  </si>
  <si>
    <t xml:space="preserve">・VPN機器の脆弱性を利用した侵入事例があるように、100%侵入防止を保障
　するものではありません。				
・クラウドやデータセンターなどの提供事業者側のインシデントのリスクが
　あります。				</t>
    <phoneticPr fontId="2"/>
  </si>
  <si>
    <t>エンドポイント、ネットワーク、アプリケーション、オンプレミスのデータセンター、クラウドでホスティングされているワークロード全体の情報を活用してセキュリティインシデントの検出と分析を行い、被害後の対処/修復を行うセキュリティ製品です。</t>
  </si>
  <si>
    <t xml:space="preserve">・機器やネットワークへの負荷を考慮する必要があります。				
・収集・検知・分析などの作業を自動化できますが、検知された問題が
　本当に取り除かれたかどうか、問題がある場合はどのように対処する
　のかなど、最終的には人が判断する必要があります。				
・運用には専門知識が必要となります。必要に応じて外部委託をご検討
　ください。				</t>
    <phoneticPr fontId="2"/>
  </si>
  <si>
    <t>ファイアウォールやIDS／IPS、プロキシなどから出力されるログやデータを一元的に集約・監視することで、攻撃を検知・記録します。</t>
    <phoneticPr fontId="2"/>
  </si>
  <si>
    <t>・管理対象の選定が必要です。ディスク容量を考慮して必要な対象および保存期間をご検討ください。
・分析に際しては、勤務時間帯やアクセス先など自社の傾向を加味する必要があります。
・サイバー攻撃によりログ収集を無効化されたりログデータを改ざんされたりするリスクがあります。</t>
    <phoneticPr fontId="2"/>
  </si>
  <si>
    <t>コンピュータやネットワークを解析し、攻撃の痕跡（データのコピー・消去・改ざんなど）を探したり、削除された情報を復元することで攻撃者の行動を把握したりすることができます。</t>
    <phoneticPr fontId="2"/>
  </si>
  <si>
    <t xml:space="preserve">・エンドポイントで動作するソフトウェアの場合、感染拡大と負荷のリスクがあるため、まずは対象
　をネットワークから隔離してご利用ください。				
・攻撃者が痕跡を隠蔽した場合、有効なデータが取得できない場合があります。				
・取得すべきデータの検討や分析の専門知識が必要となります。				</t>
    <phoneticPr fontId="2"/>
  </si>
  <si>
    <t>DDoS（サービス妨害）攻撃対策ツール</t>
    <phoneticPr fontId="2"/>
  </si>
  <si>
    <t>外部ネットワークの複数の機器から公開サーバへ大量のトラフィックを送付しサービス停止を狙う攻撃を防ぐ、または緩和します。</t>
    <phoneticPr fontId="2"/>
  </si>
  <si>
    <t xml:space="preserve">・平常時の公開サーバへのトラフィックを加味してご検討ください。				
・プロダクトによっては検知から緩和まで時間を要する場合があります。				
・WAF, IDSもDDoS攻撃を防ぐ、検知する上で有効なプロダクトです。各プロ
　ダクトの記載をご参照ください。				</t>
    <phoneticPr fontId="2"/>
  </si>
  <si>
    <t>インターネット分離ツール</t>
  </si>
  <si>
    <t>未入力</t>
    <rPh sb="0" eb="1">
      <t xml:space="preserve">ミニュウリョク </t>
    </rPh>
    <phoneticPr fontId="2"/>
  </si>
  <si>
    <t>CASB(Cloud Access Security Broker)とは、企業や組織の従業員がクラウドサービスを利用する際の
セキュリティを一括管理する役割を果たすソリューションの総称です。
組織内で利用されているクラウドサービスへのアクセスの可視化や不正アクセスやデータ流出の阻止、
適切なクラウドサービス利用のための監視や制御、送受信するデータの暗号化などを実現し、
一貫性のあるセキュリティポリシーを適用することができます。
主にシャドーIT対策に効果があります。</t>
    <phoneticPr fontId="2"/>
  </si>
  <si>
    <t>・セキュリティポリシーを明確にしないと効果を発揮できません。
・異変を検知しますが、その原因まではわからないため、別の手法で
　原因調査をする必要があります。
・プロキシ型の場合、各デバイスにSSL証明書の導入が必要になり、
   また、CASBが単一障害点になる可能性があります。</t>
    <phoneticPr fontId="2"/>
  </si>
  <si>
    <t>悪意のあるプログラムやマルウェアへの感染を防ぐソフトウェアで、AV(Anti-Virus)とも呼ばれます。
主な機能として、パターンマッチングと呼ばれる、既知ウイルスのデータパターン脅威情報から
作成したシグネチャ(パターンファイル)に合致するファイルを検知して防御する機能があります。
パターンマッチングに加え、振る舞い検知やAI・機械学習、サンドボックスといった機能に対応した
ものは、NGAV(Next Generation Anti-Virus)と呼ばれます。
また、マルウェアを水際で検知し、PCを保護するエンドポイント製品のことを
EPP(Endpoint Protection Platform)を言い、AV, NGAVはEPPの一種と言えます。</t>
    <phoneticPr fontId="2"/>
  </si>
  <si>
    <t>・パターンファイルを最新の状態に保つ必要があります。
・端末内の他ソフトの動作に影響を及ぼす可能性があるため、
   重要なIT資産に適用する際には、事前検証を行うことを推奨します。</t>
    <phoneticPr fontId="2"/>
  </si>
  <si>
    <t>企業内PCで利用するソフトウェアを自動でインストール、アップデート、アンインストールし、
企業内PCで利用するソフトウェアの一元管理を実施できます。</t>
    <phoneticPr fontId="2"/>
  </si>
  <si>
    <t>・配布対象以外のソフトウェアが競合することで、PCの動作に影響を与える場合があることから、
    配布前に事前検証を行うか、段階的な配布を検討することを推奨します。</t>
    <phoneticPr fontId="2"/>
  </si>
  <si>
    <t>第三者に知られたくないデータ(文書・設計書・画像など)に暗号化処理を行い、
解読できない状態にして、情報資産を保護することができます。</t>
    <phoneticPr fontId="2"/>
  </si>
  <si>
    <t>・暗号化処理により、PCやサーバに負荷がかかるため、
   リソースの裕度を事前に確認しておく必要があります。
・利用している暗号アルゴリズムが危殆化した場合、第三者に解読されて
　しまう危険性があります。
・暗号鍵やパスワードを第三者に窃取されないように厳重に管理する必要
　があります。</t>
    <phoneticPr fontId="2"/>
  </si>
  <si>
    <t>IRM(Information Rights Management)とは、ファイルを暗号化した上で、ユーザー毎に
操作権限を付与し、その利用状況を管理する機能やソフトウェアのことを言います。
DLP(Data Loss Prevention)は、機密情報と特定した情報のみを常時監視し、サーバ上のファイル、
データベース上のデータ、ネットワーク上のデータなどをスキャンし、その中の機密情報の所在を
自動検出します。あらかじめ設定したポリシーに基づき、正規ユーザーであっても、重要データを
外部へ送信しようとしたり、USBメモリにコピーして持ちだそうとすると、アラートを出したり、
自動的にその操作をキャンセルさせることができます。</t>
    <phoneticPr fontId="2"/>
  </si>
  <si>
    <t>・IRMはユーザーによる暗号化処理が必要なため、ユーザーが暗号化処理を忘れた場合、
   無保護の状態となるリスクがあります。
・DLPは機密情報を外部に持ち出すすべがなく、業務上持ち出しが必要となる事態に
   対応できないリスクがあります。</t>
    <phoneticPr fontId="2"/>
  </si>
  <si>
    <t>EDRツール（データバックアップ含む）</t>
    <rPh sb="16" eb="17">
      <t xml:space="preserve">フクム </t>
    </rPh>
    <phoneticPr fontId="2"/>
  </si>
  <si>
    <t>EDR(Endpoint Detection and Response)は、PC, サーバ(エンドポイント)における
不審な挙動を検知し、マルウェアの検知や除去などの初動対処をスムーズに行い、
被害を最小限に抑えることができます。
EDRはマルウェア感染後の被害を抑えることを目的としており、
マルウェア感染を防止することを目的としているEPP(Endpoint Protection Platform)とは
製品の目的が異なります。</t>
    <phoneticPr fontId="2"/>
  </si>
  <si>
    <t>・EDR単体ではウイルスの侵入を阻止できないため、
   他の製品(EPP等)と組み合わせて使う必要があります。
・EDRの導入により、既存のサーバやネットワークに負荷がかかるため、
   既存リソースの裕度を事前に確認しておく必要があります。</t>
    <phoneticPr fontId="2"/>
  </si>
  <si>
    <t>あらかじめ設定したポリシーに基づき、ユーザー毎にアプリケーションの操作/実行権限を付与し、
その利用状況を管理することができます。</t>
    <phoneticPr fontId="2"/>
  </si>
  <si>
    <t>・セキュリティポリシーを適切に設定しないと効果を発揮できません。</t>
    <phoneticPr fontId="2"/>
  </si>
  <si>
    <t>企業が保有するPCやソフトウェアなどのバージョンや保有数、各端末の操作ログなどを一元的に管理
するツールです。
導入することにより脆弱性が報告された際の適切なアップデート対応や、インシデント発生時のログ
調査などに役立ちます。</t>
  </si>
  <si>
    <t>・EPPやEDRなどの検知・防御機能を持ったPC資産・ログ管理ツールが数多く存在します。
役割が重複する可能性あるので導入時は被りがないか確認が必要です。
・内外部の管理サーバとの通信を許容する必要があり、穴となる可能性があります。</t>
  </si>
  <si>
    <t>ユーザーが使うクライアント端末に必要最小限の処理をさせ、ほとんどの処理をサーバ側に集中させたシステムアーキテクチャを実現するサービスです。
個別端末上にデータを保存しないので紛失時のリスクを大幅に削減することができます。</t>
  </si>
  <si>
    <t>・サーバの負荷が高くなるため、リソースを適切に配置する必要があります。</t>
    <phoneticPr fontId="2"/>
  </si>
  <si>
    <t>ネットワークやユーザPCから集約したログを集約し、AIを利用してユーザの振る舞いを分析し、普段と違う動作を検知できるツールです。内部不正やマルウェアに感染した端末上で行われる不正な操作の検知ができます。</t>
  </si>
  <si>
    <t>・ログ分析ツールSIEMの追加機能として導入されるケースが多いです。
・ユーザの振る舞いをAIで判断するためには一定の学習期間が必要です。</t>
  </si>
  <si>
    <t>新しくサービスを立ち上げたり、既存システムの定期的な見直しを行う際、脆弱性がないかどうかを自社で開発・提供するサーバ・プラットホームに対してスキャン・模擬攻撃などを行い、穴がないかを診断することのできるサービスです。</t>
  </si>
  <si>
    <t>・ペネトレーションテストとは異なるものです。</t>
    <rPh sb="14" eb="15">
      <t>コトナル</t>
    </rPh>
    <phoneticPr fontId="2"/>
  </si>
  <si>
    <t>自社が運営するWebサービスに対して、脆弱性がないかどうかをスキャン・模擬攻撃などを行い、穴がないかを診断することのできるサービスです。</t>
  </si>
  <si>
    <t>パケットや通信ログを監視して攻撃者の侵入を検知するIDS等の製品を侵入検知ツールと呼びます。
適切な検知・遮断ルールの設定（チューニング）の難しさから社外のセキュリティ専門企業などが
請け負うサービスもあります。</t>
  </si>
  <si>
    <t xml:space="preserve">・検知ルールによっては誤検知が発生するため、ルールのアップデート体制やアラートを処理する際のルールが必要となります。
・検知精度を高めるためにはチューニングが必要です。自社で運用が可能か、外部委託が必要か検討を実施してください。				</t>
  </si>
  <si>
    <t>FW、SIEM, IDSなどのセキュリティ製品のメンテナンス・検知時の一時対応を
社外のセキュリティ専門企業などが請け負うサービスです。
マネージドセキュリティサービス（MSS）と呼ばれることもあります。</t>
  </si>
  <si>
    <t>・検知後の連絡対応などは委託元でフローなどを綿密に作成する必要があります。
・異常がなくても月時レポートなどで運用状況を報告するのが一般的です。</t>
    <phoneticPr fontId="2"/>
  </si>
  <si>
    <t>SOC(Security Operation Center)とは、24時間365日体制でネットワークやデバイスを監視し、
サイバー攻撃の検出や分析、対応策のアドバイスを行う組織をいいます。
セキュリティ関連の組織としては他にもCSIRT(Computer Security Incident Response Team)が
ありますが、CSIRTはインシデントが発生した時の対応に重点が置かれているのに対し、SOCはインシデントの検知に重点が置かれている点が特徴的です。</t>
  </si>
  <si>
    <t>・業務に必要な作業手順やテンプレート、プロセスを特定し、明確な文書を作成する事が必要です。
・SOCの任務や課題を明確にし、対応内容やその業務範囲について、具体的に調整した上で、
SOCの責任範囲を定義する必要があります。
・管理が行き届かない機器(いわゆるシャドーIT)で発生したインシデントは、
SOCも対処できないため、資産管理を適切に行う必要があります。</t>
  </si>
  <si>
    <t>脅威インテリジェンスと呼ばれる、サイバーセキュリティにおける脅威の防止や検知に利用できる情報の総称を有償で購入するサービスです。特定の業界・業種を標的としたサイバー攻撃への対策検討に有効です。</t>
    <rPh sb="0" eb="3">
      <t xml:space="preserve">ミニュウリョク </t>
    </rPh>
    <phoneticPr fontId="2"/>
  </si>
  <si>
    <t>・サービスによって公開情報から脆弱性情報をまとめただけのものからダークウェブを調査し攻撃者の次の標的となっているかを知ることができるものまで脅威情報は様々な種類があります。自組織に必要な情報の選定が必要になります。</t>
    <rPh sb="0" eb="1">
      <t xml:space="preserve">ミニュウリョク </t>
    </rPh>
    <phoneticPr fontId="2"/>
  </si>
  <si>
    <t>サイバーインシデントが発生した際に発生する損害額の一部が補償されるサービスです。</t>
    <rPh sb="0" eb="2">
      <t xml:space="preserve">ミニュウリョク </t>
    </rPh>
    <phoneticPr fontId="2"/>
  </si>
  <si>
    <t>・リスク低減策ではなくリスク移転策であり、自組織のリスク低減策が必要十分であるか確認・評価を行った上で選択する必要があります。
・サイバー保険の内容により免責事項、補償される損害額、付帯サービスが異なります。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</si>
</sst>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quot;¥&quot;#,##0_);[Red]\(&quot;¥&quot;#,##0\)"/>
    <numFmt numFmtId="177" formatCode="[$¥-411]#,##0_);\([$¥-411]#,##0\)"/>
  </numFmts>
  <fonts count="83">
    <font>
      <sz val="12"/>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2"/>
      <color theme="1"/>
      <name val="游ゴシック"/>
      <family val="2"/>
      <charset val="128"/>
      <scheme val="minor"/>
    </font>
    <font>
      <sz val="11"/>
      <color theme="1"/>
      <name val="游ゴシック"/>
      <family val="2"/>
      <scheme val="minor"/>
    </font>
    <font>
      <b/>
      <sz val="24"/>
      <color theme="0"/>
      <name val="游ゴシック"/>
      <family val="3"/>
      <charset val="128"/>
      <scheme val="minor"/>
    </font>
    <font>
      <sz val="6"/>
      <name val="游ゴシック"/>
      <family val="3"/>
      <charset val="128"/>
      <scheme val="minor"/>
    </font>
    <font>
      <b/>
      <sz val="11"/>
      <color theme="1"/>
      <name val="游ゴシック"/>
      <family val="3"/>
      <charset val="128"/>
      <scheme val="minor"/>
    </font>
    <font>
      <b/>
      <sz val="11"/>
      <color theme="0"/>
      <name val="游ゴシック"/>
      <family val="3"/>
      <charset val="128"/>
      <scheme val="minor"/>
    </font>
    <font>
      <sz val="11"/>
      <color theme="1"/>
      <name val="游ゴシック"/>
      <family val="3"/>
      <charset val="128"/>
      <scheme val="minor"/>
    </font>
    <font>
      <b/>
      <sz val="24"/>
      <color theme="1"/>
      <name val="游ゴシック"/>
      <family val="3"/>
      <charset val="128"/>
      <scheme val="minor"/>
    </font>
    <font>
      <sz val="11"/>
      <color rgb="FFFF0000"/>
      <name val="游ゴシック"/>
      <family val="3"/>
      <charset val="128"/>
      <scheme val="minor"/>
    </font>
    <font>
      <b/>
      <sz val="12"/>
      <color theme="1"/>
      <name val="游ゴシック"/>
      <family val="3"/>
      <charset val="128"/>
      <scheme val="minor"/>
    </font>
    <font>
      <sz val="12"/>
      <color rgb="FF333333"/>
      <name val="ヒラギノ角ゴ Pro W3"/>
      <family val="2"/>
      <charset val="128"/>
    </font>
    <font>
      <b/>
      <sz val="12"/>
      <color rgb="FF333333"/>
      <name val="ヒラギノ角ゴ Pro W3"/>
      <family val="2"/>
      <charset val="128"/>
    </font>
    <font>
      <b/>
      <sz val="12"/>
      <color rgb="FFFF0000"/>
      <name val="ヒラギノ角ゴ Pro W3"/>
      <family val="2"/>
      <charset val="128"/>
    </font>
    <font>
      <b/>
      <sz val="12"/>
      <color theme="1"/>
      <name val="游ゴシック"/>
      <family val="2"/>
      <charset val="128"/>
      <scheme val="minor"/>
    </font>
    <font>
      <u/>
      <sz val="12"/>
      <color theme="10"/>
      <name val="游ゴシック"/>
      <family val="2"/>
      <charset val="128"/>
      <scheme val="minor"/>
    </font>
    <font>
      <b/>
      <sz val="26"/>
      <color theme="1"/>
      <name val="游ゴシック"/>
      <family val="2"/>
      <charset val="128"/>
      <scheme val="minor"/>
    </font>
    <font>
      <sz val="12"/>
      <color theme="1"/>
      <name val="游ゴシック"/>
      <family val="3"/>
      <charset val="128"/>
      <scheme val="minor"/>
    </font>
    <font>
      <sz val="11"/>
      <color theme="1"/>
      <name val="游ゴシック"/>
      <family val="2"/>
      <charset val="128"/>
      <scheme val="minor"/>
    </font>
    <font>
      <sz val="11"/>
      <color rgb="FFFF0000"/>
      <name val="游ゴシック"/>
      <family val="3"/>
      <charset val="128"/>
    </font>
    <font>
      <sz val="11"/>
      <color theme="1"/>
      <name val="游ゴシック"/>
      <family val="3"/>
      <charset val="128"/>
    </font>
    <font>
      <b/>
      <sz val="12"/>
      <color rgb="FFFFFFFF"/>
      <name val="游ゴシック"/>
      <family val="2"/>
      <charset val="128"/>
      <scheme val="minor"/>
    </font>
    <font>
      <b/>
      <sz val="24"/>
      <color theme="1"/>
      <name val="游ゴシック"/>
      <family val="2"/>
      <charset val="128"/>
      <scheme val="minor"/>
    </font>
    <font>
      <sz val="24"/>
      <color theme="1"/>
      <name val="游ゴシック"/>
      <family val="2"/>
      <charset val="128"/>
      <scheme val="minor"/>
    </font>
    <font>
      <sz val="12"/>
      <color rgb="FFFF0000"/>
      <name val="游ゴシック"/>
      <family val="2"/>
      <charset val="128"/>
      <scheme val="minor"/>
    </font>
    <font>
      <b/>
      <sz val="11"/>
      <color theme="1"/>
      <name val="游ゴシック"/>
      <family val="2"/>
      <charset val="128"/>
      <scheme val="minor"/>
    </font>
    <font>
      <sz val="14"/>
      <color theme="1"/>
      <name val="游ゴシック"/>
      <family val="3"/>
      <charset val="128"/>
      <scheme val="minor"/>
    </font>
    <font>
      <sz val="18"/>
      <color theme="1"/>
      <name val="游ゴシック"/>
      <family val="3"/>
      <charset val="128"/>
      <scheme val="minor"/>
    </font>
    <font>
      <b/>
      <sz val="18"/>
      <color theme="0"/>
      <name val="游ゴシック"/>
      <family val="3"/>
      <charset val="128"/>
      <scheme val="minor"/>
    </font>
    <font>
      <sz val="18"/>
      <color theme="1"/>
      <name val="游ゴシック"/>
      <family val="2"/>
      <scheme val="minor"/>
    </font>
    <font>
      <sz val="16"/>
      <color theme="1"/>
      <name val="游ゴシック"/>
      <family val="3"/>
      <charset val="128"/>
      <scheme val="minor"/>
    </font>
    <font>
      <sz val="16"/>
      <color theme="1"/>
      <name val="游ゴシック"/>
      <family val="2"/>
      <charset val="128"/>
      <scheme val="minor"/>
    </font>
    <font>
      <b/>
      <sz val="16"/>
      <color theme="1"/>
      <name val="游ゴシック"/>
      <family val="3"/>
      <charset val="128"/>
      <scheme val="minor"/>
    </font>
    <font>
      <sz val="14"/>
      <color rgb="FF000000"/>
      <name val="Times"/>
      <family val="1"/>
    </font>
    <font>
      <b/>
      <sz val="20"/>
      <color theme="1"/>
      <name val="游ゴシック"/>
      <family val="3"/>
      <charset val="128"/>
      <scheme val="minor"/>
    </font>
    <font>
      <b/>
      <sz val="18"/>
      <color theme="1"/>
      <name val="游ゴシック"/>
      <family val="3"/>
      <charset val="128"/>
      <scheme val="minor"/>
    </font>
    <font>
      <sz val="18"/>
      <color theme="1"/>
      <name val="游ゴシック"/>
      <family val="2"/>
      <charset val="128"/>
      <scheme val="minor"/>
    </font>
    <font>
      <u/>
      <sz val="20"/>
      <color theme="10"/>
      <name val="游ゴシック"/>
      <family val="2"/>
      <charset val="128"/>
      <scheme val="minor"/>
    </font>
    <font>
      <sz val="12"/>
      <color rgb="FF000000"/>
      <name val="游ゴシック"/>
      <family val="2"/>
      <charset val="128"/>
      <scheme val="minor"/>
    </font>
    <font>
      <b/>
      <sz val="12"/>
      <color theme="0"/>
      <name val="游ゴシック"/>
      <family val="3"/>
      <charset val="128"/>
      <scheme val="minor"/>
    </font>
    <font>
      <u/>
      <sz val="16"/>
      <color theme="10"/>
      <name val="游ゴシック"/>
      <family val="2"/>
      <charset val="128"/>
      <scheme val="minor"/>
    </font>
    <font>
      <sz val="9"/>
      <color theme="1"/>
      <name val="游ゴシック"/>
      <family val="2"/>
      <charset val="128"/>
      <scheme val="minor"/>
    </font>
    <font>
      <b/>
      <u/>
      <sz val="24"/>
      <color theme="1"/>
      <name val="游ゴシック"/>
      <family val="3"/>
      <charset val="128"/>
      <scheme val="minor"/>
    </font>
    <font>
      <sz val="16"/>
      <color rgb="FFFF0000"/>
      <name val="游ゴシック"/>
      <family val="3"/>
      <charset val="128"/>
      <scheme val="minor"/>
    </font>
    <font>
      <sz val="11"/>
      <color theme="0"/>
      <name val="游ゴシック"/>
      <family val="3"/>
      <charset val="128"/>
      <scheme val="minor"/>
    </font>
    <font>
      <sz val="12"/>
      <color theme="1"/>
      <name val="游ゴシック"/>
      <family val="3"/>
      <charset val="128"/>
    </font>
    <font>
      <sz val="18"/>
      <color rgb="FFFF0000"/>
      <name val="游ゴシック"/>
      <family val="3"/>
      <charset val="128"/>
    </font>
    <font>
      <sz val="12"/>
      <color theme="0"/>
      <name val="游ゴシック"/>
      <family val="2"/>
      <charset val="128"/>
      <scheme val="minor"/>
    </font>
    <font>
      <sz val="12"/>
      <color rgb="FFFF0000"/>
      <name val="游ゴシック"/>
      <family val="3"/>
      <charset val="128"/>
    </font>
    <font>
      <sz val="12"/>
      <color rgb="FF000000"/>
      <name val="游ゴシック"/>
      <family val="3"/>
      <charset val="128"/>
      <scheme val="minor"/>
    </font>
    <font>
      <b/>
      <sz val="11"/>
      <color rgb="FF000000"/>
      <name val="游ゴシック"/>
      <family val="3"/>
      <charset val="128"/>
      <scheme val="minor"/>
    </font>
    <font>
      <sz val="12"/>
      <color rgb="FFFF0000"/>
      <name val="游ゴシック"/>
      <family val="3"/>
    </font>
    <font>
      <sz val="12"/>
      <color rgb="FFFF0000"/>
      <name val="游ゴシック"/>
      <family val="3"/>
      <charset val="128"/>
      <scheme val="minor"/>
    </font>
    <font>
      <sz val="12"/>
      <color theme="1"/>
      <name val="游ゴシック"/>
      <family val="3"/>
    </font>
    <font>
      <sz val="11"/>
      <color theme="1"/>
      <name val="游ゴシック"/>
      <family val="3"/>
    </font>
    <font>
      <b/>
      <sz val="12"/>
      <color rgb="FFFFFFFF"/>
      <name val="游ゴシック"/>
      <family val="3"/>
      <charset val="128"/>
      <scheme val="minor"/>
    </font>
    <font>
      <b/>
      <sz val="12"/>
      <color theme="0"/>
      <name val="游ゴシック"/>
      <family val="2"/>
      <charset val="128"/>
      <scheme val="minor"/>
    </font>
    <font>
      <vertAlign val="superscript"/>
      <sz val="12"/>
      <color theme="1"/>
      <name val="游ゴシック"/>
      <family val="3"/>
      <charset val="128"/>
    </font>
    <font>
      <u/>
      <sz val="18"/>
      <color theme="10"/>
      <name val="游ゴシック"/>
      <family val="2"/>
      <charset val="128"/>
      <scheme val="minor"/>
    </font>
    <font>
      <b/>
      <sz val="16"/>
      <color theme="1"/>
      <name val="游ゴシック"/>
      <family val="3"/>
    </font>
    <font>
      <b/>
      <sz val="16"/>
      <color theme="1"/>
      <name val="游ゴシック"/>
      <family val="2"/>
      <charset val="128"/>
      <scheme val="minor"/>
    </font>
    <font>
      <sz val="16"/>
      <color rgb="FF000000"/>
      <name val="Times"/>
      <family val="1"/>
    </font>
    <font>
      <sz val="16"/>
      <color theme="1"/>
      <name val="游ゴシック"/>
      <family val="3"/>
      <charset val="128"/>
    </font>
    <font>
      <sz val="16"/>
      <color theme="1"/>
      <name val="游ゴシック"/>
      <family val="3"/>
    </font>
    <font>
      <b/>
      <sz val="16"/>
      <color theme="1"/>
      <name val="メイリオ"/>
      <family val="2"/>
      <charset val="128"/>
    </font>
    <font>
      <sz val="16"/>
      <color theme="1"/>
      <name val="メイリオ"/>
      <family val="2"/>
      <charset val="128"/>
    </font>
    <font>
      <sz val="20"/>
      <color theme="1"/>
      <name val="メイリオ"/>
      <family val="2"/>
      <charset val="128"/>
    </font>
    <font>
      <b/>
      <sz val="48"/>
      <color theme="0"/>
      <name val="メイリオ"/>
      <family val="2"/>
      <charset val="128"/>
    </font>
    <font>
      <sz val="16"/>
      <color theme="0"/>
      <name val="メイリオ"/>
      <family val="2"/>
      <charset val="128"/>
    </font>
    <font>
      <b/>
      <sz val="16"/>
      <color theme="0"/>
      <name val="メイリオ"/>
      <family val="2"/>
      <charset val="128"/>
    </font>
    <font>
      <b/>
      <sz val="24"/>
      <color theme="1"/>
      <name val="メイリオ"/>
      <family val="2"/>
      <charset val="128"/>
    </font>
    <font>
      <sz val="24"/>
      <color theme="1"/>
      <name val="メイリオ"/>
      <family val="2"/>
      <charset val="128"/>
    </font>
    <font>
      <b/>
      <sz val="24"/>
      <color theme="0"/>
      <name val="メイリオ"/>
      <family val="2"/>
      <charset val="128"/>
    </font>
    <font>
      <u/>
      <sz val="16"/>
      <color theme="10"/>
      <name val="メイリオ"/>
      <family val="2"/>
      <charset val="128"/>
    </font>
    <font>
      <u/>
      <sz val="24"/>
      <color theme="10"/>
      <name val="メイリオ"/>
      <family val="2"/>
      <charset val="128"/>
    </font>
    <font>
      <u/>
      <sz val="12"/>
      <color theme="10"/>
      <name val="メイリオ"/>
      <family val="2"/>
      <charset val="128"/>
    </font>
    <font>
      <sz val="16"/>
      <color rgb="FFFF0000"/>
      <name val="メイリオ"/>
      <family val="2"/>
      <charset val="128"/>
    </font>
    <font>
      <sz val="16"/>
      <color rgb="FF000000"/>
      <name val="Meiryo"/>
      <family val="3"/>
      <charset val="128"/>
    </font>
    <font>
      <b/>
      <sz val="24"/>
      <color rgb="FFFFFFFF"/>
      <name val="Meiryo"/>
      <family val="3"/>
      <charset val="128"/>
    </font>
    <font>
      <sz val="12"/>
      <color theme="1"/>
      <name val="Calibri"/>
      <family val="2"/>
    </font>
    <font>
      <sz val="16"/>
      <color theme="1"/>
      <name val="Meiryo"/>
      <family val="3"/>
      <charset val="128"/>
    </font>
  </fonts>
  <fills count="47">
    <fill>
      <patternFill patternType="none"/>
    </fill>
    <fill>
      <patternFill patternType="gray125"/>
    </fill>
    <fill>
      <patternFill patternType="solid">
        <fgColor theme="1"/>
        <bgColor indexed="64"/>
      </patternFill>
    </fill>
    <fill>
      <patternFill patternType="solid">
        <fgColor rgb="FF00206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0000"/>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rgb="FFFD6144"/>
        <bgColor indexed="64"/>
      </patternFill>
    </fill>
    <fill>
      <patternFill patternType="solid">
        <fgColor rgb="FFFB854F"/>
        <bgColor indexed="64"/>
      </patternFill>
    </fill>
    <fill>
      <patternFill patternType="solid">
        <fgColor rgb="FFF5DEA2"/>
        <bgColor indexed="64"/>
      </patternFill>
    </fill>
    <fill>
      <patternFill patternType="solid">
        <fgColor rgb="FFD9D9D9"/>
        <bgColor indexed="64"/>
      </patternFill>
    </fill>
    <fill>
      <patternFill patternType="solid">
        <fgColor rgb="FFFFFFFF"/>
        <bgColor indexed="64"/>
      </patternFill>
    </fill>
    <fill>
      <patternFill patternType="solid">
        <fgColor rgb="FFD9E1F2"/>
        <bgColor indexed="64"/>
      </patternFill>
    </fill>
    <fill>
      <patternFill patternType="solid">
        <fgColor theme="2" tint="-9.9978637043366805E-2"/>
        <bgColor indexed="64"/>
      </patternFill>
    </fill>
    <fill>
      <patternFill patternType="solid">
        <fgColor rgb="FFF2F2F2"/>
        <bgColor indexed="64"/>
      </patternFill>
    </fill>
    <fill>
      <patternFill patternType="solid">
        <fgColor rgb="FFFFF2CC"/>
        <bgColor indexed="64"/>
      </patternFill>
    </fill>
    <fill>
      <patternFill patternType="solid">
        <fgColor theme="0"/>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000000"/>
        <bgColor indexed="64"/>
      </patternFill>
    </fill>
    <fill>
      <patternFill patternType="solid">
        <fgColor theme="0" tint="-4.9989318521683403E-2"/>
        <bgColor indexed="64"/>
      </patternFill>
    </fill>
    <fill>
      <patternFill patternType="solid">
        <fgColor rgb="FFF7B3B4"/>
        <bgColor indexed="64"/>
      </patternFill>
    </fill>
    <fill>
      <patternFill patternType="solid">
        <fgColor theme="0" tint="-0.249977111117893"/>
        <bgColor indexed="64"/>
      </patternFill>
    </fill>
    <fill>
      <patternFill patternType="lightTrellis">
        <bgColor theme="2" tint="-0.499984740745262"/>
      </patternFill>
    </fill>
    <fill>
      <patternFill patternType="solid">
        <fgColor rgb="FFFFFF00"/>
        <bgColor indexed="64"/>
      </patternFill>
    </fill>
    <fill>
      <patternFill patternType="solid">
        <fgColor rgb="FFBFBFBF"/>
        <bgColor indexed="64"/>
      </patternFill>
    </fill>
    <fill>
      <patternFill patternType="solid">
        <fgColor rgb="FFFFF2CC"/>
        <bgColor rgb="FF000000"/>
      </patternFill>
    </fill>
    <fill>
      <patternFill patternType="solid">
        <fgColor rgb="FFF2F2F2"/>
        <bgColor rgb="FF000000"/>
      </patternFill>
    </fill>
    <fill>
      <patternFill patternType="solid">
        <fgColor rgb="FFF5DEA2"/>
        <bgColor rgb="FF000000"/>
      </patternFill>
    </fill>
    <fill>
      <patternFill patternType="solid">
        <fgColor rgb="FFF4B084"/>
        <bgColor rgb="FF000000"/>
      </patternFill>
    </fill>
    <fill>
      <patternFill patternType="solid">
        <fgColor rgb="FFFB854F"/>
        <bgColor rgb="FF000000"/>
      </patternFill>
    </fill>
    <fill>
      <patternFill patternType="solid">
        <fgColor rgb="FFFD6144"/>
        <bgColor rgb="FF000000"/>
      </patternFill>
    </fill>
    <fill>
      <patternFill patternType="solid">
        <fgColor rgb="FFFF0000"/>
        <bgColor rgb="FF000000"/>
      </patternFill>
    </fill>
    <fill>
      <patternFill patternType="solid">
        <fgColor theme="0" tint="-0.14999847407452621"/>
        <bgColor indexed="64"/>
      </patternFill>
    </fill>
    <fill>
      <patternFill patternType="solid">
        <fgColor theme="1"/>
        <bgColor rgb="FF000000"/>
      </patternFill>
    </fill>
    <fill>
      <patternFill patternType="solid">
        <fgColor theme="0" tint="-0.14999847407452621"/>
        <bgColor rgb="FF000000"/>
      </patternFill>
    </fill>
    <fill>
      <patternFill patternType="solid">
        <fgColor theme="0" tint="-0.249977111117893"/>
        <bgColor rgb="FF000000"/>
      </patternFill>
    </fill>
    <fill>
      <patternFill patternType="solid">
        <fgColor rgb="FF000000"/>
        <bgColor rgb="FF000000"/>
      </patternFill>
    </fill>
    <fill>
      <patternFill patternType="solid">
        <fgColor rgb="FFBFBFBF"/>
        <bgColor rgb="FF000000"/>
      </patternFill>
    </fill>
    <fill>
      <patternFill patternType="solid">
        <fgColor rgb="FFDDD8F7"/>
        <bgColor indexed="64"/>
      </patternFill>
    </fill>
    <fill>
      <patternFill patternType="solid">
        <fgColor rgb="FFC1A7E6"/>
        <bgColor indexed="64"/>
      </patternFill>
    </fill>
    <fill>
      <patternFill patternType="solid">
        <fgColor rgb="FFBA67A6"/>
        <bgColor indexed="64"/>
      </patternFill>
    </fill>
    <fill>
      <patternFill patternType="solid">
        <fgColor rgb="FF7030A0"/>
        <bgColor indexed="64"/>
      </patternFill>
    </fill>
  </fills>
  <borders count="51">
    <border>
      <left/>
      <right/>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top style="medium">
        <color indexed="64"/>
      </top>
      <bottom style="medium">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double">
        <color indexed="64"/>
      </top>
      <bottom/>
      <diagonal/>
    </border>
    <border>
      <left style="thin">
        <color indexed="64"/>
      </left>
      <right/>
      <top style="thin">
        <color indexed="64"/>
      </top>
      <bottom style="thin">
        <color rgb="FF000000"/>
      </bottom>
      <diagonal/>
    </border>
    <border>
      <left style="thin">
        <color rgb="FF000000"/>
      </left>
      <right style="thin">
        <color rgb="FFFFFFFF"/>
      </right>
      <top style="thin">
        <color rgb="FF000000"/>
      </top>
      <bottom style="thin">
        <color rgb="FFFFFFFF"/>
      </bottom>
      <diagonal/>
    </border>
    <border>
      <left style="thin">
        <color auto="1"/>
      </left>
      <right style="thin">
        <color auto="1"/>
      </right>
      <top style="thin">
        <color rgb="FF000000"/>
      </top>
      <bottom style="thin">
        <color auto="1"/>
      </bottom>
      <diagonal/>
    </border>
    <border>
      <left/>
      <right/>
      <top style="thin">
        <color rgb="FF000000"/>
      </top>
      <bottom style="double">
        <color indexed="64"/>
      </bottom>
      <diagonal/>
    </border>
    <border>
      <left style="thin">
        <color rgb="FF000000"/>
      </left>
      <right/>
      <top style="thin">
        <color rgb="FF000000"/>
      </top>
      <bottom style="double">
        <color indexed="64"/>
      </bottom>
      <diagonal/>
    </border>
    <border>
      <left/>
      <right style="thin">
        <color rgb="FF000000"/>
      </right>
      <top style="thin">
        <color rgb="FF000000"/>
      </top>
      <bottom style="double">
        <color indexed="64"/>
      </bottom>
      <diagonal/>
    </border>
    <border>
      <left/>
      <right style="thin">
        <color rgb="FF000000"/>
      </right>
      <top style="double">
        <color indexed="64"/>
      </top>
      <bottom/>
      <diagonal/>
    </border>
    <border>
      <left style="thin">
        <color rgb="FF000000"/>
      </left>
      <right/>
      <top style="double">
        <color indexed="64"/>
      </top>
      <bottom/>
      <diagonal/>
    </border>
    <border>
      <left style="thin">
        <color auto="1"/>
      </left>
      <right style="thin">
        <color auto="1"/>
      </right>
      <top style="thin">
        <color rgb="FF000000"/>
      </top>
      <bottom/>
      <diagonal/>
    </border>
  </borders>
  <cellStyleXfs count="6">
    <xf numFmtId="0" fontId="0" fillId="0" borderId="0">
      <alignment vertical="center"/>
    </xf>
    <xf numFmtId="6" fontId="3" fillId="0" borderId="0" applyFont="0" applyFill="0" applyBorder="0" applyAlignment="0" applyProtection="0">
      <alignment vertical="center"/>
    </xf>
    <xf numFmtId="0" fontId="4" fillId="0" borderId="0"/>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3" fillId="0" borderId="0" applyFont="0" applyFill="0" applyBorder="0" applyAlignment="0" applyProtection="0">
      <alignment vertical="center"/>
    </xf>
  </cellStyleXfs>
  <cellXfs count="550">
    <xf numFmtId="0" fontId="0" fillId="0" borderId="0" xfId="0">
      <alignment vertical="center"/>
    </xf>
    <xf numFmtId="0" fontId="4" fillId="0" borderId="0" xfId="2"/>
    <xf numFmtId="0" fontId="7" fillId="0" borderId="0" xfId="2" applyFont="1"/>
    <xf numFmtId="0" fontId="4" fillId="0" borderId="0" xfId="2" applyAlignment="1">
      <alignment vertical="top" wrapText="1"/>
    </xf>
    <xf numFmtId="0" fontId="4" fillId="0" borderId="0" xfId="2" applyAlignment="1">
      <alignment wrapText="1"/>
    </xf>
    <xf numFmtId="0" fontId="4" fillId="0" borderId="0" xfId="2" applyAlignment="1">
      <alignment horizontal="center" vertical="center" textRotation="255"/>
    </xf>
    <xf numFmtId="0" fontId="8" fillId="3" borderId="8" xfId="2" applyFont="1" applyFill="1" applyBorder="1" applyAlignment="1">
      <alignment wrapText="1"/>
    </xf>
    <xf numFmtId="0" fontId="8" fillId="3" borderId="8" xfId="2" applyFont="1" applyFill="1" applyBorder="1"/>
    <xf numFmtId="0" fontId="5" fillId="2" borderId="0" xfId="2" applyFont="1" applyFill="1"/>
    <xf numFmtId="0" fontId="7" fillId="0" borderId="0" xfId="2" applyFont="1" applyAlignment="1">
      <alignment horizontal="left" vertical="top" wrapText="1"/>
    </xf>
    <xf numFmtId="0" fontId="10" fillId="0" borderId="0" xfId="2" applyFont="1" applyAlignment="1">
      <alignment horizontal="left" vertical="top"/>
    </xf>
    <xf numFmtId="0" fontId="9" fillId="0" borderId="0" xfId="2" applyFont="1" applyAlignment="1">
      <alignment horizontal="left" vertical="top" wrapText="1"/>
    </xf>
    <xf numFmtId="0" fontId="9" fillId="0" borderId="0" xfId="2" applyFont="1" applyAlignment="1">
      <alignment vertical="top" wrapText="1"/>
    </xf>
    <xf numFmtId="0" fontId="10" fillId="0" borderId="0" xfId="2" applyFont="1" applyAlignment="1">
      <alignment vertical="top"/>
    </xf>
    <xf numFmtId="0" fontId="11" fillId="0" borderId="0" xfId="2" applyFont="1"/>
    <xf numFmtId="0" fontId="11" fillId="0" borderId="0" xfId="2" applyFont="1" applyAlignment="1">
      <alignment wrapText="1"/>
    </xf>
    <xf numFmtId="0" fontId="0" fillId="0" borderId="3" xfId="0" applyBorder="1">
      <alignment vertical="center"/>
    </xf>
    <xf numFmtId="0" fontId="0" fillId="7" borderId="3" xfId="0" applyFill="1" applyBorder="1">
      <alignment vertical="center"/>
    </xf>
    <xf numFmtId="0" fontId="12" fillId="0" borderId="0" xfId="0" applyFont="1">
      <alignment vertical="center"/>
    </xf>
    <xf numFmtId="0" fontId="13" fillId="0" borderId="0" xfId="0" applyFont="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0" fillId="0" borderId="0" xfId="0" applyAlignment="1">
      <alignment horizontal="left" vertical="center"/>
    </xf>
    <xf numFmtId="0" fontId="17" fillId="0" borderId="0" xfId="3">
      <alignment vertical="center"/>
    </xf>
    <xf numFmtId="0" fontId="18" fillId="0" borderId="0" xfId="0" applyFont="1">
      <alignment vertical="center"/>
    </xf>
    <xf numFmtId="0" fontId="19" fillId="0" borderId="0" xfId="0" applyFont="1">
      <alignment vertical="center"/>
    </xf>
    <xf numFmtId="176" fontId="0" fillId="0" borderId="3" xfId="0" applyNumberFormat="1" applyBorder="1">
      <alignment vertical="center"/>
    </xf>
    <xf numFmtId="176" fontId="0" fillId="0" borderId="3" xfId="1" applyNumberFormat="1" applyFont="1" applyBorder="1">
      <alignment vertical="center"/>
    </xf>
    <xf numFmtId="0" fontId="20" fillId="0" borderId="0" xfId="2" applyFont="1"/>
    <xf numFmtId="0" fontId="20" fillId="0" borderId="0" xfId="2" applyFont="1" applyAlignment="1">
      <alignment wrapText="1"/>
    </xf>
    <xf numFmtId="0" fontId="17" fillId="0" borderId="0" xfId="4">
      <alignment vertical="center"/>
    </xf>
    <xf numFmtId="0" fontId="0" fillId="0" borderId="0" xfId="0" applyAlignment="1">
      <alignment horizontal="left" vertical="top"/>
    </xf>
    <xf numFmtId="0" fontId="24" fillId="0" borderId="0" xfId="0" applyFont="1">
      <alignment vertical="center"/>
    </xf>
    <xf numFmtId="0" fontId="25" fillId="0" borderId="0" xfId="0" applyFont="1">
      <alignment vertical="center"/>
    </xf>
    <xf numFmtId="0" fontId="0" fillId="0" borderId="0" xfId="0" applyAlignment="1">
      <alignment horizontal="center" vertical="center"/>
    </xf>
    <xf numFmtId="0" fontId="26" fillId="0" borderId="0" xfId="0" applyFont="1">
      <alignment vertical="center"/>
    </xf>
    <xf numFmtId="0" fontId="0" fillId="0" borderId="0" xfId="0" applyAlignment="1">
      <alignment vertical="center" wrapText="1"/>
    </xf>
    <xf numFmtId="0" fontId="20" fillId="0" borderId="0" xfId="0" applyFont="1">
      <alignment vertical="center"/>
    </xf>
    <xf numFmtId="0" fontId="27" fillId="0" borderId="0" xfId="0" applyFont="1">
      <alignment vertical="center"/>
    </xf>
    <xf numFmtId="0" fontId="28" fillId="0" borderId="3" xfId="2" applyFont="1" applyBorder="1" applyAlignment="1">
      <alignment horizontal="center" vertical="center" wrapText="1"/>
    </xf>
    <xf numFmtId="38" fontId="4" fillId="20" borderId="0" xfId="5" applyFont="1" applyFill="1" applyAlignment="1"/>
    <xf numFmtId="38" fontId="4" fillId="0" borderId="0" xfId="5" applyFont="1" applyAlignment="1"/>
    <xf numFmtId="38" fontId="4" fillId="0" borderId="3" xfId="5" applyFont="1" applyBorder="1" applyAlignment="1">
      <alignment horizontal="center"/>
    </xf>
    <xf numFmtId="38" fontId="4" fillId="20" borderId="3" xfId="5" applyFont="1" applyFill="1" applyBorder="1" applyAlignment="1"/>
    <xf numFmtId="38" fontId="4" fillId="0" borderId="3" xfId="5" applyFont="1" applyBorder="1" applyAlignment="1"/>
    <xf numFmtId="0" fontId="29" fillId="0" borderId="3" xfId="2" applyFont="1" applyBorder="1" applyAlignment="1">
      <alignment horizontal="center" vertical="center" wrapText="1"/>
    </xf>
    <xf numFmtId="0" fontId="29" fillId="0" borderId="3" xfId="2" applyFont="1" applyBorder="1" applyAlignment="1">
      <alignment vertical="center"/>
    </xf>
    <xf numFmtId="177" fontId="31" fillId="0" borderId="3" xfId="1" applyNumberFormat="1" applyFont="1" applyFill="1" applyBorder="1" applyAlignment="1">
      <alignment vertical="center" wrapText="1"/>
    </xf>
    <xf numFmtId="177" fontId="31" fillId="15" borderId="3" xfId="1" applyNumberFormat="1" applyFont="1" applyFill="1" applyBorder="1" applyAlignment="1">
      <alignment vertical="center" wrapText="1"/>
    </xf>
    <xf numFmtId="0" fontId="29" fillId="4" borderId="3" xfId="2" applyFont="1" applyFill="1" applyBorder="1" applyAlignment="1">
      <alignment horizontal="center" vertical="center" textRotation="255"/>
    </xf>
    <xf numFmtId="0" fontId="33" fillId="0" borderId="0" xfId="0" applyFont="1">
      <alignment vertical="center"/>
    </xf>
    <xf numFmtId="0" fontId="34" fillId="0" borderId="0" xfId="0" applyFont="1">
      <alignment vertical="center"/>
    </xf>
    <xf numFmtId="49" fontId="32" fillId="0" borderId="0" xfId="0" applyNumberFormat="1" applyFont="1">
      <alignment vertical="center"/>
    </xf>
    <xf numFmtId="0" fontId="35" fillId="0" borderId="0" xfId="0" applyFont="1">
      <alignment vertical="center"/>
    </xf>
    <xf numFmtId="0" fontId="0" fillId="0" borderId="3" xfId="0" applyBorder="1" applyAlignment="1">
      <alignment horizontal="center" vertical="center"/>
    </xf>
    <xf numFmtId="0" fontId="0" fillId="0" borderId="8" xfId="0" applyBorder="1">
      <alignment vertical="center"/>
    </xf>
    <xf numFmtId="49" fontId="32" fillId="0" borderId="0" xfId="0" applyNumberFormat="1" applyFont="1" applyAlignment="1">
      <alignment horizontal="right" vertical="center"/>
    </xf>
    <xf numFmtId="0" fontId="29" fillId="22" borderId="8" xfId="2" applyFont="1" applyFill="1" applyBorder="1" applyAlignment="1">
      <alignment horizontal="center" vertical="center" textRotation="255"/>
    </xf>
    <xf numFmtId="0" fontId="37" fillId="5" borderId="4" xfId="0" applyFont="1" applyFill="1" applyBorder="1">
      <alignment vertical="center"/>
    </xf>
    <xf numFmtId="49" fontId="37" fillId="5" borderId="4" xfId="0" applyNumberFormat="1" applyFont="1" applyFill="1" applyBorder="1">
      <alignment vertical="center"/>
    </xf>
    <xf numFmtId="0" fontId="36" fillId="0" borderId="0" xfId="0" applyFont="1">
      <alignment vertical="center"/>
    </xf>
    <xf numFmtId="0" fontId="37" fillId="0" borderId="0" xfId="0" applyFont="1">
      <alignment vertical="center"/>
    </xf>
    <xf numFmtId="0" fontId="39" fillId="0" borderId="0" xfId="3" applyFont="1">
      <alignment vertical="center"/>
    </xf>
    <xf numFmtId="0" fontId="36" fillId="0" borderId="7" xfId="0" applyFont="1" applyBorder="1">
      <alignment vertical="center"/>
    </xf>
    <xf numFmtId="0" fontId="30" fillId="3" borderId="1" xfId="2" applyFont="1" applyFill="1" applyBorder="1" applyAlignment="1">
      <alignment horizontal="center" vertical="top" wrapText="1"/>
    </xf>
    <xf numFmtId="0" fontId="5" fillId="3" borderId="10" xfId="2" applyFont="1" applyFill="1" applyBorder="1" applyAlignment="1">
      <alignment horizontal="left" vertical="top" wrapText="1"/>
    </xf>
    <xf numFmtId="0" fontId="5" fillId="3" borderId="8" xfId="2" applyFont="1" applyFill="1" applyBorder="1" applyAlignment="1">
      <alignment wrapText="1"/>
    </xf>
    <xf numFmtId="0" fontId="29" fillId="0" borderId="5" xfId="2" applyFont="1" applyBorder="1" applyAlignment="1">
      <alignment vertical="center" wrapText="1"/>
    </xf>
    <xf numFmtId="0" fontId="17" fillId="0" borderId="0" xfId="4" applyAlignment="1"/>
    <xf numFmtId="0" fontId="0" fillId="0" borderId="0" xfId="0" applyAlignment="1">
      <alignment horizontal="left" vertical="top" wrapText="1"/>
    </xf>
    <xf numFmtId="0" fontId="10" fillId="0" borderId="0" xfId="0" applyFont="1">
      <alignment vertical="center"/>
    </xf>
    <xf numFmtId="38" fontId="4" fillId="20" borderId="3" xfId="5" applyFont="1" applyFill="1" applyBorder="1" applyAlignment="1">
      <alignment horizontal="center"/>
    </xf>
    <xf numFmtId="38" fontId="4" fillId="20" borderId="3" xfId="5" applyFont="1" applyFill="1" applyBorder="1" applyAlignment="1">
      <alignment wrapText="1"/>
    </xf>
    <xf numFmtId="0" fontId="0" fillId="0" borderId="3" xfId="0" applyBorder="1" applyAlignment="1">
      <alignment vertical="center" wrapText="1"/>
    </xf>
    <xf numFmtId="0" fontId="4" fillId="0" borderId="3" xfId="2" applyBorder="1" applyAlignment="1">
      <alignment horizontal="center" vertical="center" wrapText="1"/>
    </xf>
    <xf numFmtId="0" fontId="4" fillId="0" borderId="3" xfId="2" applyBorder="1" applyAlignment="1">
      <alignment horizontal="center" vertical="top" wrapText="1"/>
    </xf>
    <xf numFmtId="0" fontId="0" fillId="6" borderId="3" xfId="0" applyFill="1" applyBorder="1" applyAlignment="1">
      <alignment horizontal="center" vertical="center" wrapText="1"/>
    </xf>
    <xf numFmtId="0" fontId="4" fillId="0" borderId="3" xfId="2" applyBorder="1" applyAlignment="1">
      <alignment horizontal="center" vertical="center"/>
    </xf>
    <xf numFmtId="38" fontId="4" fillId="20" borderId="3" xfId="5" applyFont="1" applyFill="1" applyBorder="1" applyAlignment="1">
      <alignment horizontal="center" vertical="center"/>
    </xf>
    <xf numFmtId="38" fontId="22" fillId="20" borderId="3" xfId="5" applyFont="1" applyFill="1" applyBorder="1" applyAlignment="1">
      <alignment horizontal="center"/>
    </xf>
    <xf numFmtId="0" fontId="29" fillId="0" borderId="0" xfId="2" applyFont="1" applyAlignment="1">
      <alignment vertical="center" wrapText="1"/>
    </xf>
    <xf numFmtId="0" fontId="29" fillId="0" borderId="0" xfId="2" applyFont="1" applyAlignment="1">
      <alignment horizontal="center" vertical="center" textRotation="255"/>
    </xf>
    <xf numFmtId="0" fontId="7" fillId="19" borderId="3" xfId="2" applyFont="1" applyFill="1" applyBorder="1" applyAlignment="1">
      <alignment horizontal="center" vertical="center" wrapText="1"/>
    </xf>
    <xf numFmtId="0" fontId="7" fillId="13" borderId="3" xfId="2" applyFont="1" applyFill="1" applyBorder="1" applyAlignment="1">
      <alignment horizontal="center" vertical="center" wrapText="1"/>
    </xf>
    <xf numFmtId="0" fontId="7" fillId="10" borderId="3" xfId="2" applyFont="1" applyFill="1" applyBorder="1" applyAlignment="1">
      <alignment horizontal="center" vertical="center"/>
    </xf>
    <xf numFmtId="0" fontId="7" fillId="12" borderId="3" xfId="2" applyFont="1" applyFill="1" applyBorder="1" applyAlignment="1">
      <alignment horizontal="center" vertical="center"/>
    </xf>
    <xf numFmtId="0" fontId="7" fillId="11" borderId="3" xfId="2" applyFont="1" applyFill="1" applyBorder="1" applyAlignment="1">
      <alignment horizontal="center" vertical="center"/>
    </xf>
    <xf numFmtId="0" fontId="7" fillId="8" borderId="3" xfId="2" applyFont="1" applyFill="1" applyBorder="1" applyAlignment="1">
      <alignment horizontal="center" vertical="center"/>
    </xf>
    <xf numFmtId="0" fontId="41" fillId="2" borderId="3" xfId="0" applyFont="1" applyFill="1" applyBorder="1" applyAlignment="1">
      <alignment vertical="center" wrapText="1"/>
    </xf>
    <xf numFmtId="0" fontId="0" fillId="26" borderId="3" xfId="0" applyFill="1" applyBorder="1" applyAlignment="1">
      <alignment horizontal="left" vertical="top" wrapText="1"/>
    </xf>
    <xf numFmtId="0" fontId="0" fillId="0" borderId="3" xfId="0" applyBorder="1" applyAlignment="1">
      <alignment horizontal="left" vertical="top" wrapText="1"/>
    </xf>
    <xf numFmtId="0" fontId="41" fillId="2" borderId="3" xfId="0" applyFont="1" applyFill="1" applyBorder="1">
      <alignment vertical="center"/>
    </xf>
    <xf numFmtId="0" fontId="0" fillId="7" borderId="4" xfId="0" applyFill="1" applyBorder="1">
      <alignment vertical="center"/>
    </xf>
    <xf numFmtId="0" fontId="0" fillId="0" borderId="4" xfId="0" applyBorder="1">
      <alignment vertical="center"/>
    </xf>
    <xf numFmtId="49" fontId="5" fillId="2" borderId="0" xfId="2" applyNumberFormat="1" applyFont="1" applyFill="1"/>
    <xf numFmtId="0" fontId="0" fillId="0" borderId="16" xfId="0" applyBorder="1">
      <alignment vertical="center"/>
    </xf>
    <xf numFmtId="0" fontId="41" fillId="2" borderId="14" xfId="0" applyFont="1" applyFill="1" applyBorder="1">
      <alignment vertical="center"/>
    </xf>
    <xf numFmtId="0" fontId="23" fillId="23" borderId="16" xfId="0" applyFont="1" applyFill="1" applyBorder="1">
      <alignment vertical="center"/>
    </xf>
    <xf numFmtId="0" fontId="43" fillId="0" borderId="0" xfId="0" applyFont="1" applyAlignment="1">
      <alignment vertical="top" wrapText="1"/>
    </xf>
    <xf numFmtId="0" fontId="0" fillId="0" borderId="30" xfId="0" applyBorder="1">
      <alignment vertical="center"/>
    </xf>
    <xf numFmtId="0" fontId="16" fillId="0" borderId="0" xfId="0" applyFont="1" applyAlignment="1">
      <alignment vertical="center" wrapText="1"/>
    </xf>
    <xf numFmtId="0" fontId="4" fillId="0" borderId="0" xfId="2" applyAlignment="1">
      <alignment horizontal="center"/>
    </xf>
    <xf numFmtId="0" fontId="4" fillId="25" borderId="4" xfId="2" applyFill="1" applyBorder="1" applyAlignment="1">
      <alignment horizontal="center" wrapText="1"/>
    </xf>
    <xf numFmtId="0" fontId="28" fillId="20" borderId="3" xfId="2" applyFont="1" applyFill="1" applyBorder="1" applyAlignment="1">
      <alignment horizontal="center" vertical="center" wrapText="1"/>
    </xf>
    <xf numFmtId="0" fontId="46" fillId="27" borderId="3" xfId="2" applyFont="1" applyFill="1" applyBorder="1" applyAlignment="1">
      <alignment horizontal="center"/>
    </xf>
    <xf numFmtId="0" fontId="45" fillId="0" borderId="0" xfId="2" applyFont="1" applyAlignment="1">
      <alignment vertical="center"/>
    </xf>
    <xf numFmtId="0" fontId="19" fillId="0" borderId="3" xfId="2" applyFont="1" applyBorder="1" applyAlignment="1">
      <alignment vertical="center" wrapText="1"/>
    </xf>
    <xf numFmtId="0" fontId="19" fillId="0" borderId="3" xfId="2" applyFont="1" applyBorder="1" applyAlignment="1">
      <alignment horizontal="left" vertical="center" wrapText="1"/>
    </xf>
    <xf numFmtId="0" fontId="19" fillId="0" borderId="9" xfId="2" applyFont="1" applyBorder="1" applyAlignment="1">
      <alignment horizontal="left" vertical="center" wrapText="1"/>
    </xf>
    <xf numFmtId="0" fontId="19" fillId="0" borderId="4" xfId="2" applyFont="1" applyBorder="1" applyAlignment="1">
      <alignment vertical="center" wrapText="1"/>
    </xf>
    <xf numFmtId="0" fontId="19" fillId="0" borderId="11" xfId="2" applyFont="1" applyBorder="1" applyAlignment="1">
      <alignment vertical="center" wrapText="1"/>
    </xf>
    <xf numFmtId="0" fontId="19" fillId="0" borderId="3" xfId="2" applyFont="1" applyBorder="1" applyAlignment="1">
      <alignment horizontal="center" vertical="center" wrapText="1"/>
    </xf>
    <xf numFmtId="0" fontId="16" fillId="0" borderId="0" xfId="0" applyFont="1" applyAlignment="1">
      <alignment vertical="top"/>
    </xf>
    <xf numFmtId="0" fontId="0" fillId="21" borderId="3" xfId="0" applyFill="1" applyBorder="1" applyAlignment="1">
      <alignment horizontal="center" vertical="center" wrapText="1"/>
    </xf>
    <xf numFmtId="0" fontId="0" fillId="9" borderId="3" xfId="0" applyFill="1" applyBorder="1" applyAlignment="1">
      <alignment horizontal="center" vertical="center" wrapText="1"/>
    </xf>
    <xf numFmtId="0" fontId="47" fillId="0" borderId="0" xfId="0" applyFont="1">
      <alignment vertical="center"/>
    </xf>
    <xf numFmtId="0" fontId="0" fillId="9" borderId="6" xfId="0" applyFill="1" applyBorder="1" applyAlignment="1">
      <alignment horizontal="center" vertical="center" wrapText="1"/>
    </xf>
    <xf numFmtId="0" fontId="0" fillId="17" borderId="3" xfId="0" applyFill="1" applyBorder="1" applyAlignment="1">
      <alignment vertical="center" wrapText="1"/>
    </xf>
    <xf numFmtId="0" fontId="0" fillId="17" borderId="3" xfId="0" applyFill="1" applyBorder="1" applyAlignment="1">
      <alignment horizontal="center" vertical="center" wrapText="1"/>
    </xf>
    <xf numFmtId="38" fontId="20" fillId="20" borderId="0" xfId="5" applyFont="1" applyFill="1" applyAlignment="1"/>
    <xf numFmtId="38" fontId="20" fillId="0" borderId="0" xfId="5" applyFont="1" applyAlignment="1"/>
    <xf numFmtId="0" fontId="0" fillId="0" borderId="3" xfId="2" applyFont="1" applyBorder="1" applyAlignment="1">
      <alignment horizontal="left" vertical="center" wrapText="1"/>
    </xf>
    <xf numFmtId="0" fontId="0" fillId="0" borderId="3" xfId="2" applyFont="1" applyBorder="1" applyAlignment="1">
      <alignment horizontal="center" vertical="center" wrapText="1"/>
    </xf>
    <xf numFmtId="177" fontId="38" fillId="0" borderId="3" xfId="1" applyNumberFormat="1" applyFont="1" applyBorder="1" applyAlignment="1">
      <alignment vertical="center" wrapText="1"/>
    </xf>
    <xf numFmtId="177" fontId="38" fillId="15" borderId="3" xfId="1" applyNumberFormat="1" applyFont="1" applyFill="1" applyBorder="1" applyAlignment="1">
      <alignment vertical="center" wrapText="1"/>
    </xf>
    <xf numFmtId="0" fontId="42" fillId="0" borderId="0" xfId="4" applyFont="1">
      <alignment vertical="center"/>
    </xf>
    <xf numFmtId="0" fontId="48" fillId="0" borderId="0" xfId="0" applyFont="1">
      <alignment vertical="center"/>
    </xf>
    <xf numFmtId="0" fontId="50" fillId="0" borderId="0" xfId="0" applyFont="1">
      <alignment vertical="center"/>
    </xf>
    <xf numFmtId="0" fontId="24" fillId="29" borderId="0" xfId="0" applyFont="1" applyFill="1">
      <alignment vertical="center"/>
    </xf>
    <xf numFmtId="0" fontId="0" fillId="29" borderId="0" xfId="0" applyFill="1">
      <alignment vertical="center"/>
    </xf>
    <xf numFmtId="0" fontId="16" fillId="29" borderId="0" xfId="0" applyFont="1" applyFill="1">
      <alignment vertical="center"/>
    </xf>
    <xf numFmtId="0" fontId="43" fillId="29" borderId="0" xfId="0" applyFont="1" applyFill="1" applyAlignment="1">
      <alignment vertical="top" wrapText="1"/>
    </xf>
    <xf numFmtId="0" fontId="0" fillId="29" borderId="0" xfId="0" applyFill="1" applyAlignment="1">
      <alignment vertical="center" wrapText="1"/>
    </xf>
    <xf numFmtId="0" fontId="26" fillId="29" borderId="0" xfId="0" applyFont="1" applyFill="1">
      <alignment vertical="center"/>
    </xf>
    <xf numFmtId="0" fontId="5" fillId="3" borderId="15" xfId="2" applyFont="1" applyFill="1" applyBorder="1" applyAlignment="1">
      <alignment horizontal="center" vertical="top" wrapText="1"/>
    </xf>
    <xf numFmtId="0" fontId="53" fillId="0" borderId="0" xfId="0" applyFont="1">
      <alignment vertical="center"/>
    </xf>
    <xf numFmtId="0" fontId="43" fillId="0" borderId="0" xfId="0" applyFont="1" applyAlignment="1">
      <alignment horizontal="left" vertical="top" wrapText="1"/>
    </xf>
    <xf numFmtId="0" fontId="29" fillId="4" borderId="2" xfId="2" applyFont="1" applyFill="1" applyBorder="1" applyAlignment="1">
      <alignment horizontal="center" vertical="center" textRotation="255"/>
    </xf>
    <xf numFmtId="177" fontId="31" fillId="0" borderId="4" xfId="1" applyNumberFormat="1" applyFont="1" applyFill="1" applyBorder="1" applyAlignment="1">
      <alignment horizontal="center" vertical="center" wrapText="1"/>
    </xf>
    <xf numFmtId="177" fontId="31" fillId="15" borderId="4" xfId="1" applyNumberFormat="1" applyFont="1" applyFill="1" applyBorder="1" applyAlignment="1">
      <alignment horizontal="center" vertical="center" wrapText="1"/>
    </xf>
    <xf numFmtId="0" fontId="30" fillId="3" borderId="9" xfId="2" applyFont="1" applyFill="1" applyBorder="1" applyAlignment="1">
      <alignment horizontal="center" vertical="top" wrapText="1"/>
    </xf>
    <xf numFmtId="6" fontId="31" fillId="0" borderId="4" xfId="1" applyFont="1" applyFill="1" applyBorder="1" applyAlignment="1">
      <alignment horizontal="center" vertical="center" wrapText="1"/>
    </xf>
    <xf numFmtId="0" fontId="54" fillId="0" borderId="0" xfId="0" applyFont="1">
      <alignment vertical="center"/>
    </xf>
    <xf numFmtId="38" fontId="56" fillId="20" borderId="3" xfId="5" applyFont="1" applyFill="1" applyBorder="1" applyAlignment="1">
      <alignment horizontal="center"/>
    </xf>
    <xf numFmtId="0" fontId="0" fillId="0" borderId="4" xfId="2" applyFont="1" applyBorder="1" applyAlignment="1">
      <alignment vertical="center" wrapText="1"/>
    </xf>
    <xf numFmtId="0" fontId="0" fillId="0" borderId="3" xfId="2" applyFont="1" applyBorder="1" applyAlignment="1">
      <alignment vertical="center" wrapText="1"/>
    </xf>
    <xf numFmtId="0" fontId="0" fillId="0" borderId="11" xfId="2" applyFont="1" applyBorder="1" applyAlignment="1">
      <alignment vertical="center" wrapText="1"/>
    </xf>
    <xf numFmtId="0" fontId="0" fillId="0" borderId="9" xfId="2" applyFont="1" applyBorder="1" applyAlignment="1">
      <alignment horizontal="left" vertical="center" wrapText="1"/>
    </xf>
    <xf numFmtId="0" fontId="0" fillId="0" borderId="0" xfId="0" applyAlignment="1">
      <alignment vertical="top"/>
    </xf>
    <xf numFmtId="0" fontId="0" fillId="0" borderId="0" xfId="0" applyAlignment="1">
      <alignment vertical="top" wrapText="1"/>
    </xf>
    <xf numFmtId="6" fontId="38" fillId="0" borderId="4" xfId="1" applyFont="1" applyBorder="1" applyAlignment="1">
      <alignment horizontal="center" vertical="center" wrapText="1"/>
    </xf>
    <xf numFmtId="177" fontId="38" fillId="0" borderId="4" xfId="1" applyNumberFormat="1" applyFont="1" applyBorder="1" applyAlignment="1">
      <alignment horizontal="center" vertical="center" wrapText="1"/>
    </xf>
    <xf numFmtId="177" fontId="38" fillId="15" borderId="4" xfId="1" applyNumberFormat="1" applyFont="1" applyFill="1" applyBorder="1" applyAlignment="1">
      <alignment horizontal="center" vertical="center" wrapText="1"/>
    </xf>
    <xf numFmtId="38" fontId="5" fillId="2" borderId="0" xfId="2" applyNumberFormat="1" applyFont="1" applyFill="1"/>
    <xf numFmtId="0" fontId="5" fillId="3" borderId="15" xfId="2" applyFont="1" applyFill="1" applyBorder="1" applyAlignment="1">
      <alignment horizontal="left" vertical="top" wrapText="1"/>
    </xf>
    <xf numFmtId="177" fontId="19" fillId="0" borderId="3" xfId="1" applyNumberFormat="1" applyFont="1" applyFill="1" applyBorder="1" applyAlignment="1">
      <alignment vertical="center" wrapText="1"/>
    </xf>
    <xf numFmtId="0" fontId="19" fillId="0" borderId="7" xfId="2" applyFont="1" applyBorder="1" applyAlignment="1">
      <alignment vertical="center" wrapText="1"/>
    </xf>
    <xf numFmtId="177" fontId="19" fillId="0" borderId="8" xfId="1" applyNumberFormat="1" applyFont="1" applyFill="1" applyBorder="1" applyAlignment="1">
      <alignment vertical="center" wrapText="1"/>
    </xf>
    <xf numFmtId="177" fontId="19" fillId="15" borderId="3" xfId="1" applyNumberFormat="1" applyFont="1" applyFill="1" applyBorder="1" applyAlignment="1">
      <alignment vertical="center" wrapText="1"/>
    </xf>
    <xf numFmtId="0" fontId="5" fillId="2" borderId="0" xfId="2" applyFont="1" applyFill="1" applyAlignment="1">
      <alignment vertical="top"/>
    </xf>
    <xf numFmtId="0" fontId="26" fillId="0" borderId="0" xfId="0" applyFont="1" applyAlignment="1">
      <alignment vertical="top"/>
    </xf>
    <xf numFmtId="0" fontId="25" fillId="0" borderId="0" xfId="0" applyFont="1" applyAlignment="1">
      <alignment vertical="top"/>
    </xf>
    <xf numFmtId="0" fontId="0" fillId="29" borderId="0" xfId="0" applyFill="1" applyAlignment="1">
      <alignment vertical="top"/>
    </xf>
    <xf numFmtId="0" fontId="16" fillId="29" borderId="0" xfId="0" applyFont="1" applyFill="1" applyAlignment="1">
      <alignment vertical="top"/>
    </xf>
    <xf numFmtId="0" fontId="0" fillId="7" borderId="3" xfId="0" applyFill="1" applyBorder="1" applyAlignment="1">
      <alignment vertical="center" wrapText="1"/>
    </xf>
    <xf numFmtId="0" fontId="0" fillId="7" borderId="0" xfId="0" applyFill="1" applyAlignment="1">
      <alignment vertical="center" wrapText="1"/>
    </xf>
    <xf numFmtId="38" fontId="4" fillId="0" borderId="0" xfId="5" applyFont="1" applyFill="1" applyAlignment="1"/>
    <xf numFmtId="38" fontId="4" fillId="0" borderId="0" xfId="5" applyFont="1" applyFill="1" applyBorder="1" applyAlignment="1"/>
    <xf numFmtId="0" fontId="60" fillId="0" borderId="0" xfId="3" applyFont="1">
      <alignment vertical="center"/>
    </xf>
    <xf numFmtId="0" fontId="32" fillId="0" borderId="0" xfId="0" applyFont="1">
      <alignment vertical="center"/>
    </xf>
    <xf numFmtId="0" fontId="61" fillId="0" borderId="0" xfId="0" applyFont="1" applyAlignment="1">
      <alignment horizontal="left" vertical="center"/>
    </xf>
    <xf numFmtId="0" fontId="62" fillId="0" borderId="0" xfId="0" applyFont="1">
      <alignment vertical="center"/>
    </xf>
    <xf numFmtId="0" fontId="33" fillId="0" borderId="0" xfId="0" applyFont="1" applyAlignment="1">
      <alignment vertical="center" wrapText="1"/>
    </xf>
    <xf numFmtId="0" fontId="63" fillId="0" borderId="0" xfId="0" applyFont="1">
      <alignment vertical="center"/>
    </xf>
    <xf numFmtId="0" fontId="33" fillId="0" borderId="0" xfId="0" applyFont="1" applyAlignment="1">
      <alignment horizontal="left" vertical="center"/>
    </xf>
    <xf numFmtId="0" fontId="64" fillId="0" borderId="0" xfId="0" applyFont="1" applyAlignment="1">
      <alignment horizontal="left" vertical="center"/>
    </xf>
    <xf numFmtId="0" fontId="65" fillId="0" borderId="0" xfId="0" applyFont="1" applyAlignment="1">
      <alignment horizontal="left" vertical="center"/>
    </xf>
    <xf numFmtId="0" fontId="65" fillId="37" borderId="0" xfId="0" applyFont="1" applyFill="1" applyAlignment="1">
      <alignment horizontal="left" vertical="center"/>
    </xf>
    <xf numFmtId="0" fontId="32" fillId="37" borderId="0" xfId="0" applyFont="1" applyFill="1">
      <alignment vertical="center"/>
    </xf>
    <xf numFmtId="0" fontId="33" fillId="37" borderId="0" xfId="0" applyFont="1" applyFill="1">
      <alignment vertical="center"/>
    </xf>
    <xf numFmtId="0" fontId="64" fillId="37" borderId="0" xfId="0" applyFont="1" applyFill="1" applyAlignment="1">
      <alignment horizontal="left" vertical="center"/>
    </xf>
    <xf numFmtId="0" fontId="0" fillId="0" borderId="4" xfId="0" applyBorder="1" applyAlignment="1">
      <alignment vertical="center" wrapText="1"/>
    </xf>
    <xf numFmtId="38" fontId="28" fillId="0" borderId="3" xfId="5" applyFont="1" applyBorder="1" applyAlignment="1" applyProtection="1">
      <alignment horizontal="center" vertical="center" wrapText="1"/>
      <protection locked="0"/>
    </xf>
    <xf numFmtId="0" fontId="28" fillId="0" borderId="3" xfId="2" applyFont="1" applyBorder="1" applyAlignment="1" applyProtection="1">
      <alignment horizontal="center" vertical="center" wrapText="1"/>
      <protection locked="0"/>
    </xf>
    <xf numFmtId="0" fontId="28" fillId="20" borderId="3" xfId="2" applyFont="1" applyFill="1" applyBorder="1" applyAlignment="1" applyProtection="1">
      <alignment horizontal="center" vertical="center" wrapText="1"/>
      <protection locked="0"/>
    </xf>
    <xf numFmtId="0" fontId="69" fillId="2" borderId="0" xfId="0" applyFont="1" applyFill="1">
      <alignment vertical="center"/>
    </xf>
    <xf numFmtId="0" fontId="70" fillId="2" borderId="0" xfId="0" applyFont="1" applyFill="1">
      <alignment vertical="center"/>
    </xf>
    <xf numFmtId="0" fontId="71" fillId="2" borderId="0" xfId="0" applyFont="1" applyFill="1" applyAlignment="1">
      <alignment horizontal="right"/>
    </xf>
    <xf numFmtId="0" fontId="66" fillId="0" borderId="0" xfId="0" applyFont="1">
      <alignment vertical="center"/>
    </xf>
    <xf numFmtId="0" fontId="67" fillId="0" borderId="0" xfId="0" applyFont="1">
      <alignment vertical="center"/>
    </xf>
    <xf numFmtId="0" fontId="66" fillId="0" borderId="0" xfId="0" applyFont="1" applyAlignment="1">
      <alignment horizontal="right" vertical="center"/>
    </xf>
    <xf numFmtId="49" fontId="72" fillId="44" borderId="38" xfId="0" applyNumberFormat="1" applyFont="1" applyFill="1" applyBorder="1">
      <alignment vertical="center"/>
    </xf>
    <xf numFmtId="0" fontId="72" fillId="44" borderId="35" xfId="0" applyFont="1" applyFill="1" applyBorder="1">
      <alignment vertical="center"/>
    </xf>
    <xf numFmtId="49" fontId="67" fillId="0" borderId="0" xfId="0" applyNumberFormat="1" applyFont="1">
      <alignment vertical="center"/>
    </xf>
    <xf numFmtId="0" fontId="75" fillId="0" borderId="0" xfId="3" applyFont="1">
      <alignment vertical="center"/>
    </xf>
    <xf numFmtId="49" fontId="76" fillId="0" borderId="0" xfId="3" applyNumberFormat="1" applyFont="1">
      <alignment vertical="center"/>
    </xf>
    <xf numFmtId="49" fontId="75" fillId="0" borderId="0" xfId="3" applyNumberFormat="1" applyFont="1">
      <alignment vertical="center"/>
    </xf>
    <xf numFmtId="0" fontId="74" fillId="2" borderId="5" xfId="0" applyFont="1" applyFill="1" applyBorder="1" applyAlignment="1">
      <alignment horizontal="left" vertical="center"/>
    </xf>
    <xf numFmtId="0" fontId="70" fillId="2" borderId="5" xfId="0" applyFont="1" applyFill="1" applyBorder="1">
      <alignment vertical="center"/>
    </xf>
    <xf numFmtId="0" fontId="66" fillId="43" borderId="0" xfId="0" applyFont="1" applyFill="1" applyAlignment="1">
      <alignment horizontal="left" vertical="center"/>
    </xf>
    <xf numFmtId="0" fontId="67" fillId="43" borderId="0" xfId="0" applyFont="1" applyFill="1">
      <alignment vertical="center"/>
    </xf>
    <xf numFmtId="0" fontId="67" fillId="0" borderId="0" xfId="0" applyFont="1" applyAlignment="1">
      <alignment horizontal="left" vertical="center"/>
    </xf>
    <xf numFmtId="0" fontId="66" fillId="0" borderId="0" xfId="0" applyFont="1" applyAlignment="1">
      <alignment horizontal="left" vertical="center"/>
    </xf>
    <xf numFmtId="0" fontId="66" fillId="43" borderId="0" xfId="0" applyFont="1" applyFill="1">
      <alignment vertical="center"/>
    </xf>
    <xf numFmtId="0" fontId="71" fillId="2" borderId="3" xfId="0" applyFont="1" applyFill="1" applyBorder="1" applyAlignment="1">
      <alignment horizontal="left" vertical="center"/>
    </xf>
    <xf numFmtId="0" fontId="71" fillId="2" borderId="3" xfId="0" applyFont="1" applyFill="1" applyBorder="1">
      <alignment vertical="center"/>
    </xf>
    <xf numFmtId="0" fontId="66" fillId="0" borderId="0" xfId="0" applyFont="1" applyAlignment="1">
      <alignment vertical="center" wrapText="1"/>
    </xf>
    <xf numFmtId="0" fontId="67" fillId="0" borderId="3" xfId="0" applyFont="1" applyBorder="1" applyAlignment="1">
      <alignment horizontal="left" vertical="center" wrapText="1"/>
    </xf>
    <xf numFmtId="0" fontId="67" fillId="0" borderId="3" xfId="0" applyFont="1" applyBorder="1" applyAlignment="1">
      <alignment vertical="center" wrapText="1"/>
    </xf>
    <xf numFmtId="0" fontId="67" fillId="0" borderId="0" xfId="0" applyFont="1" applyAlignment="1">
      <alignment vertical="center" wrapText="1"/>
    </xf>
    <xf numFmtId="0" fontId="78" fillId="0" borderId="0" xfId="0" applyFont="1">
      <alignment vertical="center"/>
    </xf>
    <xf numFmtId="0" fontId="29" fillId="22" borderId="3" xfId="2" applyFont="1" applyFill="1" applyBorder="1" applyAlignment="1">
      <alignment horizontal="center" vertical="center" textRotation="255"/>
    </xf>
    <xf numFmtId="0" fontId="67" fillId="0" borderId="12" xfId="0" applyFont="1" applyBorder="1" applyAlignment="1">
      <alignment horizontal="left" vertical="top" wrapText="1"/>
    </xf>
    <xf numFmtId="0" fontId="0" fillId="0" borderId="4" xfId="0" applyBorder="1" applyAlignment="1">
      <alignment vertical="top" wrapText="1"/>
    </xf>
    <xf numFmtId="0" fontId="70" fillId="2" borderId="12" xfId="0" applyFont="1" applyFill="1" applyBorder="1">
      <alignment vertical="center"/>
    </xf>
    <xf numFmtId="0" fontId="0" fillId="0" borderId="4" xfId="0" applyBorder="1" applyAlignment="1">
      <alignment horizontal="left" vertical="top" wrapText="1"/>
    </xf>
    <xf numFmtId="0" fontId="0" fillId="0" borderId="9" xfId="0" applyBorder="1">
      <alignment vertical="center"/>
    </xf>
    <xf numFmtId="0" fontId="0" fillId="0" borderId="42" xfId="0" applyBorder="1" applyAlignment="1">
      <alignment vertical="top" wrapText="1"/>
    </xf>
    <xf numFmtId="38" fontId="1" fillId="20" borderId="3" xfId="5" applyFont="1" applyFill="1" applyBorder="1" applyAlignment="1"/>
    <xf numFmtId="0" fontId="1" fillId="0" borderId="8" xfId="2" applyFont="1" applyBorder="1" applyAlignment="1">
      <alignment horizontal="center" vertical="center" wrapText="1"/>
    </xf>
    <xf numFmtId="0" fontId="1" fillId="0" borderId="3" xfId="2" applyFont="1" applyBorder="1" applyAlignment="1">
      <alignment horizontal="center" vertical="center" wrapText="1"/>
    </xf>
    <xf numFmtId="0" fontId="1" fillId="0" borderId="0" xfId="2" applyFont="1"/>
    <xf numFmtId="0" fontId="1" fillId="0" borderId="0" xfId="2" applyFont="1" applyAlignment="1">
      <alignment vertical="top" wrapText="1"/>
    </xf>
    <xf numFmtId="0" fontId="1" fillId="0" borderId="0" xfId="2" applyFont="1" applyAlignment="1">
      <alignment wrapText="1"/>
    </xf>
    <xf numFmtId="0" fontId="1" fillId="0" borderId="0" xfId="2" applyFont="1" applyAlignment="1">
      <alignment vertical="top"/>
    </xf>
    <xf numFmtId="0" fontId="1" fillId="0" borderId="0" xfId="0" applyFont="1">
      <alignment vertical="center"/>
    </xf>
    <xf numFmtId="38" fontId="1" fillId="20" borderId="0" xfId="5" applyFont="1" applyFill="1" applyAlignment="1"/>
    <xf numFmtId="38" fontId="1" fillId="0" borderId="0" xfId="5" applyFont="1" applyAlignment="1"/>
    <xf numFmtId="0" fontId="1" fillId="25" borderId="4" xfId="2" applyFont="1" applyFill="1" applyBorder="1" applyAlignment="1">
      <alignment horizontal="center" wrapText="1"/>
    </xf>
    <xf numFmtId="0" fontId="1" fillId="0" borderId="3" xfId="2" applyFont="1" applyBorder="1" applyAlignment="1">
      <alignment horizontal="center" vertical="center"/>
    </xf>
    <xf numFmtId="0" fontId="1" fillId="0" borderId="0" xfId="2" applyFont="1" applyAlignment="1">
      <alignment horizontal="center"/>
    </xf>
    <xf numFmtId="0" fontId="1" fillId="0" borderId="0" xfId="2" applyFont="1" applyAlignment="1">
      <alignment horizontal="center" wrapText="1"/>
    </xf>
    <xf numFmtId="0" fontId="1" fillId="0" borderId="0" xfId="2" applyFont="1" applyAlignment="1">
      <alignment vertical="center"/>
    </xf>
    <xf numFmtId="0" fontId="1" fillId="20" borderId="0" xfId="2" applyFont="1" applyFill="1"/>
    <xf numFmtId="0" fontId="1" fillId="0" borderId="0" xfId="2" applyFont="1" applyAlignment="1">
      <alignment vertical="center" wrapText="1"/>
    </xf>
    <xf numFmtId="0" fontId="1" fillId="0" borderId="0" xfId="2" applyFont="1" applyAlignment="1">
      <alignment horizontal="left" vertical="center" wrapText="1"/>
    </xf>
    <xf numFmtId="0" fontId="1" fillId="0" borderId="0" xfId="2" applyFont="1" applyAlignment="1">
      <alignment horizontal="center" vertical="center" textRotation="255"/>
    </xf>
    <xf numFmtId="0" fontId="80" fillId="23" borderId="43" xfId="0" applyFont="1" applyFill="1" applyBorder="1" applyAlignment="1">
      <alignment vertical="center" readingOrder="1"/>
    </xf>
    <xf numFmtId="0" fontId="81" fillId="23" borderId="44" xfId="0" applyFont="1" applyFill="1" applyBorder="1" applyAlignment="1">
      <alignment vertical="center" readingOrder="1"/>
    </xf>
    <xf numFmtId="0" fontId="67" fillId="0" borderId="0" xfId="0" applyFont="1" applyAlignment="1">
      <alignment horizontal="left" vertical="top" wrapText="1"/>
    </xf>
    <xf numFmtId="0" fontId="81" fillId="23" borderId="50" xfId="0" applyFont="1" applyFill="1" applyBorder="1" applyAlignment="1">
      <alignment vertical="center" readingOrder="1"/>
    </xf>
    <xf numFmtId="0" fontId="66" fillId="0" borderId="46" xfId="0" applyFont="1" applyBorder="1" applyAlignment="1">
      <alignment horizontal="left" vertical="top" wrapText="1"/>
    </xf>
    <xf numFmtId="0" fontId="67" fillId="24" borderId="25" xfId="0" applyFont="1" applyFill="1" applyBorder="1" applyAlignment="1">
      <alignment horizontal="left" vertical="top" wrapText="1"/>
    </xf>
    <xf numFmtId="0" fontId="67" fillId="37" borderId="25" xfId="0" applyFont="1" applyFill="1" applyBorder="1" applyAlignment="1">
      <alignment horizontal="left" vertical="top" wrapText="1"/>
    </xf>
    <xf numFmtId="0" fontId="67" fillId="26" borderId="27" xfId="0" applyFont="1" applyFill="1" applyBorder="1" applyAlignment="1">
      <alignment horizontal="left" vertical="top" wrapText="1"/>
    </xf>
    <xf numFmtId="0" fontId="29" fillId="0" borderId="3" xfId="0" applyFont="1" applyBorder="1" applyAlignment="1">
      <alignment vertical="center"/>
    </xf>
    <xf numFmtId="0" fontId="36" fillId="0" borderId="3" xfId="0" applyFont="1" applyBorder="1" applyAlignment="1">
      <alignment vertical="center"/>
    </xf>
    <xf numFmtId="0" fontId="36" fillId="5" borderId="3" xfId="0" applyFont="1" applyFill="1" applyBorder="1" applyAlignment="1">
      <alignment vertical="center"/>
    </xf>
    <xf numFmtId="0" fontId="36" fillId="0" borderId="3" xfId="0" applyFont="1" applyBorder="1" applyAlignment="1">
      <alignment vertical="center" wrapText="1"/>
    </xf>
    <xf numFmtId="0" fontId="28" fillId="0" borderId="12" xfId="0" applyFont="1" applyBorder="1" applyAlignment="1">
      <alignment horizontal="left" vertical="center" wrapText="1"/>
    </xf>
    <xf numFmtId="0" fontId="38" fillId="0" borderId="3" xfId="0" applyFont="1" applyBorder="1" applyAlignment="1">
      <alignment vertical="center"/>
    </xf>
    <xf numFmtId="0" fontId="79" fillId="0" borderId="17" xfId="0" applyFont="1" applyBorder="1" applyAlignment="1">
      <alignment horizontal="left" vertical="top" wrapText="1"/>
    </xf>
    <xf numFmtId="0" fontId="67" fillId="0" borderId="19" xfId="0" applyFont="1" applyBorder="1" applyAlignment="1">
      <alignment horizontal="left" vertical="top" wrapText="1"/>
    </xf>
    <xf numFmtId="0" fontId="67" fillId="0" borderId="18" xfId="0" applyFont="1" applyBorder="1" applyAlignment="1">
      <alignment horizontal="left" vertical="top" wrapText="1"/>
    </xf>
    <xf numFmtId="0" fontId="67" fillId="0" borderId="17" xfId="0" applyFont="1" applyBorder="1" applyAlignment="1">
      <alignment horizontal="left" vertical="top" wrapText="1"/>
    </xf>
    <xf numFmtId="0" fontId="82" fillId="0" borderId="16" xfId="0" applyFont="1" applyBorder="1" applyAlignment="1">
      <alignment vertical="center" wrapText="1" readingOrder="1"/>
    </xf>
    <xf numFmtId="0" fontId="68" fillId="43" borderId="11" xfId="0" applyFont="1" applyFill="1" applyBorder="1" applyAlignment="1">
      <alignment vertical="center" wrapText="1"/>
    </xf>
    <xf numFmtId="0" fontId="68" fillId="43" borderId="12" xfId="0" applyFont="1" applyFill="1" applyBorder="1" applyAlignment="1">
      <alignment vertical="center" wrapText="1"/>
    </xf>
    <xf numFmtId="0" fontId="68" fillId="43" borderId="13" xfId="0" applyFont="1" applyFill="1" applyBorder="1" applyAlignment="1">
      <alignment vertical="center" wrapText="1"/>
    </xf>
    <xf numFmtId="0" fontId="68" fillId="43" borderId="14" xfId="0" applyFont="1" applyFill="1" applyBorder="1" applyAlignment="1">
      <alignment vertical="center" wrapText="1"/>
    </xf>
    <xf numFmtId="0" fontId="68" fillId="43" borderId="0" xfId="0" applyFont="1" applyFill="1" applyAlignment="1">
      <alignment vertical="center" wrapText="1"/>
    </xf>
    <xf numFmtId="0" fontId="68" fillId="43" borderId="15" xfId="0" applyFont="1" applyFill="1" applyBorder="1" applyAlignment="1">
      <alignment vertical="center" wrapText="1"/>
    </xf>
    <xf numFmtId="0" fontId="68" fillId="43" borderId="9" xfId="0" applyFont="1" applyFill="1" applyBorder="1" applyAlignment="1">
      <alignment vertical="center" wrapText="1"/>
    </xf>
    <xf numFmtId="0" fontId="68" fillId="43" borderId="1" xfId="0" applyFont="1" applyFill="1" applyBorder="1" applyAlignment="1">
      <alignment vertical="center" wrapText="1"/>
    </xf>
    <xf numFmtId="0" fontId="68" fillId="43" borderId="10" xfId="0" applyFont="1" applyFill="1" applyBorder="1" applyAlignment="1">
      <alignment vertical="center" wrapText="1"/>
    </xf>
    <xf numFmtId="0" fontId="77" fillId="0" borderId="3" xfId="4" applyFont="1" applyBorder="1" applyAlignment="1">
      <alignment vertical="center" wrapText="1"/>
    </xf>
    <xf numFmtId="0" fontId="67" fillId="0" borderId="3" xfId="0" applyFont="1" applyBorder="1" applyAlignment="1">
      <alignment vertical="center" wrapText="1"/>
    </xf>
    <xf numFmtId="0" fontId="67" fillId="0" borderId="3" xfId="0" applyFont="1" applyBorder="1" applyAlignment="1">
      <alignment horizontal="left" vertical="top" wrapText="1"/>
    </xf>
    <xf numFmtId="0" fontId="73" fillId="0" borderId="36" xfId="0" applyFont="1" applyBorder="1" applyAlignment="1" applyProtection="1">
      <alignment horizontal="left" vertical="center"/>
      <protection locked="0"/>
    </xf>
    <xf numFmtId="0" fontId="73" fillId="0" borderId="37" xfId="0" applyFont="1" applyBorder="1" applyAlignment="1" applyProtection="1">
      <alignment horizontal="left" vertical="center"/>
      <protection locked="0"/>
    </xf>
    <xf numFmtId="0" fontId="73" fillId="0" borderId="39" xfId="0" applyFont="1" applyBorder="1" applyAlignment="1" applyProtection="1">
      <alignment horizontal="left" vertical="center"/>
      <protection locked="0"/>
    </xf>
    <xf numFmtId="0" fontId="73" fillId="0" borderId="40" xfId="0" applyFont="1" applyBorder="1" applyAlignment="1" applyProtection="1">
      <alignment horizontal="left" vertical="center"/>
      <protection locked="0"/>
    </xf>
    <xf numFmtId="0" fontId="74" fillId="46" borderId="0" xfId="3" applyFont="1" applyFill="1" applyBorder="1" applyAlignment="1">
      <alignment horizontal="center" vertical="center"/>
    </xf>
    <xf numFmtId="0" fontId="71" fillId="2" borderId="3" xfId="0" applyFont="1" applyFill="1" applyBorder="1" applyAlignment="1">
      <alignment horizontal="left" vertical="center"/>
    </xf>
    <xf numFmtId="0" fontId="67" fillId="45" borderId="27" xfId="0" applyFont="1" applyFill="1" applyBorder="1" applyAlignment="1">
      <alignment horizontal="left" vertical="top" wrapText="1"/>
    </xf>
    <xf numFmtId="0" fontId="67" fillId="45" borderId="28" xfId="0" applyFont="1" applyFill="1" applyBorder="1" applyAlignment="1">
      <alignment horizontal="left" vertical="top" wrapText="1"/>
    </xf>
    <xf numFmtId="0" fontId="67" fillId="45" borderId="29" xfId="0" applyFont="1" applyFill="1" applyBorder="1" applyAlignment="1">
      <alignment horizontal="left" vertical="top" wrapText="1"/>
    </xf>
    <xf numFmtId="0" fontId="66" fillId="0" borderId="46" xfId="0" applyFont="1" applyBorder="1" applyAlignment="1">
      <alignment horizontal="left" vertical="top" wrapText="1"/>
    </xf>
    <xf numFmtId="0" fontId="66" fillId="0" borderId="45" xfId="0" applyFont="1" applyBorder="1" applyAlignment="1">
      <alignment horizontal="left" vertical="top" wrapText="1"/>
    </xf>
    <xf numFmtId="0" fontId="66" fillId="0" borderId="47" xfId="0" applyFont="1" applyBorder="1" applyAlignment="1">
      <alignment horizontal="left" vertical="top" wrapText="1"/>
    </xf>
    <xf numFmtId="0" fontId="67" fillId="43" borderId="49" xfId="0" applyFont="1" applyFill="1" applyBorder="1" applyAlignment="1">
      <alignment horizontal="left" vertical="top" wrapText="1"/>
    </xf>
    <xf numFmtId="0" fontId="67" fillId="43" borderId="41" xfId="0" applyFont="1" applyFill="1" applyBorder="1" applyAlignment="1">
      <alignment horizontal="left" vertical="top" wrapText="1"/>
    </xf>
    <xf numFmtId="0" fontId="67" fillId="43" borderId="48" xfId="0" applyFont="1" applyFill="1" applyBorder="1" applyAlignment="1">
      <alignment horizontal="left" vertical="top" wrapText="1"/>
    </xf>
    <xf numFmtId="0" fontId="67" fillId="44" borderId="25" xfId="0" applyFont="1" applyFill="1" applyBorder="1" applyAlignment="1">
      <alignment horizontal="left" vertical="top" wrapText="1"/>
    </xf>
    <xf numFmtId="0" fontId="67" fillId="44" borderId="0" xfId="0" applyFont="1" applyFill="1" applyAlignment="1">
      <alignment horizontal="left" vertical="top" wrapText="1"/>
    </xf>
    <xf numFmtId="0" fontId="67" fillId="44" borderId="26" xfId="0" applyFont="1" applyFill="1" applyBorder="1" applyAlignment="1">
      <alignment horizontal="left" vertical="top" wrapText="1"/>
    </xf>
    <xf numFmtId="0" fontId="71" fillId="2" borderId="3" xfId="0" applyFont="1" applyFill="1" applyBorder="1" applyAlignment="1">
      <alignment vertical="center"/>
    </xf>
    <xf numFmtId="0" fontId="29" fillId="22" borderId="2" xfId="2" applyFont="1" applyFill="1" applyBorder="1" applyAlignment="1">
      <alignment horizontal="center" vertical="center" textRotation="255"/>
    </xf>
    <xf numFmtId="0" fontId="29" fillId="22" borderId="8" xfId="2" applyFont="1" applyFill="1" applyBorder="1" applyAlignment="1">
      <alignment horizontal="center" vertical="center" textRotation="255"/>
    </xf>
    <xf numFmtId="0" fontId="29" fillId="21" borderId="4" xfId="2" applyFont="1" applyFill="1" applyBorder="1" applyAlignment="1">
      <alignment vertical="center" wrapText="1"/>
    </xf>
    <xf numFmtId="0" fontId="29" fillId="21" borderId="5" xfId="2" applyFont="1" applyFill="1" applyBorder="1" applyAlignment="1">
      <alignment vertical="center" wrapText="1"/>
    </xf>
    <xf numFmtId="0" fontId="4" fillId="0" borderId="32" xfId="2" applyBorder="1" applyAlignment="1">
      <alignment vertical="top" wrapText="1"/>
    </xf>
    <xf numFmtId="0" fontId="4" fillId="0" borderId="33" xfId="2" applyBorder="1" applyAlignment="1">
      <alignment vertical="top" wrapText="1"/>
    </xf>
    <xf numFmtId="0" fontId="4" fillId="0" borderId="34" xfId="2" applyBorder="1" applyAlignment="1">
      <alignment vertical="top" wrapText="1"/>
    </xf>
    <xf numFmtId="0" fontId="4" fillId="0" borderId="5" xfId="2" applyBorder="1" applyAlignment="1">
      <alignment vertical="top" wrapText="1"/>
    </xf>
    <xf numFmtId="0" fontId="4" fillId="0" borderId="6" xfId="2" applyBorder="1" applyAlignment="1">
      <alignment vertical="top" wrapText="1"/>
    </xf>
    <xf numFmtId="0" fontId="29" fillId="22" borderId="3" xfId="2" applyFont="1" applyFill="1" applyBorder="1" applyAlignment="1">
      <alignment horizontal="center" vertical="center" textRotation="255"/>
    </xf>
    <xf numFmtId="0" fontId="29" fillId="22" borderId="7" xfId="2" applyFont="1" applyFill="1" applyBorder="1" applyAlignment="1">
      <alignment horizontal="center" vertical="center" textRotation="255"/>
    </xf>
    <xf numFmtId="0" fontId="31" fillId="22" borderId="2" xfId="2" applyFont="1" applyFill="1" applyBorder="1" applyAlignment="1">
      <alignment horizontal="center" vertical="center" textRotation="255"/>
    </xf>
    <xf numFmtId="0" fontId="29" fillId="16" borderId="3" xfId="2" applyFont="1" applyFill="1" applyBorder="1" applyAlignment="1">
      <alignment vertical="center" wrapText="1"/>
    </xf>
    <xf numFmtId="0" fontId="4" fillId="15" borderId="3" xfId="2" applyFill="1" applyBorder="1" applyAlignment="1">
      <alignment horizontal="left" vertical="top" wrapText="1"/>
    </xf>
    <xf numFmtId="0" fontId="4" fillId="15" borderId="3" xfId="2" applyFill="1" applyBorder="1" applyAlignment="1">
      <alignment horizontal="left" vertical="top"/>
    </xf>
    <xf numFmtId="0" fontId="5" fillId="3" borderId="9" xfId="2" applyFont="1" applyFill="1" applyBorder="1" applyAlignment="1">
      <alignment horizontal="left" vertical="top" wrapText="1"/>
    </xf>
    <xf numFmtId="0" fontId="5" fillId="3" borderId="1" xfId="2" applyFont="1" applyFill="1" applyBorder="1" applyAlignment="1">
      <alignment horizontal="left" vertical="top" wrapText="1"/>
    </xf>
    <xf numFmtId="0" fontId="31" fillId="22" borderId="3" xfId="2" applyFont="1" applyFill="1" applyBorder="1" applyAlignment="1">
      <alignment horizontal="center" vertical="center" textRotation="255"/>
    </xf>
    <xf numFmtId="0" fontId="29" fillId="4" borderId="7" xfId="2" applyFont="1" applyFill="1" applyBorder="1" applyAlignment="1">
      <alignment horizontal="center" vertical="center" textRotation="255"/>
    </xf>
    <xf numFmtId="0" fontId="29" fillId="4" borderId="8" xfId="2" applyFont="1" applyFill="1" applyBorder="1" applyAlignment="1">
      <alignment horizontal="center" vertical="center" textRotation="255"/>
    </xf>
    <xf numFmtId="0" fontId="29" fillId="5" borderId="3" xfId="2" applyFont="1" applyFill="1" applyBorder="1" applyAlignment="1">
      <alignment vertical="center" wrapText="1"/>
    </xf>
    <xf numFmtId="0" fontId="4" fillId="0" borderId="3" xfId="2" applyBorder="1" applyAlignment="1">
      <alignment vertical="top" wrapText="1"/>
    </xf>
    <xf numFmtId="0" fontId="29" fillId="4" borderId="2" xfId="2" applyFont="1" applyFill="1" applyBorder="1" applyAlignment="1">
      <alignment horizontal="center" vertical="center" textRotation="255"/>
    </xf>
    <xf numFmtId="0" fontId="1" fillId="0" borderId="3" xfId="2" applyFont="1" applyBorder="1" applyAlignment="1">
      <alignment vertical="top" wrapText="1"/>
    </xf>
    <xf numFmtId="0" fontId="29" fillId="5" borderId="4" xfId="2" applyFont="1" applyFill="1" applyBorder="1" applyAlignment="1">
      <alignment vertical="center" wrapText="1"/>
    </xf>
    <xf numFmtId="0" fontId="29" fillId="5" borderId="5" xfId="2" applyFont="1" applyFill="1" applyBorder="1" applyAlignment="1">
      <alignment vertical="center" wrapText="1"/>
    </xf>
    <xf numFmtId="0" fontId="1" fillId="0" borderId="4" xfId="2" applyFont="1" applyBorder="1" applyAlignment="1">
      <alignment vertical="top" wrapText="1"/>
    </xf>
    <xf numFmtId="0" fontId="1" fillId="0" borderId="5" xfId="2" applyFont="1" applyBorder="1" applyAlignment="1">
      <alignment vertical="top" wrapText="1"/>
    </xf>
    <xf numFmtId="0" fontId="1" fillId="0" borderId="6" xfId="2" applyFont="1" applyBorder="1" applyAlignment="1">
      <alignment vertical="top" wrapText="1"/>
    </xf>
    <xf numFmtId="0" fontId="32" fillId="0" borderId="0" xfId="2" applyFont="1" applyAlignment="1">
      <alignment horizontal="center" vertical="center" wrapText="1"/>
    </xf>
    <xf numFmtId="0" fontId="30" fillId="3" borderId="4" xfId="2" applyFont="1" applyFill="1" applyBorder="1" applyAlignment="1">
      <alignment horizontal="center" vertical="center" wrapText="1"/>
    </xf>
    <xf numFmtId="0" fontId="30" fillId="3" borderId="5" xfId="2" applyFont="1" applyFill="1" applyBorder="1" applyAlignment="1">
      <alignment horizontal="center" vertical="center" wrapText="1"/>
    </xf>
    <xf numFmtId="0" fontId="30" fillId="3" borderId="6" xfId="2" applyFont="1" applyFill="1" applyBorder="1" applyAlignment="1">
      <alignment horizontal="center" vertical="center" wrapText="1"/>
    </xf>
    <xf numFmtId="0" fontId="30" fillId="3" borderId="9" xfId="2" applyFont="1" applyFill="1" applyBorder="1" applyAlignment="1">
      <alignment horizontal="center" wrapText="1"/>
    </xf>
    <xf numFmtId="0" fontId="30" fillId="3" borderId="1" xfId="2" applyFont="1" applyFill="1" applyBorder="1" applyAlignment="1">
      <alignment horizontal="center" wrapText="1"/>
    </xf>
    <xf numFmtId="0" fontId="30" fillId="3" borderId="10" xfId="2" applyFont="1" applyFill="1" applyBorder="1" applyAlignment="1">
      <alignment horizontal="center" wrapText="1"/>
    </xf>
    <xf numFmtId="0" fontId="29" fillId="5" borderId="3" xfId="2" applyFont="1" applyFill="1" applyBorder="1" applyAlignment="1">
      <alignment horizontal="left" vertical="center" wrapText="1"/>
    </xf>
    <xf numFmtId="0" fontId="19" fillId="0" borderId="11" xfId="2" applyFont="1" applyBorder="1" applyAlignment="1">
      <alignment vertical="center" wrapText="1"/>
    </xf>
    <xf numFmtId="0" fontId="19" fillId="0" borderId="14" xfId="2" applyFont="1" applyBorder="1" applyAlignment="1">
      <alignment vertical="center" wrapText="1"/>
    </xf>
    <xf numFmtId="0" fontId="19" fillId="0" borderId="9" xfId="2" applyFont="1" applyBorder="1" applyAlignment="1">
      <alignment vertical="center" wrapText="1"/>
    </xf>
    <xf numFmtId="0" fontId="4" fillId="0" borderId="4" xfId="2" applyBorder="1" applyAlignment="1">
      <alignment vertical="center" wrapText="1"/>
    </xf>
    <xf numFmtId="0" fontId="4" fillId="0" borderId="5" xfId="2" applyBorder="1" applyAlignment="1">
      <alignment vertical="center" wrapText="1"/>
    </xf>
    <xf numFmtId="0" fontId="4" fillId="0" borderId="6" xfId="2" applyBorder="1" applyAlignment="1">
      <alignment vertical="center" wrapText="1"/>
    </xf>
    <xf numFmtId="0" fontId="4" fillId="0" borderId="32" xfId="2" applyBorder="1" applyAlignment="1">
      <alignment vertical="center"/>
    </xf>
    <xf numFmtId="0" fontId="4" fillId="0" borderId="33" xfId="2" applyBorder="1" applyAlignment="1">
      <alignment vertical="center"/>
    </xf>
    <xf numFmtId="0" fontId="4" fillId="0" borderId="34" xfId="2" applyBorder="1" applyAlignment="1">
      <alignment vertical="center"/>
    </xf>
    <xf numFmtId="0" fontId="19" fillId="0" borderId="11" xfId="2" applyFont="1" applyBorder="1" applyAlignment="1">
      <alignment horizontal="left" vertical="center" wrapText="1"/>
    </xf>
    <xf numFmtId="0" fontId="19" fillId="0" borderId="9" xfId="2" applyFont="1" applyBorder="1" applyAlignment="1">
      <alignment horizontal="left" vertical="center" wrapText="1"/>
    </xf>
    <xf numFmtId="0" fontId="4" fillId="0" borderId="4" xfId="2" applyBorder="1" applyAlignment="1">
      <alignment vertical="center"/>
    </xf>
    <xf numFmtId="0" fontId="4" fillId="0" borderId="5" xfId="2" applyBorder="1" applyAlignment="1">
      <alignment vertical="center"/>
    </xf>
    <xf numFmtId="0" fontId="4" fillId="0" borderId="6" xfId="2" applyBorder="1" applyAlignment="1">
      <alignment vertical="center"/>
    </xf>
    <xf numFmtId="0" fontId="0" fillId="0" borderId="4" xfId="2" applyFont="1" applyBorder="1" applyAlignment="1">
      <alignment vertical="center" wrapText="1"/>
    </xf>
    <xf numFmtId="0" fontId="0" fillId="0" borderId="5" xfId="2" applyFont="1" applyBorder="1" applyAlignment="1">
      <alignment vertical="center" wrapText="1"/>
    </xf>
    <xf numFmtId="0" fontId="32" fillId="28" borderId="0" xfId="2" applyFont="1" applyFill="1" applyAlignment="1">
      <alignment horizontal="center" vertical="top" wrapText="1"/>
    </xf>
    <xf numFmtId="0" fontId="8" fillId="3" borderId="3" xfId="2" applyFont="1" applyFill="1" applyBorder="1" applyAlignment="1">
      <alignment wrapText="1"/>
    </xf>
    <xf numFmtId="0" fontId="19" fillId="0" borderId="4" xfId="2" applyFont="1" applyBorder="1" applyAlignment="1">
      <alignment horizontal="left" vertical="center" wrapText="1"/>
    </xf>
    <xf numFmtId="0" fontId="19" fillId="0" borderId="6" xfId="2" applyFont="1" applyBorder="1" applyAlignment="1">
      <alignment horizontal="left" vertical="center" wrapText="1"/>
    </xf>
    <xf numFmtId="0" fontId="19" fillId="0" borderId="0" xfId="2" applyFont="1" applyAlignment="1">
      <alignment horizontal="left" vertical="top" wrapText="1"/>
    </xf>
    <xf numFmtId="0" fontId="19" fillId="6" borderId="4" xfId="2" applyFont="1" applyFill="1" applyBorder="1" applyAlignment="1">
      <alignment horizontal="left" vertical="center" wrapText="1"/>
    </xf>
    <xf numFmtId="0" fontId="19" fillId="6" borderId="5" xfId="2" applyFont="1" applyFill="1" applyBorder="1" applyAlignment="1">
      <alignment horizontal="left" vertical="center" wrapText="1"/>
    </xf>
    <xf numFmtId="0" fontId="19" fillId="6" borderId="6" xfId="2" applyFont="1" applyFill="1" applyBorder="1" applyAlignment="1">
      <alignment horizontal="left" vertical="center" wrapText="1"/>
    </xf>
    <xf numFmtId="0" fontId="19" fillId="9" borderId="4" xfId="2" applyFont="1" applyFill="1" applyBorder="1" applyAlignment="1">
      <alignment horizontal="left" vertical="center" wrapText="1"/>
    </xf>
    <xf numFmtId="0" fontId="19" fillId="9" borderId="5" xfId="2" applyFont="1" applyFill="1" applyBorder="1" applyAlignment="1">
      <alignment horizontal="left" vertical="center" wrapText="1"/>
    </xf>
    <xf numFmtId="0" fontId="19" fillId="9" borderId="6" xfId="2" applyFont="1" applyFill="1" applyBorder="1" applyAlignment="1">
      <alignment horizontal="left" vertical="center" wrapText="1"/>
    </xf>
    <xf numFmtId="0" fontId="32" fillId="0" borderId="0" xfId="2" applyFont="1" applyAlignment="1">
      <alignment horizontal="left" vertical="top" wrapText="1"/>
    </xf>
    <xf numFmtId="0" fontId="8" fillId="3" borderId="4" xfId="2" applyFont="1" applyFill="1" applyBorder="1" applyAlignment="1">
      <alignment horizontal="left" vertical="top"/>
    </xf>
    <xf numFmtId="0" fontId="8" fillId="3" borderId="5" xfId="2" applyFont="1" applyFill="1" applyBorder="1" applyAlignment="1">
      <alignment horizontal="left" vertical="top"/>
    </xf>
    <xf numFmtId="0" fontId="8" fillId="3" borderId="4" xfId="2" applyFont="1" applyFill="1" applyBorder="1" applyAlignment="1">
      <alignment horizontal="center" vertical="top" wrapText="1"/>
    </xf>
    <xf numFmtId="0" fontId="8" fillId="3" borderId="6" xfId="2" applyFont="1" applyFill="1" applyBorder="1" applyAlignment="1">
      <alignment horizontal="center" vertical="top" wrapText="1"/>
    </xf>
    <xf numFmtId="0" fontId="9" fillId="0" borderId="0" xfId="2" applyFont="1" applyAlignment="1">
      <alignment horizontal="center" vertical="top" wrapText="1"/>
    </xf>
    <xf numFmtId="0" fontId="9" fillId="0" borderId="0" xfId="2" applyFont="1" applyAlignment="1">
      <alignment horizontal="left" vertical="top" wrapText="1"/>
    </xf>
    <xf numFmtId="0" fontId="19" fillId="0" borderId="7" xfId="2" applyFont="1" applyBorder="1" applyAlignment="1">
      <alignment horizontal="left" vertical="center" wrapText="1"/>
    </xf>
    <xf numFmtId="0" fontId="19" fillId="0" borderId="8" xfId="2" applyFont="1" applyBorder="1" applyAlignment="1">
      <alignment horizontal="left" vertical="center" wrapText="1"/>
    </xf>
    <xf numFmtId="0" fontId="28" fillId="0" borderId="0" xfId="2" applyFont="1" applyAlignment="1">
      <alignment horizontal="left" vertical="top" wrapText="1"/>
    </xf>
    <xf numFmtId="0" fontId="19" fillId="0" borderId="2" xfId="2" applyFont="1" applyBorder="1" applyAlignment="1">
      <alignment horizontal="left" vertical="center" wrapText="1"/>
    </xf>
    <xf numFmtId="0" fontId="0" fillId="0" borderId="4" xfId="2" applyFont="1" applyBorder="1" applyAlignment="1">
      <alignment horizontal="left" vertical="center" wrapText="1"/>
    </xf>
    <xf numFmtId="0" fontId="0" fillId="0" borderId="5" xfId="2" applyFont="1" applyBorder="1" applyAlignment="1">
      <alignment horizontal="left" vertical="center" wrapText="1"/>
    </xf>
    <xf numFmtId="0" fontId="10" fillId="28" borderId="0" xfId="2" applyFont="1" applyFill="1" applyAlignment="1">
      <alignment horizontal="center" vertical="top"/>
    </xf>
    <xf numFmtId="0" fontId="32" fillId="0" borderId="3" xfId="2" applyFont="1" applyBorder="1" applyAlignment="1">
      <alignment vertical="top" wrapText="1"/>
    </xf>
    <xf numFmtId="0" fontId="5" fillId="3" borderId="9" xfId="2" applyFont="1" applyFill="1" applyBorder="1" applyAlignment="1">
      <alignment horizontal="center" vertical="top" wrapText="1"/>
    </xf>
    <xf numFmtId="0" fontId="5" fillId="3" borderId="1" xfId="2" applyFont="1" applyFill="1" applyBorder="1" applyAlignment="1">
      <alignment horizontal="center" vertical="top" wrapText="1"/>
    </xf>
    <xf numFmtId="0" fontId="32" fillId="0" borderId="3" xfId="2" applyFont="1" applyBorder="1" applyAlignment="1">
      <alignment horizontal="left" vertical="top" wrapText="1"/>
    </xf>
    <xf numFmtId="0" fontId="10" fillId="0" borderId="0" xfId="2" applyFont="1" applyAlignment="1">
      <alignment horizontal="left" vertical="top" wrapText="1"/>
    </xf>
    <xf numFmtId="6" fontId="10" fillId="5" borderId="0" xfId="1" applyFont="1" applyFill="1" applyBorder="1" applyAlignment="1">
      <alignment horizontal="center" vertical="top" wrapText="1"/>
    </xf>
    <xf numFmtId="0" fontId="32" fillId="15" borderId="3" xfId="2" applyFont="1" applyFill="1" applyBorder="1" applyAlignment="1">
      <alignment horizontal="left" vertical="top" wrapText="1"/>
    </xf>
    <xf numFmtId="0" fontId="32" fillId="15" borderId="3" xfId="2" applyFont="1" applyFill="1" applyBorder="1" applyAlignment="1">
      <alignment horizontal="left" vertical="top"/>
    </xf>
    <xf numFmtId="0" fontId="44" fillId="24" borderId="20" xfId="3" applyFont="1" applyFill="1" applyBorder="1" applyAlignment="1">
      <alignment horizontal="center" vertical="center"/>
    </xf>
    <xf numFmtId="0" fontId="44" fillId="24" borderId="31" xfId="3" applyFont="1" applyFill="1" applyBorder="1" applyAlignment="1">
      <alignment horizontal="center" vertical="center"/>
    </xf>
    <xf numFmtId="0" fontId="44" fillId="24" borderId="21" xfId="3" applyFont="1" applyFill="1" applyBorder="1" applyAlignment="1">
      <alignment horizontal="center" vertical="center"/>
    </xf>
    <xf numFmtId="0" fontId="0" fillId="18" borderId="16" xfId="0" applyFill="1" applyBorder="1" applyAlignment="1">
      <alignment horizontal="left" vertical="top" wrapText="1"/>
    </xf>
    <xf numFmtId="0" fontId="7" fillId="19" borderId="16" xfId="2" applyFont="1" applyFill="1" applyBorder="1" applyAlignment="1">
      <alignment horizontal="center" vertical="center" wrapText="1"/>
    </xf>
    <xf numFmtId="0" fontId="7" fillId="13" borderId="16" xfId="2" applyFont="1" applyFill="1" applyBorder="1" applyAlignment="1">
      <alignment horizontal="center" vertical="center" wrapText="1"/>
    </xf>
    <xf numFmtId="0" fontId="7" fillId="10" borderId="16" xfId="2" applyFont="1" applyFill="1" applyBorder="1" applyAlignment="1">
      <alignment horizontal="center" vertical="center"/>
    </xf>
    <xf numFmtId="0" fontId="7" fillId="12" borderId="16" xfId="2" applyFont="1" applyFill="1" applyBorder="1" applyAlignment="1">
      <alignment horizontal="center" vertical="center"/>
    </xf>
    <xf numFmtId="0" fontId="7" fillId="11" borderId="16" xfId="2" applyFont="1" applyFill="1" applyBorder="1" applyAlignment="1">
      <alignment horizontal="center" vertical="center"/>
    </xf>
    <xf numFmtId="0" fontId="7" fillId="8" borderId="16" xfId="2" applyFont="1" applyFill="1" applyBorder="1" applyAlignment="1">
      <alignment horizontal="center" vertical="center"/>
    </xf>
    <xf numFmtId="0" fontId="41" fillId="2" borderId="16" xfId="0" applyFont="1" applyFill="1" applyBorder="1" applyAlignment="1">
      <alignment horizontal="left" vertical="top" wrapText="1"/>
    </xf>
    <xf numFmtId="0" fontId="0" fillId="18" borderId="17" xfId="0" applyFill="1" applyBorder="1" applyAlignment="1">
      <alignment horizontal="left" vertical="top" wrapText="1"/>
    </xf>
    <xf numFmtId="0" fontId="0" fillId="18" borderId="18" xfId="0" applyFill="1" applyBorder="1" applyAlignment="1">
      <alignment horizontal="left" vertical="top" wrapText="1"/>
    </xf>
    <xf numFmtId="0" fontId="0" fillId="26" borderId="17" xfId="0" applyFill="1" applyBorder="1" applyAlignment="1">
      <alignment horizontal="left" vertical="top" wrapText="1"/>
    </xf>
    <xf numFmtId="0" fontId="0" fillId="26" borderId="18" xfId="0" applyFill="1" applyBorder="1" applyAlignment="1">
      <alignment horizontal="left" vertical="top" wrapText="1"/>
    </xf>
    <xf numFmtId="0" fontId="0" fillId="26" borderId="16" xfId="0" applyFill="1" applyBorder="1" applyAlignment="1">
      <alignment horizontal="left" vertical="top" wrapText="1"/>
    </xf>
    <xf numFmtId="0" fontId="0" fillId="0" borderId="0" xfId="0" applyAlignment="1">
      <alignment horizontal="left" vertical="top" wrapText="1"/>
    </xf>
    <xf numFmtId="0" fontId="43" fillId="0" borderId="0" xfId="0" applyFont="1" applyAlignment="1">
      <alignment horizontal="left" vertical="top" wrapText="1"/>
    </xf>
    <xf numFmtId="0" fontId="55" fillId="0" borderId="0" xfId="0" applyFont="1" applyAlignment="1">
      <alignment horizontal="left" vertical="top"/>
    </xf>
    <xf numFmtId="0" fontId="19" fillId="0" borderId="0" xfId="0" applyFont="1" applyAlignment="1">
      <alignment horizontal="left" vertical="top" wrapText="1"/>
    </xf>
    <xf numFmtId="0" fontId="54" fillId="0" borderId="0" xfId="0" applyFont="1" applyAlignment="1">
      <alignment horizontal="left" vertical="top" wrapText="1"/>
    </xf>
    <xf numFmtId="0" fontId="0" fillId="29" borderId="0" xfId="0" applyFill="1" applyAlignment="1">
      <alignment horizontal="left" vertical="top" wrapText="1"/>
    </xf>
    <xf numFmtId="0" fontId="43" fillId="29" borderId="0" xfId="0" applyFont="1" applyFill="1" applyAlignment="1">
      <alignment horizontal="left" vertical="top" wrapText="1"/>
    </xf>
    <xf numFmtId="0" fontId="19" fillId="18" borderId="16" xfId="0" applyFont="1" applyFill="1" applyBorder="1" applyAlignment="1">
      <alignment horizontal="left" vertical="top" wrapText="1"/>
    </xf>
    <xf numFmtId="0" fontId="7" fillId="13" borderId="17" xfId="2" applyFont="1" applyFill="1" applyBorder="1" applyAlignment="1">
      <alignment horizontal="center" vertical="center" wrapText="1"/>
    </xf>
    <xf numFmtId="0" fontId="7" fillId="13" borderId="18" xfId="2" applyFont="1" applyFill="1" applyBorder="1" applyAlignment="1">
      <alignment horizontal="center" vertical="center" wrapText="1"/>
    </xf>
    <xf numFmtId="0" fontId="0" fillId="0" borderId="16" xfId="0" applyBorder="1" applyAlignment="1">
      <alignment horizontal="left" vertical="top" wrapText="1"/>
    </xf>
    <xf numFmtId="0" fontId="0" fillId="0" borderId="17" xfId="0" applyBorder="1" applyAlignment="1">
      <alignment horizontal="left" vertical="top" wrapText="1"/>
    </xf>
    <xf numFmtId="0" fontId="0" fillId="0" borderId="3" xfId="0" applyBorder="1" applyAlignment="1">
      <alignment vertical="top" wrapText="1"/>
    </xf>
    <xf numFmtId="0" fontId="0" fillId="0" borderId="22" xfId="0" applyBorder="1" applyAlignment="1">
      <alignment horizontal="left" vertical="top" wrapText="1"/>
    </xf>
    <xf numFmtId="0" fontId="0" fillId="0" borderId="4" xfId="0" applyBorder="1" applyAlignment="1">
      <alignment vertical="top" wrapText="1"/>
    </xf>
    <xf numFmtId="0" fontId="0" fillId="0" borderId="5" xfId="0" applyBorder="1" applyAlignment="1">
      <alignment vertical="top" wrapText="1"/>
    </xf>
    <xf numFmtId="0" fontId="0" fillId="0" borderId="6" xfId="0" applyBorder="1" applyAlignment="1">
      <alignment vertical="top" wrapText="1"/>
    </xf>
    <xf numFmtId="0" fontId="23" fillId="3" borderId="16" xfId="0" applyFont="1" applyFill="1" applyBorder="1" applyAlignment="1">
      <alignment vertical="top"/>
    </xf>
    <xf numFmtId="0" fontId="23" fillId="3" borderId="17" xfId="0" applyFont="1" applyFill="1" applyBorder="1" applyAlignment="1">
      <alignment vertical="top"/>
    </xf>
    <xf numFmtId="0" fontId="23" fillId="3" borderId="3" xfId="0" applyFont="1" applyFill="1" applyBorder="1" applyAlignment="1">
      <alignment vertical="top"/>
    </xf>
    <xf numFmtId="0" fontId="26" fillId="0" borderId="0" xfId="0" applyFont="1" applyAlignment="1">
      <alignment horizontal="left" vertical="top" wrapText="1"/>
    </xf>
    <xf numFmtId="0" fontId="0" fillId="0" borderId="3" xfId="0" applyBorder="1" applyAlignment="1">
      <alignment vertical="center"/>
    </xf>
    <xf numFmtId="0" fontId="41" fillId="2" borderId="17" xfId="0" applyFont="1" applyFill="1" applyBorder="1" applyAlignment="1">
      <alignment horizontal="left" vertical="top" wrapText="1"/>
    </xf>
    <xf numFmtId="0" fontId="41" fillId="2" borderId="18" xfId="0" applyFont="1" applyFill="1" applyBorder="1" applyAlignment="1">
      <alignment horizontal="left" vertical="top" wrapText="1"/>
    </xf>
    <xf numFmtId="0" fontId="49" fillId="2" borderId="16" xfId="0" applyFont="1" applyFill="1" applyBorder="1" applyAlignment="1">
      <alignment horizontal="left" vertical="top" wrapText="1"/>
    </xf>
    <xf numFmtId="0" fontId="58" fillId="2" borderId="16" xfId="0" applyFont="1" applyFill="1" applyBorder="1" applyAlignment="1">
      <alignment horizontal="left" vertical="top" wrapText="1"/>
    </xf>
    <xf numFmtId="0" fontId="7" fillId="12" borderId="17" xfId="2" applyFont="1" applyFill="1" applyBorder="1" applyAlignment="1">
      <alignment horizontal="center" vertical="center"/>
    </xf>
    <xf numFmtId="0" fontId="7" fillId="12" borderId="18" xfId="2" applyFont="1" applyFill="1" applyBorder="1" applyAlignment="1">
      <alignment horizontal="center" vertical="center"/>
    </xf>
    <xf numFmtId="0" fontId="47" fillId="26" borderId="16" xfId="0" applyFont="1" applyFill="1" applyBorder="1" applyAlignment="1">
      <alignment horizontal="left" vertical="top" wrapText="1"/>
    </xf>
    <xf numFmtId="0" fontId="26" fillId="26" borderId="16" xfId="0" applyFont="1" applyFill="1" applyBorder="1" applyAlignment="1">
      <alignment horizontal="left" vertical="top" wrapText="1"/>
    </xf>
    <xf numFmtId="0" fontId="7" fillId="8" borderId="17" xfId="2" applyFont="1" applyFill="1" applyBorder="1" applyAlignment="1">
      <alignment horizontal="center" vertical="center"/>
    </xf>
    <xf numFmtId="0" fontId="7" fillId="8" borderId="18" xfId="2" applyFont="1" applyFill="1" applyBorder="1" applyAlignment="1">
      <alignment horizontal="center" vertical="center"/>
    </xf>
    <xf numFmtId="0" fontId="7" fillId="10" borderId="17" xfId="2" applyFont="1" applyFill="1" applyBorder="1" applyAlignment="1">
      <alignment horizontal="center" vertical="center"/>
    </xf>
    <xf numFmtId="0" fontId="7" fillId="10" borderId="18" xfId="2" applyFont="1" applyFill="1" applyBorder="1" applyAlignment="1">
      <alignment horizontal="center" vertical="center"/>
    </xf>
    <xf numFmtId="0" fontId="51" fillId="18" borderId="17" xfId="0" applyFont="1" applyFill="1" applyBorder="1" applyAlignment="1">
      <alignment horizontal="left" vertical="top" wrapText="1"/>
    </xf>
    <xf numFmtId="0" fontId="51" fillId="18" borderId="18" xfId="0" applyFont="1" applyFill="1" applyBorder="1" applyAlignment="1">
      <alignment horizontal="left" vertical="top" wrapText="1"/>
    </xf>
    <xf numFmtId="0" fontId="52" fillId="30" borderId="17" xfId="0" applyFont="1" applyFill="1" applyBorder="1" applyAlignment="1">
      <alignment horizontal="center" vertical="center" wrapText="1"/>
    </xf>
    <xf numFmtId="0" fontId="52" fillId="30" borderId="18" xfId="0" applyFont="1" applyFill="1" applyBorder="1" applyAlignment="1">
      <alignment horizontal="center" vertical="center" wrapText="1"/>
    </xf>
    <xf numFmtId="0" fontId="52" fillId="32" borderId="17" xfId="0" applyFont="1" applyFill="1" applyBorder="1" applyAlignment="1">
      <alignment horizontal="center" vertical="center" wrapText="1"/>
    </xf>
    <xf numFmtId="0" fontId="52" fillId="32" borderId="18" xfId="0" applyFont="1" applyFill="1" applyBorder="1" applyAlignment="1">
      <alignment horizontal="center" vertical="center" wrapText="1"/>
    </xf>
    <xf numFmtId="0" fontId="52" fillId="33" borderId="17" xfId="0" applyFont="1" applyFill="1" applyBorder="1" applyAlignment="1">
      <alignment horizontal="center" vertical="center"/>
    </xf>
    <xf numFmtId="0" fontId="52" fillId="33" borderId="18" xfId="0" applyFont="1" applyFill="1" applyBorder="1" applyAlignment="1">
      <alignment horizontal="center" vertical="center"/>
    </xf>
    <xf numFmtId="0" fontId="52" fillId="34" borderId="17" xfId="0" applyFont="1" applyFill="1" applyBorder="1" applyAlignment="1">
      <alignment horizontal="center" vertical="center"/>
    </xf>
    <xf numFmtId="0" fontId="52" fillId="34" borderId="18" xfId="0" applyFont="1" applyFill="1" applyBorder="1" applyAlignment="1">
      <alignment horizontal="center" vertical="center"/>
    </xf>
    <xf numFmtId="0" fontId="52" fillId="35" borderId="17" xfId="0" applyFont="1" applyFill="1" applyBorder="1" applyAlignment="1">
      <alignment horizontal="center" vertical="center"/>
    </xf>
    <xf numFmtId="0" fontId="52" fillId="35" borderId="18" xfId="0" applyFont="1" applyFill="1" applyBorder="1" applyAlignment="1">
      <alignment horizontal="center" vertical="center"/>
    </xf>
    <xf numFmtId="0" fontId="52" fillId="36" borderId="17" xfId="0" applyFont="1" applyFill="1" applyBorder="1" applyAlignment="1">
      <alignment horizontal="center" vertical="center"/>
    </xf>
    <xf numFmtId="0" fontId="52" fillId="36" borderId="18" xfId="0" applyFont="1" applyFill="1" applyBorder="1" applyAlignment="1">
      <alignment horizontal="center" vertical="center"/>
    </xf>
    <xf numFmtId="0" fontId="0" fillId="0" borderId="17" xfId="0" applyBorder="1" applyAlignment="1">
      <alignment vertical="top" wrapText="1"/>
    </xf>
    <xf numFmtId="0" fontId="0" fillId="0" borderId="19" xfId="0" applyBorder="1" applyAlignment="1">
      <alignment vertical="top" wrapText="1"/>
    </xf>
    <xf numFmtId="0" fontId="0" fillId="0" borderId="18" xfId="0" applyBorder="1" applyAlignment="1">
      <alignment vertical="top" wrapText="1"/>
    </xf>
    <xf numFmtId="0" fontId="40" fillId="18" borderId="16" xfId="0" applyFont="1" applyFill="1" applyBorder="1" applyAlignment="1">
      <alignment horizontal="left" vertical="top" wrapText="1"/>
    </xf>
    <xf numFmtId="0" fontId="51" fillId="18" borderId="16" xfId="0" applyFont="1" applyFill="1" applyBorder="1" applyAlignment="1">
      <alignment horizontal="left" vertical="top" wrapText="1"/>
    </xf>
    <xf numFmtId="0" fontId="51" fillId="40" borderId="17" xfId="0" applyFont="1" applyFill="1" applyBorder="1" applyAlignment="1">
      <alignment horizontal="left" vertical="top" wrapText="1"/>
    </xf>
    <xf numFmtId="0" fontId="51" fillId="40" borderId="18" xfId="0" applyFont="1" applyFill="1" applyBorder="1" applyAlignment="1">
      <alignment horizontal="left" vertical="top" wrapText="1"/>
    </xf>
    <xf numFmtId="0" fontId="41" fillId="38" borderId="17" xfId="0" applyFont="1" applyFill="1" applyBorder="1" applyAlignment="1">
      <alignment horizontal="left" vertical="top" wrapText="1"/>
    </xf>
    <xf numFmtId="0" fontId="41" fillId="38" borderId="18" xfId="0" applyFont="1" applyFill="1" applyBorder="1" applyAlignment="1">
      <alignment horizontal="left" vertical="top" wrapText="1"/>
    </xf>
    <xf numFmtId="0" fontId="0" fillId="37" borderId="16" xfId="0" applyFill="1" applyBorder="1" applyAlignment="1">
      <alignment horizontal="left" vertical="top" wrapText="1"/>
    </xf>
    <xf numFmtId="0" fontId="0" fillId="14" borderId="16" xfId="0" applyFill="1" applyBorder="1" applyAlignment="1">
      <alignment horizontal="left" vertical="top" wrapText="1"/>
    </xf>
    <xf numFmtId="0" fontId="58" fillId="23" borderId="16" xfId="0" applyFont="1" applyFill="1" applyBorder="1" applyAlignment="1">
      <alignment horizontal="left" vertical="top" wrapText="1"/>
    </xf>
    <xf numFmtId="0" fontId="44" fillId="24" borderId="20" xfId="4" applyFont="1" applyFill="1" applyBorder="1" applyAlignment="1">
      <alignment horizontal="center" vertical="center"/>
    </xf>
    <xf numFmtId="0" fontId="44" fillId="24" borderId="31" xfId="4" applyFont="1" applyFill="1" applyBorder="1" applyAlignment="1">
      <alignment horizontal="center" vertical="center"/>
    </xf>
    <xf numFmtId="0" fontId="44" fillId="24" borderId="21" xfId="4" applyFont="1" applyFill="1" applyBorder="1" applyAlignment="1">
      <alignment horizontal="center" vertical="center"/>
    </xf>
    <xf numFmtId="0" fontId="19" fillId="14" borderId="16" xfId="0" applyFont="1" applyFill="1" applyBorder="1" applyAlignment="1">
      <alignment horizontal="left" vertical="top" wrapText="1"/>
    </xf>
    <xf numFmtId="0" fontId="57" fillId="23" borderId="16" xfId="0" applyFont="1" applyFill="1" applyBorder="1" applyAlignment="1">
      <alignment horizontal="left" vertical="top" wrapText="1"/>
    </xf>
    <xf numFmtId="0" fontId="51" fillId="31" borderId="17" xfId="0" applyFont="1" applyFill="1" applyBorder="1" applyAlignment="1">
      <alignment horizontal="left" vertical="top" wrapText="1"/>
    </xf>
    <xf numFmtId="0" fontId="51" fillId="31" borderId="18" xfId="0" applyFont="1" applyFill="1" applyBorder="1" applyAlignment="1">
      <alignment horizontal="left" vertical="top" wrapText="1"/>
    </xf>
    <xf numFmtId="0" fontId="23" fillId="23" borderId="16" xfId="0" applyFont="1" applyFill="1" applyBorder="1" applyAlignment="1">
      <alignment horizontal="left" vertical="top" wrapText="1"/>
    </xf>
    <xf numFmtId="0" fontId="51" fillId="39" borderId="17" xfId="0" applyFont="1" applyFill="1" applyBorder="1" applyAlignment="1">
      <alignment horizontal="left" vertical="top" wrapText="1"/>
    </xf>
    <xf numFmtId="0" fontId="51" fillId="39" borderId="18" xfId="0" applyFont="1" applyFill="1" applyBorder="1" applyAlignment="1">
      <alignment horizontal="left" vertical="top" wrapText="1"/>
    </xf>
    <xf numFmtId="0" fontId="19" fillId="24" borderId="16" xfId="0" applyFont="1" applyFill="1" applyBorder="1" applyAlignment="1">
      <alignment horizontal="left" vertical="top" wrapText="1"/>
    </xf>
    <xf numFmtId="0" fontId="0" fillId="0" borderId="23" xfId="0" applyBorder="1" applyAlignment="1">
      <alignment horizontal="left" vertical="top" wrapText="1"/>
    </xf>
    <xf numFmtId="0" fontId="0" fillId="0" borderId="24" xfId="0" applyBorder="1" applyAlignment="1">
      <alignment horizontal="left" vertical="top" wrapText="1"/>
    </xf>
    <xf numFmtId="0" fontId="0" fillId="0" borderId="27" xfId="0" applyBorder="1" applyAlignment="1">
      <alignment horizontal="left" vertical="top" wrapText="1"/>
    </xf>
    <xf numFmtId="0" fontId="0" fillId="0" borderId="28" xfId="0" applyBorder="1" applyAlignment="1">
      <alignment horizontal="left" vertical="top" wrapText="1"/>
    </xf>
    <xf numFmtId="0" fontId="0" fillId="0" borderId="29" xfId="0" applyBorder="1" applyAlignment="1">
      <alignment horizontal="left" vertical="top" wrapText="1"/>
    </xf>
    <xf numFmtId="0" fontId="23" fillId="3" borderId="19" xfId="0" applyFont="1" applyFill="1" applyBorder="1" applyAlignment="1">
      <alignment vertical="top"/>
    </xf>
    <xf numFmtId="0" fontId="23" fillId="3" borderId="18" xfId="0" applyFont="1" applyFill="1" applyBorder="1" applyAlignment="1">
      <alignment vertical="top"/>
    </xf>
    <xf numFmtId="0" fontId="40" fillId="0" borderId="17" xfId="0" applyFont="1" applyBorder="1" applyAlignment="1">
      <alignment vertical="top" wrapText="1"/>
    </xf>
    <xf numFmtId="0" fontId="40" fillId="0" borderId="19" xfId="0" applyFont="1" applyBorder="1" applyAlignment="1">
      <alignment vertical="top" wrapText="1"/>
    </xf>
    <xf numFmtId="0" fontId="40" fillId="0" borderId="18" xfId="0" applyFont="1" applyBorder="1" applyAlignment="1">
      <alignment vertical="top" wrapText="1"/>
    </xf>
    <xf numFmtId="0" fontId="0" fillId="0" borderId="3" xfId="0" applyBorder="1" applyAlignment="1">
      <alignment horizontal="left" vertical="top" wrapText="1"/>
    </xf>
    <xf numFmtId="0" fontId="41" fillId="2" borderId="17" xfId="0" applyFont="1" applyFill="1" applyBorder="1" applyAlignment="1">
      <alignment horizontal="center" vertical="top" wrapText="1"/>
    </xf>
    <xf numFmtId="0" fontId="41" fillId="2" borderId="18" xfId="0" applyFont="1" applyFill="1" applyBorder="1" applyAlignment="1">
      <alignment horizontal="center" vertical="top" wrapText="1"/>
    </xf>
    <xf numFmtId="0" fontId="57" fillId="23" borderId="17" xfId="0" applyFont="1" applyFill="1" applyBorder="1" applyAlignment="1">
      <alignment horizontal="left" vertical="top" wrapText="1"/>
    </xf>
    <xf numFmtId="0" fontId="0" fillId="15" borderId="17" xfId="0" applyFill="1" applyBorder="1" applyAlignment="1">
      <alignment vertical="top" wrapText="1"/>
    </xf>
    <xf numFmtId="0" fontId="0" fillId="0" borderId="0" xfId="0" applyAlignment="1">
      <alignment vertical="top" wrapText="1"/>
    </xf>
    <xf numFmtId="0" fontId="51" fillId="42" borderId="17" xfId="0" applyFont="1" applyFill="1" applyBorder="1" applyAlignment="1">
      <alignment horizontal="left" vertical="top" wrapText="1"/>
    </xf>
    <xf numFmtId="0" fontId="51" fillId="42" borderId="18" xfId="0" applyFont="1" applyFill="1" applyBorder="1" applyAlignment="1">
      <alignment horizontal="left" vertical="top" wrapText="1"/>
    </xf>
    <xf numFmtId="0" fontId="57" fillId="41" borderId="17" xfId="0" applyFont="1" applyFill="1" applyBorder="1" applyAlignment="1">
      <alignment horizontal="left" vertical="top" wrapText="1"/>
    </xf>
    <xf numFmtId="0" fontId="57" fillId="41" borderId="18" xfId="0" applyFont="1" applyFill="1" applyBorder="1" applyAlignment="1">
      <alignment horizontal="left" vertical="top" wrapText="1"/>
    </xf>
    <xf numFmtId="0" fontId="0" fillId="0" borderId="19" xfId="0" applyBorder="1" applyAlignment="1">
      <alignment horizontal="left" vertical="top" wrapText="1"/>
    </xf>
    <xf numFmtId="0" fontId="0" fillId="0" borderId="18" xfId="0" applyBorder="1" applyAlignment="1">
      <alignment horizontal="left" vertical="top" wrapText="1"/>
    </xf>
    <xf numFmtId="0" fontId="0" fillId="0" borderId="25" xfId="0" applyBorder="1" applyAlignment="1">
      <alignment horizontal="left" vertical="top" wrapText="1"/>
    </xf>
    <xf numFmtId="0" fontId="0" fillId="0" borderId="26" xfId="0" applyBorder="1" applyAlignment="1">
      <alignment horizontal="left" vertical="top" wrapText="1"/>
    </xf>
    <xf numFmtId="0" fontId="51" fillId="0" borderId="0" xfId="0" applyFont="1" applyAlignment="1">
      <alignment horizontal="left" vertical="top" wrapText="1"/>
    </xf>
    <xf numFmtId="0" fontId="0" fillId="0" borderId="0" xfId="0" applyAlignment="1">
      <alignment vertical="center" wrapText="1"/>
    </xf>
    <xf numFmtId="0" fontId="0" fillId="24" borderId="16" xfId="0" applyFill="1" applyBorder="1" applyAlignment="1">
      <alignment horizontal="left" vertical="top" wrapText="1"/>
    </xf>
    <xf numFmtId="0" fontId="57" fillId="23" borderId="18" xfId="0" applyFont="1" applyFill="1" applyBorder="1" applyAlignment="1">
      <alignment horizontal="left" vertical="top" wrapText="1"/>
    </xf>
    <xf numFmtId="0" fontId="51" fillId="29" borderId="17" xfId="0" applyFont="1" applyFill="1" applyBorder="1" applyAlignment="1">
      <alignment horizontal="left" vertical="top" wrapText="1"/>
    </xf>
    <xf numFmtId="0" fontId="51" fillId="29" borderId="18" xfId="0" applyFont="1" applyFill="1" applyBorder="1" applyAlignment="1">
      <alignment horizontal="left" vertical="top" wrapText="1"/>
    </xf>
    <xf numFmtId="0" fontId="0" fillId="0" borderId="3" xfId="0" applyBorder="1" applyAlignment="1">
      <alignment vertical="center" wrapText="1"/>
    </xf>
    <xf numFmtId="0" fontId="0" fillId="7" borderId="3" xfId="0" applyFill="1" applyBorder="1" applyAlignment="1">
      <alignment vertical="center" wrapText="1"/>
    </xf>
    <xf numFmtId="0" fontId="0" fillId="7" borderId="3" xfId="0" applyFill="1"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1" fillId="0" borderId="4" xfId="2" applyFont="1" applyBorder="1" applyAlignment="1">
      <alignment vertical="center" wrapText="1"/>
    </xf>
    <xf numFmtId="0" fontId="1" fillId="0" borderId="5" xfId="2" applyFont="1" applyBorder="1" applyAlignment="1">
      <alignment vertical="center" wrapText="1"/>
    </xf>
    <xf numFmtId="0" fontId="1" fillId="0" borderId="9" xfId="2" applyFont="1" applyBorder="1" applyAlignment="1">
      <alignment vertical="center" wrapText="1"/>
    </xf>
    <xf numFmtId="0" fontId="1" fillId="0" borderId="1" xfId="2" applyFont="1" applyBorder="1" applyAlignment="1">
      <alignment vertical="center" wrapText="1"/>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9" xfId="0" applyBorder="1" applyAlignment="1">
      <alignment horizontal="center" vertical="center" wrapText="1"/>
    </xf>
    <xf numFmtId="0" fontId="0" fillId="0" borderId="1" xfId="0" applyBorder="1" applyAlignment="1">
      <alignment horizontal="center" vertical="center" wrapText="1"/>
    </xf>
    <xf numFmtId="0" fontId="4" fillId="0" borderId="7" xfId="2" applyBorder="1" applyAlignment="1">
      <alignment horizontal="center" vertical="center" wrapText="1"/>
    </xf>
    <xf numFmtId="0" fontId="4" fillId="0" borderId="2" xfId="2" applyBorder="1" applyAlignment="1">
      <alignment horizontal="center" vertical="center" wrapText="1"/>
    </xf>
    <xf numFmtId="0" fontId="4" fillId="0" borderId="8" xfId="2" applyBorder="1" applyAlignment="1">
      <alignment horizontal="center" vertical="center" wrapText="1"/>
    </xf>
    <xf numFmtId="38" fontId="1" fillId="20" borderId="0" xfId="5" applyFont="1" applyFill="1" applyBorder="1" applyAlignment="1">
      <alignment horizontal="center"/>
    </xf>
    <xf numFmtId="0" fontId="1" fillId="0" borderId="6" xfId="2" applyFont="1" applyBorder="1" applyAlignment="1">
      <alignment vertical="center" wrapText="1"/>
    </xf>
    <xf numFmtId="38" fontId="1" fillId="0" borderId="5" xfId="5" applyFont="1" applyBorder="1" applyAlignment="1">
      <alignment horizontal="center" vertical="center"/>
    </xf>
    <xf numFmtId="38" fontId="1" fillId="0" borderId="6" xfId="5" applyFont="1" applyBorder="1" applyAlignment="1">
      <alignment horizontal="center" vertical="center"/>
    </xf>
    <xf numFmtId="38" fontId="4" fillId="20" borderId="4" xfId="5" applyFont="1" applyFill="1" applyBorder="1" applyAlignment="1">
      <alignment horizontal="center" wrapText="1"/>
    </xf>
    <xf numFmtId="38" fontId="4" fillId="20" borderId="5" xfId="5" applyFont="1" applyFill="1" applyBorder="1" applyAlignment="1">
      <alignment horizontal="center" wrapText="1"/>
    </xf>
    <xf numFmtId="38" fontId="4" fillId="20" borderId="6" xfId="5" applyFont="1" applyFill="1" applyBorder="1" applyAlignment="1">
      <alignment horizontal="center" wrapText="1"/>
    </xf>
    <xf numFmtId="38" fontId="4" fillId="20" borderId="4" xfId="5" applyFont="1" applyFill="1" applyBorder="1" applyAlignment="1">
      <alignment horizontal="center"/>
    </xf>
    <xf numFmtId="38" fontId="4" fillId="20" borderId="5" xfId="5" applyFont="1" applyFill="1" applyBorder="1" applyAlignment="1">
      <alignment horizontal="center"/>
    </xf>
    <xf numFmtId="38" fontId="4" fillId="20" borderId="6" xfId="5" applyFont="1" applyFill="1" applyBorder="1" applyAlignment="1">
      <alignment horizontal="center"/>
    </xf>
    <xf numFmtId="0" fontId="32" fillId="0" borderId="4" xfId="2" applyFont="1" applyBorder="1" applyAlignment="1">
      <alignment vertical="top" wrapText="1"/>
    </xf>
    <xf numFmtId="0" fontId="32" fillId="0" borderId="5" xfId="2" applyFont="1" applyBorder="1" applyAlignment="1">
      <alignment vertical="top" wrapText="1"/>
    </xf>
    <xf numFmtId="0" fontId="32" fillId="0" borderId="6" xfId="2" applyFont="1" applyBorder="1" applyAlignment="1">
      <alignment vertical="top" wrapText="1"/>
    </xf>
    <xf numFmtId="0" fontId="32" fillId="0" borderId="4" xfId="2" applyFont="1" applyBorder="1" applyAlignment="1">
      <alignment horizontal="left" vertical="top" wrapText="1"/>
    </xf>
    <xf numFmtId="0" fontId="32" fillId="0" borderId="5" xfId="2" applyFont="1" applyBorder="1" applyAlignment="1">
      <alignment horizontal="left" vertical="top" wrapText="1"/>
    </xf>
    <xf numFmtId="0" fontId="32" fillId="0" borderId="6" xfId="2" applyFont="1" applyBorder="1" applyAlignment="1">
      <alignment horizontal="left" vertical="top" wrapText="1"/>
    </xf>
    <xf numFmtId="0" fontId="38" fillId="22" borderId="2" xfId="2" applyFont="1" applyFill="1" applyBorder="1" applyAlignment="1">
      <alignment horizontal="center" vertical="center" textRotation="255"/>
    </xf>
    <xf numFmtId="0" fontId="38" fillId="22" borderId="3" xfId="2" applyFont="1" applyFill="1" applyBorder="1" applyAlignment="1">
      <alignment horizontal="center" vertical="center" textRotation="255"/>
    </xf>
    <xf numFmtId="0" fontId="0" fillId="0" borderId="6" xfId="2" applyFont="1" applyBorder="1" applyAlignment="1">
      <alignment horizontal="left" vertical="center" wrapText="1"/>
    </xf>
    <xf numFmtId="0" fontId="1" fillId="0" borderId="4" xfId="2" applyFont="1" applyBorder="1" applyAlignment="1">
      <alignment vertical="center"/>
    </xf>
    <xf numFmtId="0" fontId="1" fillId="0" borderId="5" xfId="2" applyFont="1" applyBorder="1" applyAlignment="1">
      <alignment vertical="center"/>
    </xf>
    <xf numFmtId="0" fontId="1" fillId="0" borderId="6" xfId="2" applyFont="1" applyBorder="1" applyAlignment="1">
      <alignment vertical="center"/>
    </xf>
    <xf numFmtId="6" fontId="10" fillId="5" borderId="0" xfId="1" applyFont="1" applyFill="1" applyAlignment="1">
      <alignment horizontal="center" vertical="top" wrapText="1"/>
    </xf>
    <xf numFmtId="0" fontId="0" fillId="0" borderId="7" xfId="2" applyFont="1" applyBorder="1" applyAlignment="1">
      <alignment horizontal="left" vertical="center" wrapText="1"/>
    </xf>
    <xf numFmtId="0" fontId="0" fillId="0" borderId="8" xfId="2" applyFont="1" applyBorder="1" applyAlignment="1">
      <alignment horizontal="left" vertical="center" wrapText="1"/>
    </xf>
    <xf numFmtId="0" fontId="1" fillId="0" borderId="4" xfId="2" applyFont="1" applyBorder="1" applyAlignment="1">
      <alignment horizontal="left" vertical="center" wrapText="1"/>
    </xf>
    <xf numFmtId="0" fontId="1" fillId="0" borderId="5" xfId="2" applyFont="1" applyBorder="1" applyAlignment="1">
      <alignment horizontal="left" vertical="center" wrapText="1"/>
    </xf>
    <xf numFmtId="0" fontId="1" fillId="0" borderId="6" xfId="2" applyFont="1" applyBorder="1" applyAlignment="1">
      <alignment horizontal="left" vertical="center" wrapText="1"/>
    </xf>
    <xf numFmtId="0" fontId="0" fillId="0" borderId="2" xfId="2" applyFont="1" applyBorder="1" applyAlignment="1">
      <alignment horizontal="left" vertical="center" wrapText="1"/>
    </xf>
    <xf numFmtId="0" fontId="0" fillId="0" borderId="11" xfId="2" applyFont="1" applyBorder="1" applyAlignment="1">
      <alignment vertical="center" wrapText="1"/>
    </xf>
    <xf numFmtId="0" fontId="0" fillId="0" borderId="14" xfId="2" applyFont="1" applyBorder="1" applyAlignment="1">
      <alignment vertical="center" wrapText="1"/>
    </xf>
    <xf numFmtId="0" fontId="0" fillId="0" borderId="9" xfId="2" applyFont="1" applyBorder="1" applyAlignment="1">
      <alignment vertical="center" wrapText="1"/>
    </xf>
    <xf numFmtId="0" fontId="0" fillId="0" borderId="11" xfId="2" applyFont="1" applyBorder="1" applyAlignment="1">
      <alignment horizontal="left" vertical="center" wrapText="1"/>
    </xf>
    <xf numFmtId="0" fontId="0" fillId="0" borderId="9" xfId="2" applyFont="1" applyBorder="1" applyAlignment="1">
      <alignment horizontal="left" vertical="center" wrapText="1"/>
    </xf>
    <xf numFmtId="0" fontId="9" fillId="0" borderId="0" xfId="2" applyFont="1" applyAlignment="1">
      <alignment horizontal="center" vertical="center" wrapText="1"/>
    </xf>
    <xf numFmtId="0" fontId="9" fillId="9" borderId="4" xfId="2" applyFont="1" applyFill="1" applyBorder="1" applyAlignment="1">
      <alignment horizontal="left" vertical="top" wrapText="1"/>
    </xf>
    <xf numFmtId="0" fontId="9" fillId="9" borderId="5" xfId="2" applyFont="1" applyFill="1" applyBorder="1" applyAlignment="1">
      <alignment horizontal="left" vertical="top" wrapText="1"/>
    </xf>
    <xf numFmtId="0" fontId="9" fillId="9" borderId="6" xfId="2" applyFont="1" applyFill="1" applyBorder="1" applyAlignment="1">
      <alignment horizontal="left" vertical="top" wrapText="1"/>
    </xf>
    <xf numFmtId="0" fontId="1" fillId="0" borderId="0" xfId="2" applyFont="1" applyAlignment="1">
      <alignment horizontal="left" vertical="top" wrapText="1"/>
    </xf>
    <xf numFmtId="0" fontId="8" fillId="3" borderId="6" xfId="2" applyFont="1" applyFill="1" applyBorder="1" applyAlignment="1">
      <alignment horizontal="left" vertical="top"/>
    </xf>
  </cellXfs>
  <cellStyles count="6">
    <cellStyle name="Hyperlink" xfId="4" xr:uid="{00000000-0005-0000-0000-000000000000}"/>
    <cellStyle name="ハイパーリンク" xfId="3" builtinId="8"/>
    <cellStyle name="桁区切り" xfId="5" builtinId="6"/>
    <cellStyle name="通貨" xfId="1" builtinId="7"/>
    <cellStyle name="標準" xfId="0" builtinId="0"/>
    <cellStyle name="標準 2" xfId="2" xr:uid="{00000000-0005-0000-0000-000005000000}"/>
  </cellStyles>
  <dxfs count="106">
    <dxf>
      <font>
        <color rgb="FF9C0006"/>
      </font>
      <fill>
        <patternFill>
          <bgColor rgb="FFFFC7CE"/>
        </patternFill>
      </fill>
    </dxf>
    <dxf>
      <font>
        <color rgb="FF006100"/>
      </font>
      <fill>
        <patternFill>
          <bgColor rgb="FFC6EFCE"/>
        </patternFill>
      </fill>
    </dxf>
    <dxf>
      <fill>
        <patternFill>
          <bgColor rgb="FFFFC7CE"/>
        </patternFill>
      </fill>
      <border>
        <left style="thin">
          <color auto="1"/>
        </left>
        <right style="thin">
          <color auto="1"/>
        </right>
        <top style="thin">
          <color auto="1"/>
        </top>
        <bottom style="thin">
          <color auto="1"/>
        </bottom>
      </border>
    </dxf>
    <dxf>
      <fill>
        <patternFill patternType="lightTrellis">
          <bgColor theme="2" tint="-0.499984740745262"/>
        </patternFill>
      </fill>
      <border>
        <left style="thin">
          <color auto="1"/>
        </left>
        <right style="thin">
          <color auto="1"/>
        </right>
        <top style="thin">
          <color auto="1"/>
        </top>
        <bottom style="thin">
          <color auto="1"/>
        </bottom>
        <vertical/>
        <horizontal/>
      </border>
    </dxf>
    <dxf>
      <font>
        <color rgb="FFFF0000"/>
      </font>
      <fill>
        <patternFill>
          <bgColor theme="7" tint="0.59996337778862885"/>
        </patternFill>
      </fill>
    </dxf>
    <dxf>
      <fill>
        <patternFill patternType="solid">
          <bgColor theme="2" tint="-0.24994659260841701"/>
        </patternFill>
      </fill>
    </dxf>
    <dxf>
      <fill>
        <patternFill>
          <bgColor rgb="FFF7B3B4"/>
        </patternFill>
      </fill>
    </dxf>
    <dxf>
      <font>
        <color rgb="FFFF0000"/>
      </font>
      <fill>
        <patternFill>
          <bgColor theme="7" tint="0.59996337778862885"/>
        </patternFill>
      </fill>
    </dxf>
    <dxf>
      <fill>
        <patternFill>
          <bgColor theme="0"/>
        </patternFill>
      </fill>
    </dxf>
    <dxf>
      <fill>
        <patternFill>
          <bgColor theme="2" tint="-0.24994659260841701"/>
        </patternFill>
      </fill>
    </dxf>
    <dxf>
      <fill>
        <patternFill>
          <bgColor rgb="FFF7B3B4"/>
        </patternFill>
      </fill>
    </dxf>
    <dxf>
      <fill>
        <patternFill>
          <bgColor theme="7" tint="0.59996337778862885"/>
        </patternFill>
      </fill>
    </dxf>
    <dxf>
      <fill>
        <patternFill>
          <bgColor rgb="FFFFC7CE"/>
        </patternFill>
      </fill>
      <border>
        <left style="thin">
          <color auto="1"/>
        </left>
        <right style="thin">
          <color auto="1"/>
        </right>
        <top style="thin">
          <color auto="1"/>
        </top>
        <bottom style="thin">
          <color auto="1"/>
        </bottom>
      </border>
    </dxf>
    <dxf>
      <fill>
        <patternFill patternType="lightTrellis">
          <bgColor theme="2" tint="-0.499984740745262"/>
        </patternFill>
      </fill>
      <border>
        <left style="thin">
          <color auto="1"/>
        </left>
        <right style="thin">
          <color auto="1"/>
        </right>
        <top style="thin">
          <color auto="1"/>
        </top>
        <bottom style="thin">
          <color auto="1"/>
        </bottom>
        <vertical/>
        <horizontal/>
      </border>
    </dxf>
    <dxf>
      <font>
        <color rgb="FFFF0000"/>
      </font>
      <fill>
        <patternFill>
          <bgColor theme="7" tint="0.59996337778862885"/>
        </patternFill>
      </fill>
    </dxf>
    <dxf>
      <fill>
        <patternFill patternType="solid">
          <bgColor theme="2" tint="-0.24994659260841701"/>
        </patternFill>
      </fill>
    </dxf>
    <dxf>
      <fill>
        <patternFill>
          <bgColor rgb="FFF7B3B4"/>
        </patternFill>
      </fill>
    </dxf>
    <dxf>
      <font>
        <color rgb="FFFF0000"/>
      </font>
      <fill>
        <patternFill>
          <bgColor theme="7" tint="0.59996337778862885"/>
        </patternFill>
      </fill>
    </dxf>
    <dxf>
      <fill>
        <patternFill>
          <bgColor theme="0"/>
        </patternFill>
      </fill>
    </dxf>
    <dxf>
      <fill>
        <patternFill>
          <bgColor theme="2" tint="-0.24994659260841701"/>
        </patternFill>
      </fill>
    </dxf>
    <dxf>
      <fill>
        <patternFill>
          <bgColor rgb="FFF7B3B4"/>
        </patternFill>
      </fill>
    </dxf>
    <dxf>
      <fill>
        <patternFill>
          <bgColor theme="7" tint="0.59996337778862885"/>
        </patternFill>
      </fill>
    </dxf>
    <dxf>
      <fill>
        <patternFill>
          <bgColor rgb="FFFFC7CE"/>
        </patternFill>
      </fill>
      <border>
        <left style="thin">
          <color auto="1"/>
        </left>
        <right style="thin">
          <color auto="1"/>
        </right>
        <top style="thin">
          <color auto="1"/>
        </top>
        <bottom style="thin">
          <color auto="1"/>
        </bottom>
      </border>
    </dxf>
    <dxf>
      <fill>
        <patternFill patternType="lightTrellis">
          <bgColor theme="2" tint="-0.499984740745262"/>
        </patternFill>
      </fill>
      <border>
        <left style="thin">
          <color auto="1"/>
        </left>
        <right style="thin">
          <color auto="1"/>
        </right>
        <top style="thin">
          <color auto="1"/>
        </top>
        <bottom style="thin">
          <color auto="1"/>
        </bottom>
        <vertical/>
        <horizontal/>
      </border>
    </dxf>
    <dxf>
      <font>
        <color rgb="FFFF0000"/>
      </font>
      <fill>
        <patternFill>
          <bgColor theme="7" tint="0.59996337778862885"/>
        </patternFill>
      </fill>
    </dxf>
    <dxf>
      <fill>
        <patternFill patternType="solid">
          <bgColor theme="2" tint="-0.24994659260841701"/>
        </patternFill>
      </fill>
    </dxf>
    <dxf>
      <fill>
        <patternFill>
          <bgColor rgb="FFF7B3B4"/>
        </patternFill>
      </fill>
    </dxf>
    <dxf>
      <font>
        <color rgb="FFFF0000"/>
      </font>
      <fill>
        <patternFill>
          <bgColor theme="7" tint="0.59996337778862885"/>
        </patternFill>
      </fill>
    </dxf>
    <dxf>
      <fill>
        <patternFill>
          <bgColor theme="0"/>
        </patternFill>
      </fill>
    </dxf>
    <dxf>
      <fill>
        <patternFill>
          <bgColor theme="2" tint="-0.24994659260841701"/>
        </patternFill>
      </fill>
    </dxf>
    <dxf>
      <fill>
        <patternFill>
          <bgColor rgb="FFF7B3B4"/>
        </patternFill>
      </fill>
    </dxf>
    <dxf>
      <fill>
        <patternFill>
          <bgColor theme="7" tint="0.59996337778862885"/>
        </patternFill>
      </fill>
    </dxf>
    <dxf>
      <fill>
        <patternFill>
          <bgColor rgb="FFFFC7CE"/>
        </patternFill>
      </fill>
      <border>
        <left style="thin">
          <color auto="1"/>
        </left>
        <right style="thin">
          <color auto="1"/>
        </right>
        <top style="thin">
          <color auto="1"/>
        </top>
        <bottom style="thin">
          <color auto="1"/>
        </bottom>
      </border>
    </dxf>
    <dxf>
      <fill>
        <patternFill patternType="lightTrellis">
          <bgColor theme="2" tint="-0.499984740745262"/>
        </patternFill>
      </fill>
      <border>
        <left style="thin">
          <color auto="1"/>
        </left>
        <right style="thin">
          <color auto="1"/>
        </right>
        <top style="thin">
          <color auto="1"/>
        </top>
        <bottom style="thin">
          <color auto="1"/>
        </bottom>
        <vertical/>
        <horizontal/>
      </border>
    </dxf>
    <dxf>
      <font>
        <color rgb="FFFF0000"/>
      </font>
      <fill>
        <patternFill>
          <bgColor theme="7" tint="0.59996337778862885"/>
        </patternFill>
      </fill>
    </dxf>
    <dxf>
      <fill>
        <patternFill patternType="solid">
          <bgColor theme="2" tint="-0.24994659260841701"/>
        </patternFill>
      </fill>
    </dxf>
    <dxf>
      <fill>
        <patternFill>
          <bgColor rgb="FFF7B3B4"/>
        </patternFill>
      </fill>
    </dxf>
    <dxf>
      <font>
        <color rgb="FFFF0000"/>
      </font>
      <fill>
        <patternFill>
          <bgColor theme="7" tint="0.59996337778862885"/>
        </patternFill>
      </fill>
    </dxf>
    <dxf>
      <fill>
        <patternFill>
          <bgColor theme="0"/>
        </patternFill>
      </fill>
    </dxf>
    <dxf>
      <fill>
        <patternFill>
          <bgColor theme="2" tint="-0.24994659260841701"/>
        </patternFill>
      </fill>
    </dxf>
    <dxf>
      <fill>
        <patternFill>
          <bgColor rgb="FFF7B3B4"/>
        </patternFill>
      </fill>
    </dxf>
    <dxf>
      <fill>
        <patternFill>
          <bgColor theme="7" tint="0.59996337778862885"/>
        </patternFill>
      </fill>
    </dxf>
    <dxf>
      <fill>
        <patternFill>
          <bgColor rgb="FFFFC7CE"/>
        </patternFill>
      </fill>
      <border>
        <left style="thin">
          <color auto="1"/>
        </left>
        <right style="thin">
          <color auto="1"/>
        </right>
        <top style="thin">
          <color auto="1"/>
        </top>
        <bottom style="thin">
          <color auto="1"/>
        </bottom>
      </border>
    </dxf>
    <dxf>
      <fill>
        <patternFill patternType="lightTrellis">
          <bgColor theme="2" tint="-0.499984740745262"/>
        </patternFill>
      </fill>
      <border>
        <left style="thin">
          <color auto="1"/>
        </left>
        <right style="thin">
          <color auto="1"/>
        </right>
        <top style="thin">
          <color auto="1"/>
        </top>
        <bottom style="thin">
          <color auto="1"/>
        </bottom>
        <vertical/>
        <horizontal/>
      </border>
    </dxf>
    <dxf>
      <font>
        <color rgb="FFFF0000"/>
      </font>
      <fill>
        <patternFill>
          <bgColor theme="7" tint="0.59996337778862885"/>
        </patternFill>
      </fill>
    </dxf>
    <dxf>
      <fill>
        <patternFill patternType="solid">
          <bgColor theme="2" tint="-0.24994659260841701"/>
        </patternFill>
      </fill>
    </dxf>
    <dxf>
      <fill>
        <patternFill>
          <bgColor rgb="FFF7B3B4"/>
        </patternFill>
      </fill>
    </dxf>
    <dxf>
      <font>
        <color rgb="FFFF0000"/>
      </font>
      <fill>
        <patternFill>
          <bgColor theme="7" tint="0.59996337778862885"/>
        </patternFill>
      </fill>
    </dxf>
    <dxf>
      <fill>
        <patternFill>
          <bgColor theme="0"/>
        </patternFill>
      </fill>
    </dxf>
    <dxf>
      <fill>
        <patternFill>
          <bgColor theme="2" tint="-0.24994659260841701"/>
        </patternFill>
      </fill>
    </dxf>
    <dxf>
      <fill>
        <patternFill>
          <bgColor rgb="FFF7B3B4"/>
        </patternFill>
      </fill>
    </dxf>
    <dxf>
      <fill>
        <patternFill>
          <bgColor theme="7" tint="0.59996337778862885"/>
        </patternFill>
      </fill>
    </dxf>
    <dxf>
      <fill>
        <patternFill>
          <bgColor rgb="FFFFC7CE"/>
        </patternFill>
      </fill>
      <border>
        <left style="thin">
          <color auto="1"/>
        </left>
        <right style="thin">
          <color auto="1"/>
        </right>
        <top style="thin">
          <color auto="1"/>
        </top>
        <bottom style="thin">
          <color auto="1"/>
        </bottom>
      </border>
    </dxf>
    <dxf>
      <fill>
        <patternFill patternType="lightTrellis">
          <bgColor theme="2" tint="-0.499984740745262"/>
        </patternFill>
      </fill>
      <border>
        <left style="thin">
          <color auto="1"/>
        </left>
        <right style="thin">
          <color auto="1"/>
        </right>
        <top style="thin">
          <color auto="1"/>
        </top>
        <bottom style="thin">
          <color auto="1"/>
        </bottom>
        <vertical/>
        <horizontal/>
      </border>
    </dxf>
    <dxf>
      <font>
        <color rgb="FFFF0000"/>
      </font>
      <fill>
        <patternFill>
          <bgColor theme="7" tint="0.59996337778862885"/>
        </patternFill>
      </fill>
    </dxf>
    <dxf>
      <fill>
        <patternFill patternType="solid">
          <bgColor theme="2" tint="-0.24994659260841701"/>
        </patternFill>
      </fill>
    </dxf>
    <dxf>
      <fill>
        <patternFill>
          <bgColor rgb="FFF7B3B4"/>
        </patternFill>
      </fill>
    </dxf>
    <dxf>
      <font>
        <color rgb="FFFF0000"/>
      </font>
      <fill>
        <patternFill>
          <bgColor theme="7" tint="0.59996337778862885"/>
        </patternFill>
      </fill>
    </dxf>
    <dxf>
      <fill>
        <patternFill>
          <bgColor theme="0"/>
        </patternFill>
      </fill>
    </dxf>
    <dxf>
      <fill>
        <patternFill>
          <bgColor theme="2" tint="-0.24994659260841701"/>
        </patternFill>
      </fill>
    </dxf>
    <dxf>
      <fill>
        <patternFill>
          <bgColor rgb="FFF7B3B4"/>
        </patternFill>
      </fill>
    </dxf>
    <dxf>
      <fill>
        <patternFill>
          <bgColor theme="7" tint="0.59996337778862885"/>
        </patternFill>
      </fill>
    </dxf>
    <dxf>
      <fill>
        <patternFill>
          <bgColor rgb="FFFFC7CE"/>
        </patternFill>
      </fill>
      <border>
        <left style="thin">
          <color auto="1"/>
        </left>
        <right style="thin">
          <color auto="1"/>
        </right>
        <top style="thin">
          <color auto="1"/>
        </top>
        <bottom style="thin">
          <color auto="1"/>
        </bottom>
      </border>
    </dxf>
    <dxf>
      <fill>
        <patternFill patternType="lightTrellis">
          <bgColor theme="2" tint="-0.499984740745262"/>
        </patternFill>
      </fill>
      <border>
        <left style="thin">
          <color auto="1"/>
        </left>
        <right style="thin">
          <color auto="1"/>
        </right>
        <top style="thin">
          <color auto="1"/>
        </top>
        <bottom style="thin">
          <color auto="1"/>
        </bottom>
        <vertical/>
        <horizontal/>
      </border>
    </dxf>
    <dxf>
      <font>
        <color rgb="FFFF0000"/>
      </font>
      <fill>
        <patternFill>
          <bgColor theme="7" tint="0.59996337778862885"/>
        </patternFill>
      </fill>
    </dxf>
    <dxf>
      <fill>
        <patternFill patternType="solid">
          <bgColor theme="2" tint="-0.24994659260841701"/>
        </patternFill>
      </fill>
    </dxf>
    <dxf>
      <fill>
        <patternFill>
          <bgColor rgb="FFF7B3B4"/>
        </patternFill>
      </fill>
    </dxf>
    <dxf>
      <font>
        <color rgb="FFFF0000"/>
      </font>
      <fill>
        <patternFill>
          <bgColor theme="7" tint="0.59996337778862885"/>
        </patternFill>
      </fill>
    </dxf>
    <dxf>
      <fill>
        <patternFill>
          <bgColor theme="0"/>
        </patternFill>
      </fill>
    </dxf>
    <dxf>
      <fill>
        <patternFill>
          <bgColor theme="2" tint="-0.24994659260841701"/>
        </patternFill>
      </fill>
    </dxf>
    <dxf>
      <fill>
        <patternFill>
          <bgColor rgb="FFF7B3B4"/>
        </patternFill>
      </fill>
    </dxf>
    <dxf>
      <fill>
        <patternFill>
          <bgColor theme="7" tint="0.59996337778862885"/>
        </patternFill>
      </fill>
    </dxf>
    <dxf>
      <fill>
        <patternFill>
          <bgColor rgb="FFFFC7CE"/>
        </patternFill>
      </fill>
      <border>
        <left style="thin">
          <color auto="1"/>
        </left>
        <right style="thin">
          <color auto="1"/>
        </right>
        <top style="thin">
          <color auto="1"/>
        </top>
        <bottom style="thin">
          <color auto="1"/>
        </bottom>
      </border>
    </dxf>
    <dxf>
      <fill>
        <patternFill patternType="lightTrellis">
          <bgColor theme="2" tint="-0.499984740745262"/>
        </patternFill>
      </fill>
      <border>
        <left style="thin">
          <color auto="1"/>
        </left>
        <right style="thin">
          <color auto="1"/>
        </right>
        <top style="thin">
          <color auto="1"/>
        </top>
        <bottom style="thin">
          <color auto="1"/>
        </bottom>
        <vertical/>
        <horizontal/>
      </border>
    </dxf>
    <dxf>
      <font>
        <color rgb="FFFF0000"/>
      </font>
      <fill>
        <patternFill>
          <bgColor theme="7" tint="0.59996337778862885"/>
        </patternFill>
      </fill>
    </dxf>
    <dxf>
      <fill>
        <patternFill patternType="solid">
          <bgColor theme="2" tint="-0.24994659260841701"/>
        </patternFill>
      </fill>
    </dxf>
    <dxf>
      <fill>
        <patternFill>
          <bgColor rgb="FFF7B3B4"/>
        </patternFill>
      </fill>
    </dxf>
    <dxf>
      <font>
        <color rgb="FFFF0000"/>
      </font>
      <fill>
        <patternFill>
          <bgColor theme="7" tint="0.59996337778862885"/>
        </patternFill>
      </fill>
    </dxf>
    <dxf>
      <fill>
        <patternFill>
          <bgColor theme="0"/>
        </patternFill>
      </fill>
    </dxf>
    <dxf>
      <fill>
        <patternFill>
          <bgColor theme="2" tint="-0.24994659260841701"/>
        </patternFill>
      </fill>
    </dxf>
    <dxf>
      <fill>
        <patternFill>
          <bgColor rgb="FFF7B3B4"/>
        </patternFill>
      </fill>
    </dxf>
    <dxf>
      <fill>
        <patternFill>
          <bgColor theme="7" tint="0.59996337778862885"/>
        </patternFill>
      </fill>
    </dxf>
    <dxf>
      <fill>
        <patternFill>
          <bgColor rgb="FFFFC7CE"/>
        </patternFill>
      </fill>
      <border>
        <left style="thin">
          <color auto="1"/>
        </left>
        <right style="thin">
          <color auto="1"/>
        </right>
        <top style="thin">
          <color auto="1"/>
        </top>
        <bottom style="thin">
          <color auto="1"/>
        </bottom>
      </border>
    </dxf>
    <dxf>
      <fill>
        <patternFill patternType="lightTrellis">
          <bgColor theme="2" tint="-0.499984740745262"/>
        </patternFill>
      </fill>
      <border>
        <left style="thin">
          <color auto="1"/>
        </left>
        <right style="thin">
          <color auto="1"/>
        </right>
        <top style="thin">
          <color auto="1"/>
        </top>
        <bottom style="thin">
          <color auto="1"/>
        </bottom>
        <vertical/>
        <horizontal/>
      </border>
    </dxf>
    <dxf>
      <font>
        <color rgb="FFFF0000"/>
      </font>
      <fill>
        <patternFill>
          <bgColor theme="7" tint="0.59996337778862885"/>
        </patternFill>
      </fill>
    </dxf>
    <dxf>
      <fill>
        <patternFill patternType="solid">
          <bgColor theme="2" tint="-0.24994659260841701"/>
        </patternFill>
      </fill>
    </dxf>
    <dxf>
      <fill>
        <patternFill>
          <bgColor rgb="FFF7B3B4"/>
        </patternFill>
      </fill>
    </dxf>
    <dxf>
      <font>
        <color rgb="FFFF0000"/>
      </font>
      <fill>
        <patternFill>
          <bgColor theme="7" tint="0.59996337778862885"/>
        </patternFill>
      </fill>
    </dxf>
    <dxf>
      <fill>
        <patternFill>
          <bgColor theme="0"/>
        </patternFill>
      </fill>
    </dxf>
    <dxf>
      <fill>
        <patternFill>
          <bgColor theme="2" tint="-0.24994659260841701"/>
        </patternFill>
      </fill>
    </dxf>
    <dxf>
      <fill>
        <patternFill>
          <bgColor rgb="FFF7B3B4"/>
        </patternFill>
      </fill>
    </dxf>
    <dxf>
      <fill>
        <patternFill>
          <bgColor theme="7" tint="0.59996337778862885"/>
        </patternFill>
      </fill>
    </dxf>
    <dxf>
      <fill>
        <patternFill>
          <bgColor rgb="FFFFC7CE"/>
        </patternFill>
      </fill>
      <border>
        <left style="thin">
          <color auto="1"/>
        </left>
        <right style="thin">
          <color auto="1"/>
        </right>
        <top style="thin">
          <color auto="1"/>
        </top>
        <bottom style="thin">
          <color auto="1"/>
        </bottom>
      </border>
    </dxf>
    <dxf>
      <fill>
        <patternFill patternType="lightTrellis">
          <bgColor theme="2" tint="-0.499984740745262"/>
        </patternFill>
      </fill>
      <border>
        <left style="thin">
          <color auto="1"/>
        </left>
        <right style="thin">
          <color auto="1"/>
        </right>
        <top style="thin">
          <color auto="1"/>
        </top>
        <bottom style="thin">
          <color auto="1"/>
        </bottom>
        <vertical/>
        <horizontal/>
      </border>
    </dxf>
    <dxf>
      <font>
        <color rgb="FFFF0000"/>
      </font>
      <fill>
        <patternFill>
          <bgColor theme="7" tint="0.59996337778862885"/>
        </patternFill>
      </fill>
    </dxf>
    <dxf>
      <fill>
        <patternFill patternType="solid">
          <bgColor theme="2" tint="-0.24994659260841701"/>
        </patternFill>
      </fill>
    </dxf>
    <dxf>
      <fill>
        <patternFill>
          <bgColor rgb="FFF7B3B4"/>
        </patternFill>
      </fill>
    </dxf>
    <dxf>
      <font>
        <color rgb="FFFF0000"/>
      </font>
      <fill>
        <patternFill>
          <bgColor theme="7" tint="0.59996337778862885"/>
        </patternFill>
      </fill>
    </dxf>
    <dxf>
      <fill>
        <patternFill>
          <bgColor theme="0"/>
        </patternFill>
      </fill>
    </dxf>
    <dxf>
      <fill>
        <patternFill>
          <bgColor theme="2" tint="-0.24994659260841701"/>
        </patternFill>
      </fill>
    </dxf>
    <dxf>
      <fill>
        <patternFill>
          <bgColor rgb="FFF7B3B4"/>
        </patternFill>
      </fill>
    </dxf>
    <dxf>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DD8F7"/>
      <color rgb="FFC1A7E6"/>
      <color rgb="FFBA67A6"/>
      <color rgb="FFA857B5"/>
      <color rgb="FF9BA4E6"/>
      <color rgb="FF7F4296"/>
      <color rgb="FFAAFFC3"/>
      <color rgb="FF67A550"/>
      <color rgb="FF5B4296"/>
      <color rgb="FF2F66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ustomXml" Target="../customXml/item3.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00.xml.rels><?xml version="1.0" encoding="UTF-8" standalone="yes"?>
<Relationships xmlns="http://schemas.openxmlformats.org/package/2006/relationships"><Relationship Id="rId1" Type="http://schemas.openxmlformats.org/officeDocument/2006/relationships/themeOverride" Target="../theme/themeOverride91.xml"/></Relationships>
</file>

<file path=xl/charts/_rels/chart101.xml.rels><?xml version="1.0" encoding="UTF-8" standalone="yes"?>
<Relationships xmlns="http://schemas.openxmlformats.org/package/2006/relationships"><Relationship Id="rId1" Type="http://schemas.openxmlformats.org/officeDocument/2006/relationships/themeOverride" Target="../theme/themeOverride92.xml"/></Relationships>
</file>

<file path=xl/charts/_rels/chart102.xml.rels><?xml version="1.0" encoding="UTF-8" standalone="yes"?>
<Relationships xmlns="http://schemas.openxmlformats.org/package/2006/relationships"><Relationship Id="rId1" Type="http://schemas.openxmlformats.org/officeDocument/2006/relationships/themeOverride" Target="../theme/themeOverride93.xml"/></Relationships>
</file>

<file path=xl/charts/_rels/chart103.xml.rels><?xml version="1.0" encoding="UTF-8" standalone="yes"?>
<Relationships xmlns="http://schemas.openxmlformats.org/package/2006/relationships"><Relationship Id="rId1" Type="http://schemas.openxmlformats.org/officeDocument/2006/relationships/themeOverride" Target="../theme/themeOverride94.xml"/></Relationships>
</file>

<file path=xl/charts/_rels/chart104.xml.rels><?xml version="1.0" encoding="UTF-8" standalone="yes"?>
<Relationships xmlns="http://schemas.openxmlformats.org/package/2006/relationships"><Relationship Id="rId1" Type="http://schemas.openxmlformats.org/officeDocument/2006/relationships/themeOverride" Target="../theme/themeOverride95.xml"/></Relationships>
</file>

<file path=xl/charts/_rels/chart105.xml.rels><?xml version="1.0" encoding="UTF-8" standalone="yes"?>
<Relationships xmlns="http://schemas.openxmlformats.org/package/2006/relationships"><Relationship Id="rId1" Type="http://schemas.openxmlformats.org/officeDocument/2006/relationships/themeOverride" Target="../theme/themeOverride96.xml"/></Relationships>
</file>

<file path=xl/charts/_rels/chart106.xml.rels><?xml version="1.0" encoding="UTF-8" standalone="yes"?>
<Relationships xmlns="http://schemas.openxmlformats.org/package/2006/relationships"><Relationship Id="rId1" Type="http://schemas.openxmlformats.org/officeDocument/2006/relationships/themeOverride" Target="../theme/themeOverride97.xml"/></Relationships>
</file>

<file path=xl/charts/_rels/chart107.xml.rels><?xml version="1.0" encoding="UTF-8" standalone="yes"?>
<Relationships xmlns="http://schemas.openxmlformats.org/package/2006/relationships"><Relationship Id="rId1" Type="http://schemas.openxmlformats.org/officeDocument/2006/relationships/themeOverride" Target="../theme/themeOverride98.xml"/></Relationships>
</file>

<file path=xl/charts/_rels/chart108.xml.rels><?xml version="1.0" encoding="UTF-8" standalone="yes"?>
<Relationships xmlns="http://schemas.openxmlformats.org/package/2006/relationships"><Relationship Id="rId1" Type="http://schemas.openxmlformats.org/officeDocument/2006/relationships/themeOverride" Target="../theme/themeOverride99.xml"/></Relationships>
</file>

<file path=xl/charts/_rels/chart109.xml.rels><?xml version="1.0" encoding="UTF-8" standalone="yes"?>
<Relationships xmlns="http://schemas.openxmlformats.org/package/2006/relationships"><Relationship Id="rId1" Type="http://schemas.openxmlformats.org/officeDocument/2006/relationships/themeOverride" Target="../theme/themeOverride10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1.xml.rels><?xml version="1.0" encoding="UTF-8" standalone="yes"?>
<Relationships xmlns="http://schemas.openxmlformats.org/package/2006/relationships"><Relationship Id="rId1" Type="http://schemas.openxmlformats.org/officeDocument/2006/relationships/themeOverride" Target="../theme/themeOverride101.xml"/></Relationships>
</file>

<file path=xl/charts/_rels/chart113.xml.rels><?xml version="1.0" encoding="UTF-8" standalone="yes"?>
<Relationships xmlns="http://schemas.openxmlformats.org/package/2006/relationships"><Relationship Id="rId1" Type="http://schemas.openxmlformats.org/officeDocument/2006/relationships/themeOverride" Target="../theme/themeOverride102.xml"/></Relationships>
</file>

<file path=xl/charts/_rels/chart114.xml.rels><?xml version="1.0" encoding="UTF-8" standalone="yes"?>
<Relationships xmlns="http://schemas.openxmlformats.org/package/2006/relationships"><Relationship Id="rId1" Type="http://schemas.openxmlformats.org/officeDocument/2006/relationships/themeOverride" Target="../theme/themeOverride103.xml"/></Relationships>
</file>

<file path=xl/charts/_rels/chart115.xml.rels><?xml version="1.0" encoding="UTF-8" standalone="yes"?>
<Relationships xmlns="http://schemas.openxmlformats.org/package/2006/relationships"><Relationship Id="rId1" Type="http://schemas.openxmlformats.org/officeDocument/2006/relationships/themeOverride" Target="../theme/themeOverride104.xml"/></Relationships>
</file>

<file path=xl/charts/_rels/chart116.xml.rels><?xml version="1.0" encoding="UTF-8" standalone="yes"?>
<Relationships xmlns="http://schemas.openxmlformats.org/package/2006/relationships"><Relationship Id="rId1" Type="http://schemas.openxmlformats.org/officeDocument/2006/relationships/themeOverride" Target="../theme/themeOverride105.xml"/></Relationships>
</file>

<file path=xl/charts/_rels/chart117.xml.rels><?xml version="1.0" encoding="UTF-8" standalone="yes"?>
<Relationships xmlns="http://schemas.openxmlformats.org/package/2006/relationships"><Relationship Id="rId1" Type="http://schemas.openxmlformats.org/officeDocument/2006/relationships/themeOverride" Target="../theme/themeOverride106.xml"/></Relationships>
</file>

<file path=xl/charts/_rels/chart118.xml.rels><?xml version="1.0" encoding="UTF-8" standalone="yes"?>
<Relationships xmlns="http://schemas.openxmlformats.org/package/2006/relationships"><Relationship Id="rId1" Type="http://schemas.openxmlformats.org/officeDocument/2006/relationships/themeOverride" Target="../theme/themeOverride107.xml"/></Relationships>
</file>

<file path=xl/charts/_rels/chart119.xml.rels><?xml version="1.0" encoding="UTF-8" standalone="yes"?>
<Relationships xmlns="http://schemas.openxmlformats.org/package/2006/relationships"><Relationship Id="rId1" Type="http://schemas.openxmlformats.org/officeDocument/2006/relationships/themeOverride" Target="../theme/themeOverride108.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20.xml.rels><?xml version="1.0" encoding="UTF-8" standalone="yes"?>
<Relationships xmlns="http://schemas.openxmlformats.org/package/2006/relationships"><Relationship Id="rId1" Type="http://schemas.openxmlformats.org/officeDocument/2006/relationships/themeOverride" Target="../theme/themeOverride109.xml"/></Relationships>
</file>

<file path=xl/charts/_rels/chart121.xml.rels><?xml version="1.0" encoding="UTF-8" standalone="yes"?>
<Relationships xmlns="http://schemas.openxmlformats.org/package/2006/relationships"><Relationship Id="rId1" Type="http://schemas.openxmlformats.org/officeDocument/2006/relationships/themeOverride" Target="../theme/themeOverride110.xml"/></Relationships>
</file>

<file path=xl/charts/_rels/chart122.xml.rels><?xml version="1.0" encoding="UTF-8" standalone="yes"?>
<Relationships xmlns="http://schemas.openxmlformats.org/package/2006/relationships"><Relationship Id="rId1" Type="http://schemas.openxmlformats.org/officeDocument/2006/relationships/themeOverride" Target="../theme/themeOverride111.xml"/></Relationships>
</file>

<file path=xl/charts/_rels/chart123.xml.rels><?xml version="1.0" encoding="UTF-8" standalone="yes"?>
<Relationships xmlns="http://schemas.openxmlformats.org/package/2006/relationships"><Relationship Id="rId1" Type="http://schemas.openxmlformats.org/officeDocument/2006/relationships/themeOverride" Target="../theme/themeOverride112.xml"/></Relationships>
</file>

<file path=xl/charts/_rels/chart124.xml.rels><?xml version="1.0" encoding="UTF-8" standalone="yes"?>
<Relationships xmlns="http://schemas.openxmlformats.org/package/2006/relationships"><Relationship Id="rId1" Type="http://schemas.openxmlformats.org/officeDocument/2006/relationships/themeOverride" Target="../theme/themeOverride113.xml"/></Relationships>
</file>

<file path=xl/charts/_rels/chart125.xml.rels><?xml version="1.0" encoding="UTF-8" standalone="yes"?>
<Relationships xmlns="http://schemas.openxmlformats.org/package/2006/relationships"><Relationship Id="rId1" Type="http://schemas.openxmlformats.org/officeDocument/2006/relationships/themeOverride" Target="../theme/themeOverride114.xml"/></Relationships>
</file>

<file path=xl/charts/_rels/chart126.xml.rels><?xml version="1.0" encoding="UTF-8" standalone="yes"?>
<Relationships xmlns="http://schemas.openxmlformats.org/package/2006/relationships"><Relationship Id="rId1" Type="http://schemas.openxmlformats.org/officeDocument/2006/relationships/themeOverride" Target="../theme/themeOverride115.xml"/></Relationships>
</file>

<file path=xl/charts/_rels/chart127.xml.rels><?xml version="1.0" encoding="UTF-8" standalone="yes"?>
<Relationships xmlns="http://schemas.openxmlformats.org/package/2006/relationships"><Relationship Id="rId1" Type="http://schemas.openxmlformats.org/officeDocument/2006/relationships/themeOverride" Target="../theme/themeOverride116.xml"/></Relationships>
</file>

<file path=xl/charts/_rels/chart128.xml.rels><?xml version="1.0" encoding="UTF-8" standalone="yes"?>
<Relationships xmlns="http://schemas.openxmlformats.org/package/2006/relationships"><Relationship Id="rId1" Type="http://schemas.openxmlformats.org/officeDocument/2006/relationships/themeOverride" Target="../theme/themeOverride117.xml"/></Relationships>
</file>

<file path=xl/charts/_rels/chart129.xml.rels><?xml version="1.0" encoding="UTF-8" standalone="yes"?>
<Relationships xmlns="http://schemas.openxmlformats.org/package/2006/relationships"><Relationship Id="rId1" Type="http://schemas.openxmlformats.org/officeDocument/2006/relationships/themeOverride" Target="../theme/themeOverride118.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30.xml.rels><?xml version="1.0" encoding="UTF-8" standalone="yes"?>
<Relationships xmlns="http://schemas.openxmlformats.org/package/2006/relationships"><Relationship Id="rId1" Type="http://schemas.openxmlformats.org/officeDocument/2006/relationships/themeOverride" Target="../theme/themeOverride119.xml"/></Relationships>
</file>

<file path=xl/charts/_rels/chart131.xml.rels><?xml version="1.0" encoding="UTF-8" standalone="yes"?>
<Relationships xmlns="http://schemas.openxmlformats.org/package/2006/relationships"><Relationship Id="rId1" Type="http://schemas.openxmlformats.org/officeDocument/2006/relationships/themeOverride" Target="../theme/themeOverride120.xml"/></Relationships>
</file>

<file path=xl/charts/_rels/chart132.xml.rels><?xml version="1.0" encoding="UTF-8" standalone="yes"?>
<Relationships xmlns="http://schemas.openxmlformats.org/package/2006/relationships"><Relationship Id="rId1" Type="http://schemas.openxmlformats.org/officeDocument/2006/relationships/themeOverride" Target="../theme/themeOverride121.xml"/></Relationships>
</file>

<file path=xl/charts/_rels/chart133.xml.rels><?xml version="1.0" encoding="UTF-8" standalone="yes"?>
<Relationships xmlns="http://schemas.openxmlformats.org/package/2006/relationships"><Relationship Id="rId1" Type="http://schemas.openxmlformats.org/officeDocument/2006/relationships/themeOverride" Target="../theme/themeOverride122.xml"/></Relationships>
</file>

<file path=xl/charts/_rels/chart134.xml.rels><?xml version="1.0" encoding="UTF-8" standalone="yes"?>
<Relationships xmlns="http://schemas.openxmlformats.org/package/2006/relationships"><Relationship Id="rId1" Type="http://schemas.openxmlformats.org/officeDocument/2006/relationships/themeOverride" Target="../theme/themeOverride123.xml"/></Relationships>
</file>

<file path=xl/charts/_rels/chart135.xml.rels><?xml version="1.0" encoding="UTF-8" standalone="yes"?>
<Relationships xmlns="http://schemas.openxmlformats.org/package/2006/relationships"><Relationship Id="rId1" Type="http://schemas.openxmlformats.org/officeDocument/2006/relationships/themeOverride" Target="../theme/themeOverride124.xml"/></Relationships>
</file>

<file path=xl/charts/_rels/chart136.xml.rels><?xml version="1.0" encoding="UTF-8" standalone="yes"?>
<Relationships xmlns="http://schemas.openxmlformats.org/package/2006/relationships"><Relationship Id="rId1" Type="http://schemas.openxmlformats.org/officeDocument/2006/relationships/themeOverride" Target="../theme/themeOverride125.xml"/></Relationships>
</file>

<file path=xl/charts/_rels/chart138.xml.rels><?xml version="1.0" encoding="UTF-8" standalone="yes"?>
<Relationships xmlns="http://schemas.openxmlformats.org/package/2006/relationships"><Relationship Id="rId1" Type="http://schemas.openxmlformats.org/officeDocument/2006/relationships/themeOverride" Target="../theme/themeOverride126.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40.xml.rels><?xml version="1.0" encoding="UTF-8" standalone="yes"?>
<Relationships xmlns="http://schemas.openxmlformats.org/package/2006/relationships"><Relationship Id="rId1" Type="http://schemas.openxmlformats.org/officeDocument/2006/relationships/themeOverride" Target="../theme/themeOverride127.xml"/></Relationships>
</file>

<file path=xl/charts/_rels/chart141.xml.rels><?xml version="1.0" encoding="UTF-8" standalone="yes"?>
<Relationships xmlns="http://schemas.openxmlformats.org/package/2006/relationships"><Relationship Id="rId1" Type="http://schemas.openxmlformats.org/officeDocument/2006/relationships/themeOverride" Target="../theme/themeOverride128.xml"/></Relationships>
</file>

<file path=xl/charts/_rels/chart142.xml.rels><?xml version="1.0" encoding="UTF-8" standalone="yes"?>
<Relationships xmlns="http://schemas.openxmlformats.org/package/2006/relationships"><Relationship Id="rId1" Type="http://schemas.openxmlformats.org/officeDocument/2006/relationships/themeOverride" Target="../theme/themeOverride129.xml"/></Relationships>
</file>

<file path=xl/charts/_rels/chart143.xml.rels><?xml version="1.0" encoding="UTF-8" standalone="yes"?>
<Relationships xmlns="http://schemas.openxmlformats.org/package/2006/relationships"><Relationship Id="rId1" Type="http://schemas.openxmlformats.org/officeDocument/2006/relationships/themeOverride" Target="../theme/themeOverride130.xml"/></Relationships>
</file>

<file path=xl/charts/_rels/chart144.xml.rels><?xml version="1.0" encoding="UTF-8" standalone="yes"?>
<Relationships xmlns="http://schemas.openxmlformats.org/package/2006/relationships"><Relationship Id="rId1" Type="http://schemas.openxmlformats.org/officeDocument/2006/relationships/themeOverride" Target="../theme/themeOverride131.xml"/></Relationships>
</file>

<file path=xl/charts/_rels/chart145.xml.rels><?xml version="1.0" encoding="UTF-8" standalone="yes"?>
<Relationships xmlns="http://schemas.openxmlformats.org/package/2006/relationships"><Relationship Id="rId1" Type="http://schemas.openxmlformats.org/officeDocument/2006/relationships/themeOverride" Target="../theme/themeOverride132.xml"/></Relationships>
</file>

<file path=xl/charts/_rels/chart146.xml.rels><?xml version="1.0" encoding="UTF-8" standalone="yes"?>
<Relationships xmlns="http://schemas.openxmlformats.org/package/2006/relationships"><Relationship Id="rId1" Type="http://schemas.openxmlformats.org/officeDocument/2006/relationships/themeOverride" Target="../theme/themeOverride133.xml"/></Relationships>
</file>

<file path=xl/charts/_rels/chart147.xml.rels><?xml version="1.0" encoding="UTF-8" standalone="yes"?>
<Relationships xmlns="http://schemas.openxmlformats.org/package/2006/relationships"><Relationship Id="rId1" Type="http://schemas.openxmlformats.org/officeDocument/2006/relationships/themeOverride" Target="../theme/themeOverride134.xml"/></Relationships>
</file>

<file path=xl/charts/_rels/chart148.xml.rels><?xml version="1.0" encoding="UTF-8" standalone="yes"?>
<Relationships xmlns="http://schemas.openxmlformats.org/package/2006/relationships"><Relationship Id="rId1" Type="http://schemas.openxmlformats.org/officeDocument/2006/relationships/themeOverride" Target="../theme/themeOverride135.xml"/></Relationships>
</file>

<file path=xl/charts/_rels/chart149.xml.rels><?xml version="1.0" encoding="UTF-8" standalone="yes"?>
<Relationships xmlns="http://schemas.openxmlformats.org/package/2006/relationships"><Relationship Id="rId1" Type="http://schemas.openxmlformats.org/officeDocument/2006/relationships/themeOverride" Target="../theme/themeOverride136.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150.xml.rels><?xml version="1.0" encoding="UTF-8" standalone="yes"?>
<Relationships xmlns="http://schemas.openxmlformats.org/package/2006/relationships"><Relationship Id="rId1" Type="http://schemas.openxmlformats.org/officeDocument/2006/relationships/themeOverride" Target="../theme/themeOverride137.xml"/></Relationships>
</file>

<file path=xl/charts/_rels/chart151.xml.rels><?xml version="1.0" encoding="UTF-8" standalone="yes"?>
<Relationships xmlns="http://schemas.openxmlformats.org/package/2006/relationships"><Relationship Id="rId1" Type="http://schemas.openxmlformats.org/officeDocument/2006/relationships/themeOverride" Target="../theme/themeOverride138.xml"/></Relationships>
</file>

<file path=xl/charts/_rels/chart152.xml.rels><?xml version="1.0" encoding="UTF-8" standalone="yes"?>
<Relationships xmlns="http://schemas.openxmlformats.org/package/2006/relationships"><Relationship Id="rId1" Type="http://schemas.openxmlformats.org/officeDocument/2006/relationships/themeOverride" Target="../theme/themeOverride139.xml"/></Relationships>
</file>

<file path=xl/charts/_rels/chart153.xml.rels><?xml version="1.0" encoding="UTF-8" standalone="yes"?>
<Relationships xmlns="http://schemas.openxmlformats.org/package/2006/relationships"><Relationship Id="rId1" Type="http://schemas.openxmlformats.org/officeDocument/2006/relationships/themeOverride" Target="../theme/themeOverride140.xml"/></Relationships>
</file>

<file path=xl/charts/_rels/chart154.xml.rels><?xml version="1.0" encoding="UTF-8" standalone="yes"?>
<Relationships xmlns="http://schemas.openxmlformats.org/package/2006/relationships"><Relationship Id="rId1" Type="http://schemas.openxmlformats.org/officeDocument/2006/relationships/themeOverride" Target="../theme/themeOverride141.xml"/></Relationships>
</file>

<file path=xl/charts/_rels/chart155.xml.rels><?xml version="1.0" encoding="UTF-8" standalone="yes"?>
<Relationships xmlns="http://schemas.openxmlformats.org/package/2006/relationships"><Relationship Id="rId1" Type="http://schemas.openxmlformats.org/officeDocument/2006/relationships/themeOverride" Target="../theme/themeOverride142.xml"/></Relationships>
</file>

<file path=xl/charts/_rels/chart156.xml.rels><?xml version="1.0" encoding="UTF-8" standalone="yes"?>
<Relationships xmlns="http://schemas.openxmlformats.org/package/2006/relationships"><Relationship Id="rId1" Type="http://schemas.openxmlformats.org/officeDocument/2006/relationships/themeOverride" Target="../theme/themeOverride143.xml"/></Relationships>
</file>

<file path=xl/charts/_rels/chart157.xml.rels><?xml version="1.0" encoding="UTF-8" standalone="yes"?>
<Relationships xmlns="http://schemas.openxmlformats.org/package/2006/relationships"><Relationship Id="rId1" Type="http://schemas.openxmlformats.org/officeDocument/2006/relationships/themeOverride" Target="../theme/themeOverride144.xml"/></Relationships>
</file>

<file path=xl/charts/_rels/chart158.xml.rels><?xml version="1.0" encoding="UTF-8" standalone="yes"?>
<Relationships xmlns="http://schemas.openxmlformats.org/package/2006/relationships"><Relationship Id="rId1" Type="http://schemas.openxmlformats.org/officeDocument/2006/relationships/themeOverride" Target="../theme/themeOverride145.xml"/></Relationships>
</file>

<file path=xl/charts/_rels/chart159.xml.rels><?xml version="1.0" encoding="UTF-8" standalone="yes"?>
<Relationships xmlns="http://schemas.openxmlformats.org/package/2006/relationships"><Relationship Id="rId1" Type="http://schemas.openxmlformats.org/officeDocument/2006/relationships/themeOverride" Target="../theme/themeOverride14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160.xml.rels><?xml version="1.0" encoding="UTF-8" standalone="yes"?>
<Relationships xmlns="http://schemas.openxmlformats.org/package/2006/relationships"><Relationship Id="rId1" Type="http://schemas.openxmlformats.org/officeDocument/2006/relationships/themeOverride" Target="../theme/themeOverride147.xml"/></Relationships>
</file>

<file path=xl/charts/_rels/chart161.xml.rels><?xml version="1.0" encoding="UTF-8" standalone="yes"?>
<Relationships xmlns="http://schemas.openxmlformats.org/package/2006/relationships"><Relationship Id="rId1" Type="http://schemas.openxmlformats.org/officeDocument/2006/relationships/themeOverride" Target="../theme/themeOverride148.xml"/></Relationships>
</file>

<file path=xl/charts/_rels/chart162.xml.rels><?xml version="1.0" encoding="UTF-8" standalone="yes"?>
<Relationships xmlns="http://schemas.openxmlformats.org/package/2006/relationships"><Relationship Id="rId1" Type="http://schemas.openxmlformats.org/officeDocument/2006/relationships/themeOverride" Target="../theme/themeOverride149.xml"/></Relationships>
</file>

<file path=xl/charts/_rels/chart163.xml.rels><?xml version="1.0" encoding="UTF-8" standalone="yes"?>
<Relationships xmlns="http://schemas.openxmlformats.org/package/2006/relationships"><Relationship Id="rId1" Type="http://schemas.openxmlformats.org/officeDocument/2006/relationships/themeOverride" Target="../theme/themeOverride150.xml"/></Relationships>
</file>

<file path=xl/charts/_rels/chart166.xml.rels><?xml version="1.0" encoding="UTF-8" standalone="yes"?>
<Relationships xmlns="http://schemas.openxmlformats.org/package/2006/relationships"><Relationship Id="rId1" Type="http://schemas.openxmlformats.org/officeDocument/2006/relationships/themeOverride" Target="../theme/themeOverride151.xml"/></Relationships>
</file>

<file path=xl/charts/_rels/chart168.xml.rels><?xml version="1.0" encoding="UTF-8" standalone="yes"?>
<Relationships xmlns="http://schemas.openxmlformats.org/package/2006/relationships"><Relationship Id="rId1" Type="http://schemas.openxmlformats.org/officeDocument/2006/relationships/themeOverride" Target="../theme/themeOverride152.xml"/></Relationships>
</file>

<file path=xl/charts/_rels/chart169.xml.rels><?xml version="1.0" encoding="UTF-8" standalone="yes"?>
<Relationships xmlns="http://schemas.openxmlformats.org/package/2006/relationships"><Relationship Id="rId1" Type="http://schemas.openxmlformats.org/officeDocument/2006/relationships/themeOverride" Target="../theme/themeOverride153.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170.xml.rels><?xml version="1.0" encoding="UTF-8" standalone="yes"?>
<Relationships xmlns="http://schemas.openxmlformats.org/package/2006/relationships"><Relationship Id="rId1" Type="http://schemas.openxmlformats.org/officeDocument/2006/relationships/themeOverride" Target="../theme/themeOverride154.xml"/></Relationships>
</file>

<file path=xl/charts/_rels/chart171.xml.rels><?xml version="1.0" encoding="UTF-8" standalone="yes"?>
<Relationships xmlns="http://schemas.openxmlformats.org/package/2006/relationships"><Relationship Id="rId1" Type="http://schemas.openxmlformats.org/officeDocument/2006/relationships/themeOverride" Target="../theme/themeOverride155.xml"/></Relationships>
</file>

<file path=xl/charts/_rels/chart172.xml.rels><?xml version="1.0" encoding="UTF-8" standalone="yes"?>
<Relationships xmlns="http://schemas.openxmlformats.org/package/2006/relationships"><Relationship Id="rId1" Type="http://schemas.openxmlformats.org/officeDocument/2006/relationships/themeOverride" Target="../theme/themeOverride156.xml"/></Relationships>
</file>

<file path=xl/charts/_rels/chart173.xml.rels><?xml version="1.0" encoding="UTF-8" standalone="yes"?>
<Relationships xmlns="http://schemas.openxmlformats.org/package/2006/relationships"><Relationship Id="rId1" Type="http://schemas.openxmlformats.org/officeDocument/2006/relationships/themeOverride" Target="../theme/themeOverride157.xml"/></Relationships>
</file>

<file path=xl/charts/_rels/chart174.xml.rels><?xml version="1.0" encoding="UTF-8" standalone="yes"?>
<Relationships xmlns="http://schemas.openxmlformats.org/package/2006/relationships"><Relationship Id="rId1" Type="http://schemas.openxmlformats.org/officeDocument/2006/relationships/themeOverride" Target="../theme/themeOverride158.xml"/></Relationships>
</file>

<file path=xl/charts/_rels/chart175.xml.rels><?xml version="1.0" encoding="UTF-8" standalone="yes"?>
<Relationships xmlns="http://schemas.openxmlformats.org/package/2006/relationships"><Relationship Id="rId1" Type="http://schemas.openxmlformats.org/officeDocument/2006/relationships/themeOverride" Target="../theme/themeOverride159.xml"/></Relationships>
</file>

<file path=xl/charts/_rels/chart176.xml.rels><?xml version="1.0" encoding="UTF-8" standalone="yes"?>
<Relationships xmlns="http://schemas.openxmlformats.org/package/2006/relationships"><Relationship Id="rId1" Type="http://schemas.openxmlformats.org/officeDocument/2006/relationships/themeOverride" Target="../theme/themeOverride160.xml"/></Relationships>
</file>

<file path=xl/charts/_rels/chart177.xml.rels><?xml version="1.0" encoding="UTF-8" standalone="yes"?>
<Relationships xmlns="http://schemas.openxmlformats.org/package/2006/relationships"><Relationship Id="rId1" Type="http://schemas.openxmlformats.org/officeDocument/2006/relationships/themeOverride" Target="../theme/themeOverride161.xml"/></Relationships>
</file>

<file path=xl/charts/_rels/chart178.xml.rels><?xml version="1.0" encoding="UTF-8" standalone="yes"?>
<Relationships xmlns="http://schemas.openxmlformats.org/package/2006/relationships"><Relationship Id="rId1" Type="http://schemas.openxmlformats.org/officeDocument/2006/relationships/themeOverride" Target="../theme/themeOverride162.xml"/></Relationships>
</file>

<file path=xl/charts/_rels/chart179.xml.rels><?xml version="1.0" encoding="UTF-8" standalone="yes"?>
<Relationships xmlns="http://schemas.openxmlformats.org/package/2006/relationships"><Relationship Id="rId1" Type="http://schemas.openxmlformats.org/officeDocument/2006/relationships/themeOverride" Target="../theme/themeOverride163.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180.xml.rels><?xml version="1.0" encoding="UTF-8" standalone="yes"?>
<Relationships xmlns="http://schemas.openxmlformats.org/package/2006/relationships"><Relationship Id="rId1" Type="http://schemas.openxmlformats.org/officeDocument/2006/relationships/themeOverride" Target="../theme/themeOverride164.xml"/></Relationships>
</file>

<file path=xl/charts/_rels/chart181.xml.rels><?xml version="1.0" encoding="UTF-8" standalone="yes"?>
<Relationships xmlns="http://schemas.openxmlformats.org/package/2006/relationships"><Relationship Id="rId1" Type="http://schemas.openxmlformats.org/officeDocument/2006/relationships/themeOverride" Target="../theme/themeOverride165.xml"/></Relationships>
</file>

<file path=xl/charts/_rels/chart182.xml.rels><?xml version="1.0" encoding="UTF-8" standalone="yes"?>
<Relationships xmlns="http://schemas.openxmlformats.org/package/2006/relationships"><Relationship Id="rId1" Type="http://schemas.openxmlformats.org/officeDocument/2006/relationships/themeOverride" Target="../theme/themeOverride166.xml"/></Relationships>
</file>

<file path=xl/charts/_rels/chart183.xml.rels><?xml version="1.0" encoding="UTF-8" standalone="yes"?>
<Relationships xmlns="http://schemas.openxmlformats.org/package/2006/relationships"><Relationship Id="rId1" Type="http://schemas.openxmlformats.org/officeDocument/2006/relationships/themeOverride" Target="../theme/themeOverride167.xml"/></Relationships>
</file>

<file path=xl/charts/_rels/chart184.xml.rels><?xml version="1.0" encoding="UTF-8" standalone="yes"?>
<Relationships xmlns="http://schemas.openxmlformats.org/package/2006/relationships"><Relationship Id="rId1" Type="http://schemas.openxmlformats.org/officeDocument/2006/relationships/themeOverride" Target="../theme/themeOverride168.xml"/></Relationships>
</file>

<file path=xl/charts/_rels/chart185.xml.rels><?xml version="1.0" encoding="UTF-8" standalone="yes"?>
<Relationships xmlns="http://schemas.openxmlformats.org/package/2006/relationships"><Relationship Id="rId1" Type="http://schemas.openxmlformats.org/officeDocument/2006/relationships/themeOverride" Target="../theme/themeOverride169.xml"/></Relationships>
</file>

<file path=xl/charts/_rels/chart186.xml.rels><?xml version="1.0" encoding="UTF-8" standalone="yes"?>
<Relationships xmlns="http://schemas.openxmlformats.org/package/2006/relationships"><Relationship Id="rId1" Type="http://schemas.openxmlformats.org/officeDocument/2006/relationships/themeOverride" Target="../theme/themeOverride170.xml"/></Relationships>
</file>

<file path=xl/charts/_rels/chart187.xml.rels><?xml version="1.0" encoding="UTF-8" standalone="yes"?>
<Relationships xmlns="http://schemas.openxmlformats.org/package/2006/relationships"><Relationship Id="rId1" Type="http://schemas.openxmlformats.org/officeDocument/2006/relationships/themeOverride" Target="../theme/themeOverride171.xml"/></Relationships>
</file>

<file path=xl/charts/_rels/chart188.xml.rels><?xml version="1.0" encoding="UTF-8" standalone="yes"?>
<Relationships xmlns="http://schemas.openxmlformats.org/package/2006/relationships"><Relationship Id="rId1" Type="http://schemas.openxmlformats.org/officeDocument/2006/relationships/themeOverride" Target="../theme/themeOverride172.xml"/></Relationships>
</file>

<file path=xl/charts/_rels/chart189.xml.rels><?xml version="1.0" encoding="UTF-8" standalone="yes"?>
<Relationships xmlns="http://schemas.openxmlformats.org/package/2006/relationships"><Relationship Id="rId1" Type="http://schemas.openxmlformats.org/officeDocument/2006/relationships/themeOverride" Target="../theme/themeOverride173.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190.xml.rels><?xml version="1.0" encoding="UTF-8" standalone="yes"?>
<Relationships xmlns="http://schemas.openxmlformats.org/package/2006/relationships"><Relationship Id="rId1" Type="http://schemas.openxmlformats.org/officeDocument/2006/relationships/themeOverride" Target="../theme/themeOverride174.xml"/></Relationships>
</file>

<file path=xl/charts/_rels/chart191.xml.rels><?xml version="1.0" encoding="UTF-8" standalone="yes"?>
<Relationships xmlns="http://schemas.openxmlformats.org/package/2006/relationships"><Relationship Id="rId1" Type="http://schemas.openxmlformats.org/officeDocument/2006/relationships/themeOverride" Target="../theme/themeOverride175.xml"/></Relationships>
</file>

<file path=xl/charts/_rels/chart194.xml.rels><?xml version="1.0" encoding="UTF-8" standalone="yes"?>
<Relationships xmlns="http://schemas.openxmlformats.org/package/2006/relationships"><Relationship Id="rId1" Type="http://schemas.openxmlformats.org/officeDocument/2006/relationships/themeOverride" Target="../theme/themeOverride176.xml"/></Relationships>
</file>

<file path=xl/charts/_rels/chart196.xml.rels><?xml version="1.0" encoding="UTF-8" standalone="yes"?>
<Relationships xmlns="http://schemas.openxmlformats.org/package/2006/relationships"><Relationship Id="rId1" Type="http://schemas.openxmlformats.org/officeDocument/2006/relationships/themeOverride" Target="../theme/themeOverride177.xml"/></Relationships>
</file>

<file path=xl/charts/_rels/chart197.xml.rels><?xml version="1.0" encoding="UTF-8" standalone="yes"?>
<Relationships xmlns="http://schemas.openxmlformats.org/package/2006/relationships"><Relationship Id="rId1" Type="http://schemas.openxmlformats.org/officeDocument/2006/relationships/themeOverride" Target="../theme/themeOverride178.xml"/></Relationships>
</file>

<file path=xl/charts/_rels/chart198.xml.rels><?xml version="1.0" encoding="UTF-8" standalone="yes"?>
<Relationships xmlns="http://schemas.openxmlformats.org/package/2006/relationships"><Relationship Id="rId1" Type="http://schemas.openxmlformats.org/officeDocument/2006/relationships/themeOverride" Target="../theme/themeOverride179.xml"/></Relationships>
</file>

<file path=xl/charts/_rels/chart199.xml.rels><?xml version="1.0" encoding="UTF-8" standalone="yes"?>
<Relationships xmlns="http://schemas.openxmlformats.org/package/2006/relationships"><Relationship Id="rId1" Type="http://schemas.openxmlformats.org/officeDocument/2006/relationships/themeOverride" Target="../theme/themeOverride18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00.xml.rels><?xml version="1.0" encoding="UTF-8" standalone="yes"?>
<Relationships xmlns="http://schemas.openxmlformats.org/package/2006/relationships"><Relationship Id="rId1" Type="http://schemas.openxmlformats.org/officeDocument/2006/relationships/themeOverride" Target="../theme/themeOverride181.xml"/></Relationships>
</file>

<file path=xl/charts/_rels/chart201.xml.rels><?xml version="1.0" encoding="UTF-8" standalone="yes"?>
<Relationships xmlns="http://schemas.openxmlformats.org/package/2006/relationships"><Relationship Id="rId1" Type="http://schemas.openxmlformats.org/officeDocument/2006/relationships/themeOverride" Target="../theme/themeOverride182.xml"/></Relationships>
</file>

<file path=xl/charts/_rels/chart202.xml.rels><?xml version="1.0" encoding="UTF-8" standalone="yes"?>
<Relationships xmlns="http://schemas.openxmlformats.org/package/2006/relationships"><Relationship Id="rId1" Type="http://schemas.openxmlformats.org/officeDocument/2006/relationships/themeOverride" Target="../theme/themeOverride183.xml"/></Relationships>
</file>

<file path=xl/charts/_rels/chart203.xml.rels><?xml version="1.0" encoding="UTF-8" standalone="yes"?>
<Relationships xmlns="http://schemas.openxmlformats.org/package/2006/relationships"><Relationship Id="rId1" Type="http://schemas.openxmlformats.org/officeDocument/2006/relationships/themeOverride" Target="../theme/themeOverride184.xml"/></Relationships>
</file>

<file path=xl/charts/_rels/chart204.xml.rels><?xml version="1.0" encoding="UTF-8" standalone="yes"?>
<Relationships xmlns="http://schemas.openxmlformats.org/package/2006/relationships"><Relationship Id="rId1" Type="http://schemas.openxmlformats.org/officeDocument/2006/relationships/themeOverride" Target="../theme/themeOverride185.xml"/></Relationships>
</file>

<file path=xl/charts/_rels/chart205.xml.rels><?xml version="1.0" encoding="UTF-8" standalone="yes"?>
<Relationships xmlns="http://schemas.openxmlformats.org/package/2006/relationships"><Relationship Id="rId1" Type="http://schemas.openxmlformats.org/officeDocument/2006/relationships/themeOverride" Target="../theme/themeOverride186.xml"/></Relationships>
</file>

<file path=xl/charts/_rels/chart206.xml.rels><?xml version="1.0" encoding="UTF-8" standalone="yes"?>
<Relationships xmlns="http://schemas.openxmlformats.org/package/2006/relationships"><Relationship Id="rId1" Type="http://schemas.openxmlformats.org/officeDocument/2006/relationships/themeOverride" Target="../theme/themeOverride187.xml"/></Relationships>
</file>

<file path=xl/charts/_rels/chart207.xml.rels><?xml version="1.0" encoding="UTF-8" standalone="yes"?>
<Relationships xmlns="http://schemas.openxmlformats.org/package/2006/relationships"><Relationship Id="rId1" Type="http://schemas.openxmlformats.org/officeDocument/2006/relationships/themeOverride" Target="../theme/themeOverride188.xml"/></Relationships>
</file>

<file path=xl/charts/_rels/chart208.xml.rels><?xml version="1.0" encoding="UTF-8" standalone="yes"?>
<Relationships xmlns="http://schemas.openxmlformats.org/package/2006/relationships"><Relationship Id="rId1" Type="http://schemas.openxmlformats.org/officeDocument/2006/relationships/themeOverride" Target="../theme/themeOverride189.xml"/></Relationships>
</file>

<file path=xl/charts/_rels/chart209.xml.rels><?xml version="1.0" encoding="UTF-8" standalone="yes"?>
<Relationships xmlns="http://schemas.openxmlformats.org/package/2006/relationships"><Relationship Id="rId1" Type="http://schemas.openxmlformats.org/officeDocument/2006/relationships/themeOverride" Target="../theme/themeOverride190.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210.xml.rels><?xml version="1.0" encoding="UTF-8" standalone="yes"?>
<Relationships xmlns="http://schemas.openxmlformats.org/package/2006/relationships"><Relationship Id="rId1" Type="http://schemas.openxmlformats.org/officeDocument/2006/relationships/themeOverride" Target="../theme/themeOverride191.xml"/></Relationships>
</file>

<file path=xl/charts/_rels/chart211.xml.rels><?xml version="1.0" encoding="UTF-8" standalone="yes"?>
<Relationships xmlns="http://schemas.openxmlformats.org/package/2006/relationships"><Relationship Id="rId1" Type="http://schemas.openxmlformats.org/officeDocument/2006/relationships/themeOverride" Target="../theme/themeOverride192.xml"/></Relationships>
</file>

<file path=xl/charts/_rels/chart212.xml.rels><?xml version="1.0" encoding="UTF-8" standalone="yes"?>
<Relationships xmlns="http://schemas.openxmlformats.org/package/2006/relationships"><Relationship Id="rId1" Type="http://schemas.openxmlformats.org/officeDocument/2006/relationships/themeOverride" Target="../theme/themeOverride193.xml"/></Relationships>
</file>

<file path=xl/charts/_rels/chart213.xml.rels><?xml version="1.0" encoding="UTF-8" standalone="yes"?>
<Relationships xmlns="http://schemas.openxmlformats.org/package/2006/relationships"><Relationship Id="rId1" Type="http://schemas.openxmlformats.org/officeDocument/2006/relationships/themeOverride" Target="../theme/themeOverride194.xml"/></Relationships>
</file>

<file path=xl/charts/_rels/chart214.xml.rels><?xml version="1.0" encoding="UTF-8" standalone="yes"?>
<Relationships xmlns="http://schemas.openxmlformats.org/package/2006/relationships"><Relationship Id="rId1" Type="http://schemas.openxmlformats.org/officeDocument/2006/relationships/themeOverride" Target="../theme/themeOverride195.xml"/></Relationships>
</file>

<file path=xl/charts/_rels/chart215.xml.rels><?xml version="1.0" encoding="UTF-8" standalone="yes"?>
<Relationships xmlns="http://schemas.openxmlformats.org/package/2006/relationships"><Relationship Id="rId1" Type="http://schemas.openxmlformats.org/officeDocument/2006/relationships/themeOverride" Target="../theme/themeOverride196.xml"/></Relationships>
</file>

<file path=xl/charts/_rels/chart216.xml.rels><?xml version="1.0" encoding="UTF-8" standalone="yes"?>
<Relationships xmlns="http://schemas.openxmlformats.org/package/2006/relationships"><Relationship Id="rId1" Type="http://schemas.openxmlformats.org/officeDocument/2006/relationships/themeOverride" Target="../theme/themeOverride197.xml"/></Relationships>
</file>

<file path=xl/charts/_rels/chart217.xml.rels><?xml version="1.0" encoding="UTF-8" standalone="yes"?>
<Relationships xmlns="http://schemas.openxmlformats.org/package/2006/relationships"><Relationship Id="rId1" Type="http://schemas.openxmlformats.org/officeDocument/2006/relationships/themeOverride" Target="../theme/themeOverride198.xml"/></Relationships>
</file>

<file path=xl/charts/_rels/chart218.xml.rels><?xml version="1.0" encoding="UTF-8" standalone="yes"?>
<Relationships xmlns="http://schemas.openxmlformats.org/package/2006/relationships"><Relationship Id="rId1" Type="http://schemas.openxmlformats.org/officeDocument/2006/relationships/themeOverride" Target="../theme/themeOverride199.xml"/></Relationships>
</file>

<file path=xl/charts/_rels/chart219.xml.rels><?xml version="1.0" encoding="UTF-8" standalone="yes"?>
<Relationships xmlns="http://schemas.openxmlformats.org/package/2006/relationships"><Relationship Id="rId1" Type="http://schemas.openxmlformats.org/officeDocument/2006/relationships/themeOverride" Target="../theme/themeOverride200.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222.xml.rels><?xml version="1.0" encoding="UTF-8" standalone="yes"?>
<Relationships xmlns="http://schemas.openxmlformats.org/package/2006/relationships"><Relationship Id="rId1" Type="http://schemas.openxmlformats.org/officeDocument/2006/relationships/themeOverride" Target="../theme/themeOverride201.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61.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63.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64.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66.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67.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68.xml"/></Relationships>
</file>

<file path=xl/charts/_rels/chart73.xml.rels><?xml version="1.0" encoding="UTF-8" standalone="yes"?>
<Relationships xmlns="http://schemas.openxmlformats.org/package/2006/relationships"><Relationship Id="rId1" Type="http://schemas.openxmlformats.org/officeDocument/2006/relationships/themeOverride" Target="../theme/themeOverride69.xml"/></Relationships>
</file>

<file path=xl/charts/_rels/chart74.xml.rels><?xml version="1.0" encoding="UTF-8" standalone="yes"?>
<Relationships xmlns="http://schemas.openxmlformats.org/package/2006/relationships"><Relationship Id="rId1" Type="http://schemas.openxmlformats.org/officeDocument/2006/relationships/themeOverride" Target="../theme/themeOverride70.xml"/></Relationships>
</file>

<file path=xl/charts/_rels/chart75.xml.rels><?xml version="1.0" encoding="UTF-8" standalone="yes"?>
<Relationships xmlns="http://schemas.openxmlformats.org/package/2006/relationships"><Relationship Id="rId1" Type="http://schemas.openxmlformats.org/officeDocument/2006/relationships/themeOverride" Target="../theme/themeOverride71.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72.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73.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74.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7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76.xml"/></Relationships>
</file>

<file path=xl/charts/_rels/chart86.xml.rels><?xml version="1.0" encoding="UTF-8" standalone="yes"?>
<Relationships xmlns="http://schemas.openxmlformats.org/package/2006/relationships"><Relationship Id="rId1" Type="http://schemas.openxmlformats.org/officeDocument/2006/relationships/themeOverride" Target="../theme/themeOverride77.xml"/></Relationships>
</file>

<file path=xl/charts/_rels/chart87.xml.rels><?xml version="1.0" encoding="UTF-8" standalone="yes"?>
<Relationships xmlns="http://schemas.openxmlformats.org/package/2006/relationships"><Relationship Id="rId1" Type="http://schemas.openxmlformats.org/officeDocument/2006/relationships/themeOverride" Target="../theme/themeOverride78.xml"/></Relationships>
</file>

<file path=xl/charts/_rels/chart88.xml.rels><?xml version="1.0" encoding="UTF-8" standalone="yes"?>
<Relationships xmlns="http://schemas.openxmlformats.org/package/2006/relationships"><Relationship Id="rId1" Type="http://schemas.openxmlformats.org/officeDocument/2006/relationships/themeOverride" Target="../theme/themeOverride79.xml"/></Relationships>
</file>

<file path=xl/charts/_rels/chart89.xml.rels><?xml version="1.0" encoding="UTF-8" standalone="yes"?>
<Relationships xmlns="http://schemas.openxmlformats.org/package/2006/relationships"><Relationship Id="rId1" Type="http://schemas.openxmlformats.org/officeDocument/2006/relationships/themeOverride" Target="../theme/themeOverride80.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0.xml.rels><?xml version="1.0" encoding="UTF-8" standalone="yes"?>
<Relationships xmlns="http://schemas.openxmlformats.org/package/2006/relationships"><Relationship Id="rId1" Type="http://schemas.openxmlformats.org/officeDocument/2006/relationships/themeOverride" Target="../theme/themeOverride81.xml"/></Relationships>
</file>

<file path=xl/charts/_rels/chart91.xml.rels><?xml version="1.0" encoding="UTF-8" standalone="yes"?>
<Relationships xmlns="http://schemas.openxmlformats.org/package/2006/relationships"><Relationship Id="rId1" Type="http://schemas.openxmlformats.org/officeDocument/2006/relationships/themeOverride" Target="../theme/themeOverride82.xml"/></Relationships>
</file>

<file path=xl/charts/_rels/chart92.xml.rels><?xml version="1.0" encoding="UTF-8" standalone="yes"?>
<Relationships xmlns="http://schemas.openxmlformats.org/package/2006/relationships"><Relationship Id="rId1" Type="http://schemas.openxmlformats.org/officeDocument/2006/relationships/themeOverride" Target="../theme/themeOverride83.xml"/></Relationships>
</file>

<file path=xl/charts/_rels/chart93.xml.rels><?xml version="1.0" encoding="UTF-8" standalone="yes"?>
<Relationships xmlns="http://schemas.openxmlformats.org/package/2006/relationships"><Relationship Id="rId1" Type="http://schemas.openxmlformats.org/officeDocument/2006/relationships/themeOverride" Target="../theme/themeOverride84.xml"/></Relationships>
</file>

<file path=xl/charts/_rels/chart94.xml.rels><?xml version="1.0" encoding="UTF-8" standalone="yes"?>
<Relationships xmlns="http://schemas.openxmlformats.org/package/2006/relationships"><Relationship Id="rId1" Type="http://schemas.openxmlformats.org/officeDocument/2006/relationships/themeOverride" Target="../theme/themeOverride85.xml"/></Relationships>
</file>

<file path=xl/charts/_rels/chart95.xml.rels><?xml version="1.0" encoding="UTF-8" standalone="yes"?>
<Relationships xmlns="http://schemas.openxmlformats.org/package/2006/relationships"><Relationship Id="rId1" Type="http://schemas.openxmlformats.org/officeDocument/2006/relationships/themeOverride" Target="../theme/themeOverride86.xml"/></Relationships>
</file>

<file path=xl/charts/_rels/chart96.xml.rels><?xml version="1.0" encoding="UTF-8" standalone="yes"?>
<Relationships xmlns="http://schemas.openxmlformats.org/package/2006/relationships"><Relationship Id="rId1" Type="http://schemas.openxmlformats.org/officeDocument/2006/relationships/themeOverride" Target="../theme/themeOverride87.xml"/></Relationships>
</file>

<file path=xl/charts/_rels/chart97.xml.rels><?xml version="1.0" encoding="UTF-8" standalone="yes"?>
<Relationships xmlns="http://schemas.openxmlformats.org/package/2006/relationships"><Relationship Id="rId1" Type="http://schemas.openxmlformats.org/officeDocument/2006/relationships/themeOverride" Target="../theme/themeOverride88.xml"/></Relationships>
</file>

<file path=xl/charts/_rels/chart98.xml.rels><?xml version="1.0" encoding="UTF-8" standalone="yes"?>
<Relationships xmlns="http://schemas.openxmlformats.org/package/2006/relationships"><Relationship Id="rId1" Type="http://schemas.openxmlformats.org/officeDocument/2006/relationships/themeOverride" Target="../theme/themeOverride89.xml"/></Relationships>
</file>

<file path=xl/charts/_rels/chart99.xml.rels><?xml version="1.0" encoding="UTF-8" standalone="yes"?>
<Relationships xmlns="http://schemas.openxmlformats.org/package/2006/relationships"><Relationship Id="rId1" Type="http://schemas.openxmlformats.org/officeDocument/2006/relationships/themeOverride" Target="../theme/themeOverride9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ファイアウォール・</a:t>
            </a:r>
            <a:r>
              <a:rPr lang="en-US" altLang="ja-JP"/>
              <a:t>NGFW</a:t>
            </a:r>
            <a:r>
              <a:rPr lang="ja-JP" altLang="en-US"/>
              <a:t>・</a:t>
            </a:r>
            <a:r>
              <a:rPr lang="en-US" altLang="ja-JP"/>
              <a:t>UTM</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71-8D0D-3641-B64B-B6BFAC1FC1F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72-8D0D-3641-B64B-B6BFAC1FC1F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73-8D0D-3641-B64B-B6BFAC1FC1F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74-8D0D-3641-B64B-B6BFAC1FC1F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75-8D0D-3641-B64B-B6BFAC1FC1F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1-8D0D-3641-B64B-B6BFAC1FC1F8}"/>
                </c:ext>
              </c:extLst>
            </c:dLbl>
            <c:dLbl>
              <c:idx val="1"/>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2-8D0D-3641-B64B-B6BFAC1FC1F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70-8D0D-3641-B64B-B6BFAC1FC1F8}"/>
            </c:ext>
          </c:extLst>
        </c:ser>
        <c:ser>
          <c:idx val="5"/>
          <c:order val="1"/>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76-8D0D-3641-B64B-B6BFAC1FC1F8}"/>
            </c:ext>
          </c:extLst>
        </c:ser>
        <c:ser>
          <c:idx val="6"/>
          <c:order val="2"/>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7C-8D0D-3641-B64B-B6BFAC1FC1F8}"/>
            </c:ext>
          </c:extLst>
        </c:ser>
        <c:ser>
          <c:idx val="7"/>
          <c:order val="3"/>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82-8D0D-3641-B64B-B6BFAC1FC1F8}"/>
            </c:ext>
          </c:extLst>
        </c:ser>
        <c:ser>
          <c:idx val="2"/>
          <c:order val="4"/>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4B-8D0D-3641-B64B-B6BFAC1FC1F8}"/>
            </c:ext>
          </c:extLst>
        </c:ser>
        <c:ser>
          <c:idx val="3"/>
          <c:order val="5"/>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57-8D0D-3641-B64B-B6BFAC1FC1F8}"/>
            </c:ext>
          </c:extLst>
        </c:ser>
        <c:ser>
          <c:idx val="1"/>
          <c:order val="6"/>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63-8D0D-3641-B64B-B6BFAC1FC1F8}"/>
            </c:ext>
          </c:extLst>
        </c:ser>
        <c:ser>
          <c:idx val="0"/>
          <c:order val="7"/>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6F-8D0D-3641-B64B-B6BFAC1FC1F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インターネット分離ツール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71-8D0D-3641-B64B-B6BFAC1FC1F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72-8D0D-3641-B64B-B6BFAC1FC1F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73-8D0D-3641-B64B-B6BFAC1FC1F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74-8D0D-3641-B64B-B6BFAC1FC1F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75-8D0D-3641-B64B-B6BFAC1FC1F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1-8D0D-3641-B64B-B6BFAC1FC1F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2-8D0D-3641-B64B-B6BFAC1FC1F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Products!$G$14:$K$14</c:f>
              <c:numCache>
                <c:formatCode>General</c:formatCode>
                <c:ptCount val="5"/>
                <c:pt idx="0">
                  <c:v>30</c:v>
                </c:pt>
                <c:pt idx="1">
                  <c:v>19.2</c:v>
                </c:pt>
                <c:pt idx="2">
                  <c:v>12.4</c:v>
                </c:pt>
                <c:pt idx="3">
                  <c:v>25.6</c:v>
                </c:pt>
                <c:pt idx="4">
                  <c:v>12.7</c:v>
                </c:pt>
              </c:numCache>
            </c:numRef>
          </c:val>
          <c:extLst>
            <c:ext xmlns:c16="http://schemas.microsoft.com/office/drawing/2014/chart" uri="{C3380CC4-5D6E-409C-BE32-E72D297353CC}">
              <c16:uniqueId val="{00000070-8D0D-3641-B64B-B6BFAC1FC1F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アプリケーション制御</a:t>
            </a:r>
            <a:r>
              <a:rPr lang="en-US" altLang="ja-JP"/>
              <a:t>/</a:t>
            </a:r>
            <a:r>
              <a:rPr lang="ja-JP" altLang="en-US"/>
              <a:t>分離ツール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4D6F-FC4B-B3A3-6FB16B55D7AE}"/>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4D6F-FC4B-B3A3-6FB16B55D7AE}"/>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4D6F-FC4B-B3A3-6FB16B55D7AE}"/>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4D6F-FC4B-B3A3-6FB16B55D7AE}"/>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4D6F-FC4B-B3A3-6FB16B55D7AE}"/>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4D6F-FC4B-B3A3-6FB16B55D7AE}"/>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4D6F-FC4B-B3A3-6FB16B55D7AE}"/>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Products!$G$21:$K$21</c:f>
              <c:numCache>
                <c:formatCode>General</c:formatCode>
                <c:ptCount val="5"/>
                <c:pt idx="0">
                  <c:v>33.4</c:v>
                </c:pt>
                <c:pt idx="1">
                  <c:v>19.600000000000001</c:v>
                </c:pt>
                <c:pt idx="2">
                  <c:v>10.1</c:v>
                </c:pt>
                <c:pt idx="3">
                  <c:v>24.4</c:v>
                </c:pt>
                <c:pt idx="4">
                  <c:v>12.5</c:v>
                </c:pt>
              </c:numCache>
            </c:numRef>
          </c:val>
          <c:extLst>
            <c:ext xmlns:c16="http://schemas.microsoft.com/office/drawing/2014/chart" uri="{C3380CC4-5D6E-409C-BE32-E72D297353CC}">
              <c16:uniqueId val="{0000000A-4D6F-FC4B-B3A3-6FB16B55D7AE}"/>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セキュリティ情報（脅威情報含む）</a:t>
            </a:r>
          </a:p>
          <a:p>
            <a:pPr>
              <a:defRPr lang="ja-JP" sz="1400" b="0" i="0" u="none" strike="noStrike" kern="1200" spc="0" baseline="0">
                <a:solidFill>
                  <a:schemeClr val="tx1">
                    <a:lumMod val="65000"/>
                    <a:lumOff val="35000"/>
                  </a:schemeClr>
                </a:solidFill>
                <a:latin typeface="+mn-lt"/>
                <a:ea typeface="+mn-ea"/>
                <a:cs typeface="+mn-cs"/>
              </a:defRPr>
            </a:pPr>
            <a:r>
              <a:rPr lang="ja-JP" altLang="en-US"/>
              <a:t>有償配信サービス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A8DF-2744-BAB0-8BFF973CF66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A8DF-2744-BAB0-8BFF973CF66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A8DF-2744-BAB0-8BFF973CF66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A8DF-2744-BAB0-8BFF973CF66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A8DF-2744-BAB0-8BFF973CF66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A8DF-2744-BAB0-8BFF973CF66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A8DF-2744-BAB0-8BFF973CF66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Products!$G$30:$K$30</c:f>
              <c:numCache>
                <c:formatCode>General</c:formatCode>
                <c:ptCount val="5"/>
                <c:pt idx="0">
                  <c:v>31.4</c:v>
                </c:pt>
                <c:pt idx="1">
                  <c:v>20.5</c:v>
                </c:pt>
                <c:pt idx="2">
                  <c:v>12.9</c:v>
                </c:pt>
                <c:pt idx="3">
                  <c:v>24.7</c:v>
                </c:pt>
                <c:pt idx="4">
                  <c:v>10.5</c:v>
                </c:pt>
              </c:numCache>
            </c:numRef>
          </c:val>
          <c:extLst>
            <c:ext xmlns:c16="http://schemas.microsoft.com/office/drawing/2014/chart" uri="{C3380CC4-5D6E-409C-BE32-E72D297353CC}">
              <c16:uniqueId val="{0000000A-A8DF-2744-BAB0-8BFF973CF66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サイバー保険（個人情報漏洩保険含む）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8F1C-0D4E-962E-D959E9E2CF30}"/>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8F1C-0D4E-962E-D959E9E2CF30}"/>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8F1C-0D4E-962E-D959E9E2CF30}"/>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8F1C-0D4E-962E-D959E9E2CF30}"/>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8F1C-0D4E-962E-D959E9E2CF30}"/>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8F1C-0D4E-962E-D959E9E2CF30}"/>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8F1C-0D4E-962E-D959E9E2CF30}"/>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Products!$G$31:$K$31</c:f>
              <c:numCache>
                <c:formatCode>General</c:formatCode>
                <c:ptCount val="5"/>
                <c:pt idx="0">
                  <c:v>31.4</c:v>
                </c:pt>
                <c:pt idx="1">
                  <c:v>21.7</c:v>
                </c:pt>
                <c:pt idx="2">
                  <c:v>12.5</c:v>
                </c:pt>
                <c:pt idx="3">
                  <c:v>25.1</c:v>
                </c:pt>
                <c:pt idx="4">
                  <c:v>9.4</c:v>
                </c:pt>
              </c:numCache>
            </c:numRef>
          </c:val>
          <c:extLst>
            <c:ext xmlns:c16="http://schemas.microsoft.com/office/drawing/2014/chart" uri="{C3380CC4-5D6E-409C-BE32-E72D297353CC}">
              <c16:uniqueId val="{0000000A-8F1C-0D4E-962E-D959E9E2CF30}"/>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PC</a:t>
            </a:r>
            <a:r>
              <a:rPr lang="ja-JP" altLang="en-US"/>
              <a:t>資産管理</a:t>
            </a:r>
            <a:r>
              <a:rPr lang="en-US" altLang="ja-JP"/>
              <a:t>/</a:t>
            </a:r>
            <a:r>
              <a:rPr lang="en" altLang="ja-JP"/>
              <a:t>PC</a:t>
            </a:r>
            <a:r>
              <a:rPr lang="ja-JP" altLang="en-US"/>
              <a:t>操作ログ管理ツール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CFF2-054F-AF38-BEDABC040499}"/>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CFF2-054F-AF38-BEDABC040499}"/>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CFF2-054F-AF38-BEDABC040499}"/>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CFF2-054F-AF38-BEDABC040499}"/>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CFF2-054F-AF38-BEDABC040499}"/>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CFF2-054F-AF38-BEDABC040499}"/>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CFF2-054F-AF38-BEDABC040499}"/>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38.4</c:v>
              </c:pt>
              <c:pt idx="1">
                <c:v>20.100000000000001</c:v>
              </c:pt>
              <c:pt idx="2">
                <c:v>10.3</c:v>
              </c:pt>
              <c:pt idx="3">
                <c:v>20.100000000000001</c:v>
              </c:pt>
              <c:pt idx="4">
                <c:v>11.2</c:v>
              </c:pt>
            </c:numLit>
          </c:val>
          <c:extLst>
            <c:ext xmlns:c16="http://schemas.microsoft.com/office/drawing/2014/chart" uri="{C3380CC4-5D6E-409C-BE32-E72D297353CC}">
              <c16:uniqueId val="{0000000A-CFF2-054F-AF38-BEDABC040499}"/>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シンクライアント</a:t>
            </a:r>
            <a:r>
              <a:rPr lang="en-US" altLang="ja-JP"/>
              <a:t>/</a:t>
            </a:r>
            <a:r>
              <a:rPr lang="en" altLang="ja-JP"/>
              <a:t>VDI /DaaS </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19DB-F146-8FBC-D9094BF533F0}"/>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19DB-F146-8FBC-D9094BF533F0}"/>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19DB-F146-8FBC-D9094BF533F0}"/>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19DB-F146-8FBC-D9094BF533F0}"/>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19DB-F146-8FBC-D9094BF533F0}"/>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19DB-F146-8FBC-D9094BF533F0}"/>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19DB-F146-8FBC-D9094BF533F0}"/>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31.9</c:v>
              </c:pt>
              <c:pt idx="1">
                <c:v>21.1</c:v>
              </c:pt>
              <c:pt idx="2">
                <c:v>10.8</c:v>
              </c:pt>
              <c:pt idx="3">
                <c:v>24.8</c:v>
              </c:pt>
              <c:pt idx="4">
                <c:v>11.4</c:v>
              </c:pt>
            </c:numLit>
          </c:val>
          <c:extLst>
            <c:ext xmlns:c16="http://schemas.microsoft.com/office/drawing/2014/chart" uri="{C3380CC4-5D6E-409C-BE32-E72D297353CC}">
              <c16:uniqueId val="{0000000A-19DB-F146-8FBC-D9094BF533F0}"/>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UEBA</a:t>
            </a:r>
            <a:r>
              <a:rPr lang="ja-JP" altLang="en"/>
              <a:t>（</a:t>
            </a:r>
            <a:r>
              <a:rPr lang="ja-JP" altLang="en-US"/>
              <a:t>ユーザ振舞い検知ツール）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8DCD-1244-8330-93B9C2A67F0A}"/>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8DCD-1244-8330-93B9C2A67F0A}"/>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8DCD-1244-8330-93B9C2A67F0A}"/>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8DCD-1244-8330-93B9C2A67F0A}"/>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8DCD-1244-8330-93B9C2A67F0A}"/>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8DCD-1244-8330-93B9C2A67F0A}"/>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8DCD-1244-8330-93B9C2A67F0A}"/>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27</c:v>
              </c:pt>
              <c:pt idx="1">
                <c:v>19.3</c:v>
              </c:pt>
              <c:pt idx="2">
                <c:v>11.9</c:v>
              </c:pt>
              <c:pt idx="3">
                <c:v>26.7</c:v>
              </c:pt>
              <c:pt idx="4">
                <c:v>15.1</c:v>
              </c:pt>
            </c:numLit>
          </c:val>
          <c:extLst>
            <c:ext xmlns:c16="http://schemas.microsoft.com/office/drawing/2014/chart" uri="{C3380CC4-5D6E-409C-BE32-E72D297353CC}">
              <c16:uniqueId val="{0000000A-8DCD-1244-8330-93B9C2A67F0A}"/>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社内サーバ</a:t>
            </a:r>
            <a:r>
              <a:rPr lang="en-US" altLang="ja-JP"/>
              <a:t>/</a:t>
            </a:r>
            <a:r>
              <a:rPr lang="ja-JP" altLang="en-US"/>
              <a:t>プラットフォームに対する</a:t>
            </a:r>
          </a:p>
          <a:p>
            <a:pPr>
              <a:defRPr lang="ja-JP" sz="1400" b="0" i="0" u="none" strike="noStrike" kern="1200" spc="0" baseline="0">
                <a:solidFill>
                  <a:schemeClr val="tx1">
                    <a:lumMod val="65000"/>
                    <a:lumOff val="35000"/>
                  </a:schemeClr>
                </a:solidFill>
                <a:latin typeface="+mn-lt"/>
                <a:ea typeface="+mn-ea"/>
                <a:cs typeface="+mn-cs"/>
              </a:defRPr>
            </a:pPr>
            <a:r>
              <a:rPr lang="ja-JP" altLang="en-US"/>
              <a:t>脆弱性診断サービス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6F49-3143-A046-161052054B5D}"/>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6F49-3143-A046-161052054B5D}"/>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6F49-3143-A046-161052054B5D}"/>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6F49-3143-A046-161052054B5D}"/>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6F49-3143-A046-161052054B5D}"/>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6F49-3143-A046-161052054B5D}"/>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6F49-3143-A046-161052054B5D}"/>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44.6</c:v>
              </c:pt>
              <c:pt idx="1">
                <c:v>16.7</c:v>
              </c:pt>
              <c:pt idx="2">
                <c:v>9.9</c:v>
              </c:pt>
              <c:pt idx="3">
                <c:v>20.2</c:v>
              </c:pt>
              <c:pt idx="4">
                <c:v>8.6999999999999993</c:v>
              </c:pt>
            </c:numLit>
          </c:val>
          <c:extLst>
            <c:ext xmlns:c16="http://schemas.microsoft.com/office/drawing/2014/chart" uri="{C3380CC4-5D6E-409C-BE32-E72D297353CC}">
              <c16:uniqueId val="{0000000A-6F49-3143-A046-161052054B5D}"/>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外部</a:t>
            </a:r>
            <a:r>
              <a:rPr lang="en" altLang="ja-JP"/>
              <a:t>WEB</a:t>
            </a:r>
            <a:r>
              <a:rPr lang="ja-JP" altLang="en-US"/>
              <a:t>サーバに対する</a:t>
            </a:r>
          </a:p>
          <a:p>
            <a:pPr>
              <a:defRPr lang="ja-JP" sz="1400" b="0" i="0" u="none" strike="noStrike" kern="1200" spc="0" baseline="0">
                <a:solidFill>
                  <a:schemeClr val="tx1">
                    <a:lumMod val="65000"/>
                    <a:lumOff val="35000"/>
                  </a:schemeClr>
                </a:solidFill>
                <a:latin typeface="+mn-lt"/>
                <a:ea typeface="+mn-ea"/>
                <a:cs typeface="+mn-cs"/>
              </a:defRPr>
            </a:pPr>
            <a:r>
              <a:rPr lang="ja-JP" altLang="en-US"/>
              <a:t>アプリケーション脆弱性診断サービス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B936-514D-8520-BCC058B6952C}"/>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B936-514D-8520-BCC058B6952C}"/>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B936-514D-8520-BCC058B6952C}"/>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B936-514D-8520-BCC058B6952C}"/>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B936-514D-8520-BCC058B6952C}"/>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B936-514D-8520-BCC058B6952C}"/>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B936-514D-8520-BCC058B6952C}"/>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36.6</c:v>
              </c:pt>
              <c:pt idx="1">
                <c:v>23.3</c:v>
              </c:pt>
              <c:pt idx="2">
                <c:v>9.6999999999999993</c:v>
              </c:pt>
              <c:pt idx="3">
                <c:v>21.4</c:v>
              </c:pt>
              <c:pt idx="4">
                <c:v>9.1</c:v>
              </c:pt>
            </c:numLit>
          </c:val>
          <c:extLst>
            <c:ext xmlns:c16="http://schemas.microsoft.com/office/drawing/2014/chart" uri="{C3380CC4-5D6E-409C-BE32-E72D297353CC}">
              <c16:uniqueId val="{0000000A-B936-514D-8520-BCC058B6952C}"/>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外部から社内ネットワークへの</a:t>
            </a:r>
          </a:p>
          <a:p>
            <a:pPr>
              <a:defRPr lang="ja-JP" sz="1400" b="0" i="0" u="none" strike="noStrike" kern="1200" spc="0" baseline="0">
                <a:solidFill>
                  <a:schemeClr val="tx1">
                    <a:lumMod val="65000"/>
                    <a:lumOff val="35000"/>
                  </a:schemeClr>
                </a:solidFill>
                <a:latin typeface="+mn-lt"/>
                <a:ea typeface="+mn-ea"/>
                <a:cs typeface="+mn-cs"/>
              </a:defRPr>
            </a:pPr>
            <a:r>
              <a:rPr lang="ja-JP" altLang="en-US"/>
              <a:t>侵入検知サービス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6B9E-1545-A7B2-A3F07886136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6B9E-1545-A7B2-A3F07886136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6B9E-1545-A7B2-A3F07886136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6B9E-1545-A7B2-A3F07886136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6B9E-1545-A7B2-A3F07886136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6B9E-1545-A7B2-A3F07886136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6B9E-1545-A7B2-A3F07886136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40.1</c:v>
              </c:pt>
              <c:pt idx="1">
                <c:v>18.8</c:v>
              </c:pt>
              <c:pt idx="2">
                <c:v>11.9</c:v>
              </c:pt>
              <c:pt idx="3">
                <c:v>20.5</c:v>
              </c:pt>
              <c:pt idx="4">
                <c:v>8.6999999999999993</c:v>
              </c:pt>
            </c:numLit>
          </c:val>
          <c:extLst>
            <c:ext xmlns:c16="http://schemas.microsoft.com/office/drawing/2014/chart" uri="{C3380CC4-5D6E-409C-BE32-E72D297353CC}">
              <c16:uniqueId val="{0000000A-6B9E-1545-A7B2-A3F07886136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セキュリティ機器の運用アウトソーシング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19A9-944B-9C07-41E889787BB0}"/>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19A9-944B-9C07-41E889787BB0}"/>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19A9-944B-9C07-41E889787BB0}"/>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19A9-944B-9C07-41E889787BB0}"/>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19A9-944B-9C07-41E889787BB0}"/>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19A9-944B-9C07-41E889787BB0}"/>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19A9-944B-9C07-41E889787BB0}"/>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35.5</c:v>
              </c:pt>
              <c:pt idx="1">
                <c:v>19.600000000000001</c:v>
              </c:pt>
              <c:pt idx="2">
                <c:v>10.1</c:v>
              </c:pt>
              <c:pt idx="3">
                <c:v>26</c:v>
              </c:pt>
              <c:pt idx="4">
                <c:v>8.9</c:v>
              </c:pt>
            </c:numLit>
          </c:val>
          <c:extLst>
            <c:ext xmlns:c16="http://schemas.microsoft.com/office/drawing/2014/chart" uri="{C3380CC4-5D6E-409C-BE32-E72D297353CC}">
              <c16:uniqueId val="{0000000A-19A9-944B-9C07-41E889787BB0}"/>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CASB </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71-8D0D-3641-B64B-B6BFAC1FC1F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72-8D0D-3641-B64B-B6BFAC1FC1F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73-8D0D-3641-B64B-B6BFAC1FC1F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74-8D0D-3641-B64B-B6BFAC1FC1F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75-8D0D-3641-B64B-B6BFAC1FC1F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1-8D0D-3641-B64B-B6BFAC1FC1F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2-8D0D-3641-B64B-B6BFAC1FC1F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Products!$G$15:$K$15</c:f>
              <c:numCache>
                <c:formatCode>General</c:formatCode>
                <c:ptCount val="5"/>
                <c:pt idx="0">
                  <c:v>25.3</c:v>
                </c:pt>
                <c:pt idx="1">
                  <c:v>20.3</c:v>
                </c:pt>
                <c:pt idx="2">
                  <c:v>12.7</c:v>
                </c:pt>
                <c:pt idx="3">
                  <c:v>26.3</c:v>
                </c:pt>
                <c:pt idx="4">
                  <c:v>15.5</c:v>
                </c:pt>
              </c:numCache>
            </c:numRef>
          </c:val>
          <c:extLst>
            <c:ext xmlns:c16="http://schemas.microsoft.com/office/drawing/2014/chart" uri="{C3380CC4-5D6E-409C-BE32-E72D297353CC}">
              <c16:uniqueId val="{00000070-8D0D-3641-B64B-B6BFAC1FC1F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ファイアウォール・</a:t>
            </a:r>
            <a:r>
              <a:rPr lang="en-US" altLang="ja-JP"/>
              <a:t>NGFW</a:t>
            </a:r>
            <a:r>
              <a:rPr lang="ja-JP" altLang="en-US"/>
              <a:t>・</a:t>
            </a:r>
            <a:r>
              <a:rPr lang="en-US" altLang="ja-JP"/>
              <a:t>UTM</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48D0-9C41-B277-77CE25B751B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48D0-9C41-B277-77CE25B751B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48D0-9C41-B277-77CE25B751B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48D0-9C41-B277-77CE25B751B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48D0-9C41-B277-77CE25B751B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48D0-9C41-B277-77CE25B751B8}"/>
                </c:ext>
              </c:extLst>
            </c:dLbl>
            <c:dLbl>
              <c:idx val="1"/>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48D0-9C41-B277-77CE25B751B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A-48D0-9C41-B277-77CE25B751B8}"/>
            </c:ext>
          </c:extLst>
        </c:ser>
        <c:ser>
          <c:idx val="5"/>
          <c:order val="1"/>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B-48D0-9C41-B277-77CE25B751B8}"/>
            </c:ext>
          </c:extLst>
        </c:ser>
        <c:ser>
          <c:idx val="6"/>
          <c:order val="2"/>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C-48D0-9C41-B277-77CE25B751B8}"/>
            </c:ext>
          </c:extLst>
        </c:ser>
        <c:ser>
          <c:idx val="7"/>
          <c:order val="3"/>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D-48D0-9C41-B277-77CE25B751B8}"/>
            </c:ext>
          </c:extLst>
        </c:ser>
        <c:ser>
          <c:idx val="2"/>
          <c:order val="4"/>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E-48D0-9C41-B277-77CE25B751B8}"/>
            </c:ext>
          </c:extLst>
        </c:ser>
        <c:ser>
          <c:idx val="3"/>
          <c:order val="5"/>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F-48D0-9C41-B277-77CE25B751B8}"/>
            </c:ext>
          </c:extLst>
        </c:ser>
        <c:ser>
          <c:idx val="1"/>
          <c:order val="6"/>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0-48D0-9C41-B277-77CE25B751B8}"/>
            </c:ext>
          </c:extLst>
        </c:ser>
        <c:ser>
          <c:idx val="0"/>
          <c:order val="7"/>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1-48D0-9C41-B277-77CE25B751B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セキュリティオペレーションセンター</a:t>
            </a:r>
            <a:r>
              <a:rPr lang="en-US" altLang="ja-JP"/>
              <a:t>(SOC)</a:t>
            </a:r>
            <a:r>
              <a:rPr lang="ja-JP" altLang="en-US"/>
              <a:t>による総合的なセキュリティ監視の導入状況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AABA-4B98-A361-1E2EF8ED2FCE}"/>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AABA-4B98-A361-1E2EF8ED2FCE}"/>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AABA-4B98-A361-1E2EF8ED2FCE}"/>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AABA-4B98-A361-1E2EF8ED2FCE}"/>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AABA-4B98-A361-1E2EF8ED2FCE}"/>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AABA-4B98-A361-1E2EF8ED2FCE}"/>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AABA-4B98-A361-1E2EF8ED2FCE}"/>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35.9</c:v>
              </c:pt>
              <c:pt idx="1">
                <c:v>20</c:v>
              </c:pt>
              <c:pt idx="2">
                <c:v>10.3</c:v>
              </c:pt>
              <c:pt idx="3">
                <c:v>24.4</c:v>
              </c:pt>
              <c:pt idx="4">
                <c:v>9.4</c:v>
              </c:pt>
            </c:numLit>
          </c:val>
          <c:extLst>
            <c:ext xmlns:c16="http://schemas.microsoft.com/office/drawing/2014/chart" uri="{C3380CC4-5D6E-409C-BE32-E72D297353CC}">
              <c16:uniqueId val="{0000000A-AABA-4B98-A361-1E2EF8ED2FCE}"/>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ファイアウォール・</a:t>
            </a:r>
            <a:r>
              <a:rPr lang="en-US" altLang="ja-JP"/>
              <a:t>NGFW</a:t>
            </a:r>
            <a:r>
              <a:rPr lang="ja-JP" altLang="en-US"/>
              <a:t>・</a:t>
            </a:r>
            <a:r>
              <a:rPr lang="en-US" altLang="ja-JP"/>
              <a:t>UTM</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F404-CF49-8A25-9A7433144621}"/>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F404-CF49-8A25-9A7433144621}"/>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F404-CF49-8A25-9A7433144621}"/>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F404-CF49-8A25-9A7433144621}"/>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F404-CF49-8A25-9A7433144621}"/>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F404-CF49-8A25-9A7433144621}"/>
                </c:ext>
              </c:extLst>
            </c:dLbl>
            <c:dLbl>
              <c:idx val="1"/>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F404-CF49-8A25-9A7433144621}"/>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A-F404-CF49-8A25-9A7433144621}"/>
            </c:ext>
          </c:extLst>
        </c:ser>
        <c:ser>
          <c:idx val="5"/>
          <c:order val="1"/>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B-F404-CF49-8A25-9A7433144621}"/>
            </c:ext>
          </c:extLst>
        </c:ser>
        <c:ser>
          <c:idx val="6"/>
          <c:order val="2"/>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C-F404-CF49-8A25-9A7433144621}"/>
            </c:ext>
          </c:extLst>
        </c:ser>
        <c:ser>
          <c:idx val="7"/>
          <c:order val="3"/>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D-F404-CF49-8A25-9A7433144621}"/>
            </c:ext>
          </c:extLst>
        </c:ser>
        <c:ser>
          <c:idx val="2"/>
          <c:order val="4"/>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E-F404-CF49-8A25-9A7433144621}"/>
            </c:ext>
          </c:extLst>
        </c:ser>
        <c:ser>
          <c:idx val="3"/>
          <c:order val="5"/>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F-F404-CF49-8A25-9A7433144621}"/>
            </c:ext>
          </c:extLst>
        </c:ser>
        <c:ser>
          <c:idx val="1"/>
          <c:order val="6"/>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0-F404-CF49-8A25-9A7433144621}"/>
            </c:ext>
          </c:extLst>
        </c:ser>
        <c:ser>
          <c:idx val="0"/>
          <c:order val="7"/>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1-F404-CF49-8A25-9A7433144621}"/>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クラウドサービス用ファイアウォールの導入状況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2054-CC41-BA81-17CF0287C8AA}"/>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2054-CC41-BA81-17CF0287C8AA}"/>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2054-CC41-BA81-17CF0287C8AA}"/>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2054-CC41-BA81-17CF0287C8AA}"/>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2054-CC41-BA81-17CF0287C8AA}"/>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2054-CC41-BA81-17CF0287C8AA}"/>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2054-CC41-BA81-17CF0287C8AA}"/>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Products!$G$6:$K$6</c:f>
              <c:numCache>
                <c:formatCode>General</c:formatCode>
                <c:ptCount val="5"/>
                <c:pt idx="0">
                  <c:v>47.3</c:v>
                </c:pt>
                <c:pt idx="1">
                  <c:v>17.3</c:v>
                </c:pt>
                <c:pt idx="2">
                  <c:v>10.5</c:v>
                </c:pt>
                <c:pt idx="3">
                  <c:v>16.899999999999999</c:v>
                </c:pt>
                <c:pt idx="4">
                  <c:v>8</c:v>
                </c:pt>
              </c:numCache>
            </c:numRef>
          </c:val>
          <c:extLst>
            <c:ext xmlns:c16="http://schemas.microsoft.com/office/drawing/2014/chart" uri="{C3380CC4-5D6E-409C-BE32-E72D297353CC}">
              <c16:uniqueId val="{0000000A-2054-CC41-BA81-17CF0287C8AA}"/>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WAF</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1905-D845-A5ED-28F6C1BCFAC4}"/>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1905-D845-A5ED-28F6C1BCFAC4}"/>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1905-D845-A5ED-28F6C1BCFAC4}"/>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1905-D845-A5ED-28F6C1BCFAC4}"/>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1905-D845-A5ED-28F6C1BCFAC4}"/>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1905-D845-A5ED-28F6C1BCFAC4}"/>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1905-D845-A5ED-28F6C1BCFAC4}"/>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Products!$G$7:$K$7</c:f>
              <c:numCache>
                <c:formatCode>General</c:formatCode>
                <c:ptCount val="5"/>
                <c:pt idx="0">
                  <c:v>45.3</c:v>
                </c:pt>
                <c:pt idx="1">
                  <c:v>16.600000000000001</c:v>
                </c:pt>
                <c:pt idx="2">
                  <c:v>11.4</c:v>
                </c:pt>
                <c:pt idx="3">
                  <c:v>17.7</c:v>
                </c:pt>
                <c:pt idx="4">
                  <c:v>9</c:v>
                </c:pt>
              </c:numCache>
            </c:numRef>
          </c:val>
          <c:extLst>
            <c:ext xmlns:c16="http://schemas.microsoft.com/office/drawing/2014/chart" uri="{C3380CC4-5D6E-409C-BE32-E72D297353CC}">
              <c16:uniqueId val="{0000000A-1905-D845-A5ED-28F6C1BCFAC4}"/>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クラウドサービス用</a:t>
            </a:r>
            <a:r>
              <a:rPr lang="en" altLang="ja-JP"/>
              <a:t>WAF</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0D19-6E4D-B08E-51E9CB40A631}"/>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0D19-6E4D-B08E-51E9CB40A631}"/>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0D19-6E4D-B08E-51E9CB40A631}"/>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0D19-6E4D-B08E-51E9CB40A631}"/>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0D19-6E4D-B08E-51E9CB40A631}"/>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0D19-6E4D-B08E-51E9CB40A631}"/>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0D19-6E4D-B08E-51E9CB40A631}"/>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Products!$G$8:$K$8</c:f>
              <c:numCache>
                <c:formatCode>General</c:formatCode>
                <c:ptCount val="5"/>
                <c:pt idx="0">
                  <c:v>38</c:v>
                </c:pt>
                <c:pt idx="1">
                  <c:v>19</c:v>
                </c:pt>
                <c:pt idx="2">
                  <c:v>11</c:v>
                </c:pt>
                <c:pt idx="3">
                  <c:v>21.5</c:v>
                </c:pt>
                <c:pt idx="4">
                  <c:v>10.5</c:v>
                </c:pt>
              </c:numCache>
            </c:numRef>
          </c:val>
          <c:extLst>
            <c:ext xmlns:c16="http://schemas.microsoft.com/office/drawing/2014/chart" uri="{C3380CC4-5D6E-409C-BE32-E72D297353CC}">
              <c16:uniqueId val="{0000000A-0D19-6E4D-B08E-51E9CB40A631}"/>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アクセス制御製品の導入状況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6469-7743-82E2-06A20C62F1AB}"/>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6469-7743-82E2-06A20C62F1AB}"/>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6469-7743-82E2-06A20C62F1AB}"/>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6469-7743-82E2-06A20C62F1AB}"/>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6469-7743-82E2-06A20C62F1AB}"/>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469-7743-82E2-06A20C62F1AB}"/>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469-7743-82E2-06A20C62F1AB}"/>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eparator>, </c:separator>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Products!$G$9:$K$9</c:f>
              <c:numCache>
                <c:formatCode>General</c:formatCode>
                <c:ptCount val="5"/>
                <c:pt idx="0">
                  <c:v>48</c:v>
                </c:pt>
                <c:pt idx="1">
                  <c:v>18.3</c:v>
                </c:pt>
                <c:pt idx="2">
                  <c:v>8.9</c:v>
                </c:pt>
                <c:pt idx="3">
                  <c:v>16.5</c:v>
                </c:pt>
                <c:pt idx="4">
                  <c:v>8.4</c:v>
                </c:pt>
              </c:numCache>
            </c:numRef>
          </c:val>
          <c:extLst>
            <c:ext xmlns:c16="http://schemas.microsoft.com/office/drawing/2014/chart" uri="{C3380CC4-5D6E-409C-BE32-E72D297353CC}">
              <c16:uniqueId val="{0000000A-6469-7743-82E2-06A20C62F1AB}"/>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統合振舞い検知サービスの導入状況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DDA1-1442-8454-B0B132513E59}"/>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DDA1-1442-8454-B0B132513E59}"/>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DDA1-1442-8454-B0B132513E59}"/>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DDA1-1442-8454-B0B132513E59}"/>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DDA1-1442-8454-B0B132513E59}"/>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DDA1-1442-8454-B0B132513E59}"/>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DDA1-1442-8454-B0B132513E59}"/>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Products!$G$10:$K$10</c:f>
              <c:numCache>
                <c:formatCode>General</c:formatCode>
                <c:ptCount val="5"/>
                <c:pt idx="0">
                  <c:v>28.2</c:v>
                </c:pt>
                <c:pt idx="1">
                  <c:v>18.7</c:v>
                </c:pt>
                <c:pt idx="2">
                  <c:v>10.9</c:v>
                </c:pt>
                <c:pt idx="3">
                  <c:v>26.6</c:v>
                </c:pt>
                <c:pt idx="4">
                  <c:v>15.6</c:v>
                </c:pt>
              </c:numCache>
            </c:numRef>
          </c:val>
          <c:extLst>
            <c:ext xmlns:c16="http://schemas.microsoft.com/office/drawing/2014/chart" uri="{C3380CC4-5D6E-409C-BE32-E72D297353CC}">
              <c16:uniqueId val="{0000000A-DDA1-1442-8454-B0B132513E59}"/>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SIEM</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7858-4444-B3B1-F5ED9456306A}"/>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7858-4444-B3B1-F5ED9456306A}"/>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7858-4444-B3B1-F5ED9456306A}"/>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7858-4444-B3B1-F5ED9456306A}"/>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7858-4444-B3B1-F5ED9456306A}"/>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7858-4444-B3B1-F5ED9456306A}"/>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7858-4444-B3B1-F5ED9456306A}"/>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Products!$G$11:$K$11</c:f>
              <c:numCache>
                <c:formatCode>General</c:formatCode>
                <c:ptCount val="5"/>
                <c:pt idx="0">
                  <c:v>30.2</c:v>
                </c:pt>
                <c:pt idx="1">
                  <c:v>20.2</c:v>
                </c:pt>
                <c:pt idx="2">
                  <c:v>11.9</c:v>
                </c:pt>
                <c:pt idx="3">
                  <c:v>25.4</c:v>
                </c:pt>
                <c:pt idx="4">
                  <c:v>12.3</c:v>
                </c:pt>
              </c:numCache>
            </c:numRef>
          </c:val>
          <c:extLst>
            <c:ext xmlns:c16="http://schemas.microsoft.com/office/drawing/2014/chart" uri="{C3380CC4-5D6E-409C-BE32-E72D297353CC}">
              <c16:uniqueId val="{0000000A-7858-4444-B3B1-F5ED9456306A}"/>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フォレンジクスツールの導入状況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2718-0547-A52C-6B3C45BBB267}"/>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2718-0547-A52C-6B3C45BBB267}"/>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2718-0547-A52C-6B3C45BBB267}"/>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2718-0547-A52C-6B3C45BBB267}"/>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2718-0547-A52C-6B3C45BBB267}"/>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2718-0547-A52C-6B3C45BBB267}"/>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2718-0547-A52C-6B3C45BBB267}"/>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Products!$G$12:$K$12</c:f>
              <c:numCache>
                <c:formatCode>General</c:formatCode>
                <c:ptCount val="5"/>
                <c:pt idx="0">
                  <c:v>23.6</c:v>
                </c:pt>
                <c:pt idx="1">
                  <c:v>21.7</c:v>
                </c:pt>
                <c:pt idx="2">
                  <c:v>11.6</c:v>
                </c:pt>
                <c:pt idx="3">
                  <c:v>27.6</c:v>
                </c:pt>
                <c:pt idx="4">
                  <c:v>15.5</c:v>
                </c:pt>
              </c:numCache>
            </c:numRef>
          </c:val>
          <c:extLst>
            <c:ext xmlns:c16="http://schemas.microsoft.com/office/drawing/2014/chart" uri="{C3380CC4-5D6E-409C-BE32-E72D297353CC}">
              <c16:uniqueId val="{0000000A-2718-0547-A52C-6B3C45BBB267}"/>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ウィルス対策ソフト（クライアント型）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71-8D0D-3641-B64B-B6BFAC1FC1F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72-8D0D-3641-B64B-B6BFAC1FC1F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73-8D0D-3641-B64B-B6BFAC1FC1F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74-8D0D-3641-B64B-B6BFAC1FC1F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75-8D0D-3641-B64B-B6BFAC1FC1F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1-8D0D-3641-B64B-B6BFAC1FC1F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2-8D0D-3641-B64B-B6BFAC1FC1F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Products!$G$16:$K$16</c:f>
              <c:numCache>
                <c:formatCode>General</c:formatCode>
                <c:ptCount val="5"/>
                <c:pt idx="0">
                  <c:v>68.900000000000006</c:v>
                </c:pt>
                <c:pt idx="1">
                  <c:v>11.8</c:v>
                </c:pt>
                <c:pt idx="2">
                  <c:v>8.4</c:v>
                </c:pt>
                <c:pt idx="3">
                  <c:v>7.3</c:v>
                </c:pt>
                <c:pt idx="4">
                  <c:v>3.6</c:v>
                </c:pt>
              </c:numCache>
            </c:numRef>
          </c:val>
          <c:extLst>
            <c:ext xmlns:c16="http://schemas.microsoft.com/office/drawing/2014/chart" uri="{C3380CC4-5D6E-409C-BE32-E72D297353CC}">
              <c16:uniqueId val="{00000070-8D0D-3641-B64B-B6BFAC1FC1F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DDoS</a:t>
            </a:r>
            <a:r>
              <a:rPr lang="ja-JP" altLang="en"/>
              <a:t>（</a:t>
            </a:r>
            <a:r>
              <a:rPr lang="ja-JP" altLang="en-US"/>
              <a:t>サービス妨害攻撃）対策ツール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B71D-6B43-990A-7300B2E1CC8B}"/>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B71D-6B43-990A-7300B2E1CC8B}"/>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B71D-6B43-990A-7300B2E1CC8B}"/>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B71D-6B43-990A-7300B2E1CC8B}"/>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B71D-6B43-990A-7300B2E1CC8B}"/>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B71D-6B43-990A-7300B2E1CC8B}"/>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B71D-6B43-990A-7300B2E1CC8B}"/>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Products!$G$13:$K$13</c:f>
              <c:numCache>
                <c:formatCode>General</c:formatCode>
                <c:ptCount val="5"/>
                <c:pt idx="0">
                  <c:v>33.1</c:v>
                </c:pt>
                <c:pt idx="1">
                  <c:v>19.899999999999999</c:v>
                </c:pt>
                <c:pt idx="2">
                  <c:v>11.1</c:v>
                </c:pt>
                <c:pt idx="3">
                  <c:v>23.6</c:v>
                </c:pt>
                <c:pt idx="4">
                  <c:v>12.3</c:v>
                </c:pt>
              </c:numCache>
            </c:numRef>
          </c:val>
          <c:extLst>
            <c:ext xmlns:c16="http://schemas.microsoft.com/office/drawing/2014/chart" uri="{C3380CC4-5D6E-409C-BE32-E72D297353CC}">
              <c16:uniqueId val="{0000000A-B71D-6B43-990A-7300B2E1CC8B}"/>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CASB </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00DC-6D4D-BBAC-FB1849B55EA7}"/>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00DC-6D4D-BBAC-FB1849B55EA7}"/>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00DC-6D4D-BBAC-FB1849B55EA7}"/>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00DC-6D4D-BBAC-FB1849B55EA7}"/>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00DC-6D4D-BBAC-FB1849B55EA7}"/>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00DC-6D4D-BBAC-FB1849B55EA7}"/>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00DC-6D4D-BBAC-FB1849B55EA7}"/>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Products!$G$15:$K$15</c:f>
              <c:numCache>
                <c:formatCode>General</c:formatCode>
                <c:ptCount val="5"/>
                <c:pt idx="0">
                  <c:v>25.3</c:v>
                </c:pt>
                <c:pt idx="1">
                  <c:v>20.3</c:v>
                </c:pt>
                <c:pt idx="2">
                  <c:v>12.7</c:v>
                </c:pt>
                <c:pt idx="3">
                  <c:v>26.3</c:v>
                </c:pt>
                <c:pt idx="4">
                  <c:v>15.5</c:v>
                </c:pt>
              </c:numCache>
            </c:numRef>
          </c:val>
          <c:extLst>
            <c:ext xmlns:c16="http://schemas.microsoft.com/office/drawing/2014/chart" uri="{C3380CC4-5D6E-409C-BE32-E72D297353CC}">
              <c16:uniqueId val="{0000000A-00DC-6D4D-BBAC-FB1849B55EA7}"/>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ウィルス対策ソフト（クライアント型）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3ED5-6F46-95CF-38A4439FE186}"/>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3ED5-6F46-95CF-38A4439FE186}"/>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3ED5-6F46-95CF-38A4439FE186}"/>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3ED5-6F46-95CF-38A4439FE186}"/>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3ED5-6F46-95CF-38A4439FE186}"/>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3ED5-6F46-95CF-38A4439FE186}"/>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3ED5-6F46-95CF-38A4439FE186}"/>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Products!$G$16:$K$16</c:f>
              <c:numCache>
                <c:formatCode>General</c:formatCode>
                <c:ptCount val="5"/>
                <c:pt idx="0">
                  <c:v>68.900000000000006</c:v>
                </c:pt>
                <c:pt idx="1">
                  <c:v>11.8</c:v>
                </c:pt>
                <c:pt idx="2">
                  <c:v>8.4</c:v>
                </c:pt>
                <c:pt idx="3">
                  <c:v>7.3</c:v>
                </c:pt>
                <c:pt idx="4">
                  <c:v>3.6</c:v>
                </c:pt>
              </c:numCache>
            </c:numRef>
          </c:val>
          <c:extLst>
            <c:ext xmlns:c16="http://schemas.microsoft.com/office/drawing/2014/chart" uri="{C3380CC4-5D6E-409C-BE32-E72D297353CC}">
              <c16:uniqueId val="{0000000A-3ED5-6F46-95CF-38A4439FE186}"/>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ソフトウェア配布ツール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7B3B-B648-A4AA-8102F75CA377}"/>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7B3B-B648-A4AA-8102F75CA377}"/>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7B3B-B648-A4AA-8102F75CA377}"/>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7B3B-B648-A4AA-8102F75CA377}"/>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7B3B-B648-A4AA-8102F75CA377}"/>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7B3B-B648-A4AA-8102F75CA377}"/>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7B3B-B648-A4AA-8102F75CA377}"/>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Products!$G$17:$K$17</c:f>
              <c:numCache>
                <c:formatCode>General</c:formatCode>
                <c:ptCount val="5"/>
                <c:pt idx="0">
                  <c:v>46.2</c:v>
                </c:pt>
                <c:pt idx="1">
                  <c:v>19.5</c:v>
                </c:pt>
                <c:pt idx="2">
                  <c:v>9.3000000000000007</c:v>
                </c:pt>
                <c:pt idx="3">
                  <c:v>18</c:v>
                </c:pt>
                <c:pt idx="4">
                  <c:v>7</c:v>
                </c:pt>
              </c:numCache>
            </c:numRef>
          </c:val>
          <c:extLst>
            <c:ext xmlns:c16="http://schemas.microsoft.com/office/drawing/2014/chart" uri="{C3380CC4-5D6E-409C-BE32-E72D297353CC}">
              <c16:uniqueId val="{0000000A-7B3B-B648-A4AA-8102F75CA377}"/>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暗号化ツール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3AF8-DF4F-986B-C8FE76D35BF6}"/>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3AF8-DF4F-986B-C8FE76D35BF6}"/>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3AF8-DF4F-986B-C8FE76D35BF6}"/>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3AF8-DF4F-986B-C8FE76D35BF6}"/>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3AF8-DF4F-986B-C8FE76D35BF6}"/>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3AF8-DF4F-986B-C8FE76D35BF6}"/>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3AF8-DF4F-986B-C8FE76D35BF6}"/>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Products!$G$18:$K$18</c:f>
              <c:numCache>
                <c:formatCode>General</c:formatCode>
                <c:ptCount val="5"/>
                <c:pt idx="0">
                  <c:v>45.8</c:v>
                </c:pt>
                <c:pt idx="1">
                  <c:v>18</c:v>
                </c:pt>
                <c:pt idx="2">
                  <c:v>11.7</c:v>
                </c:pt>
                <c:pt idx="3">
                  <c:v>17.8</c:v>
                </c:pt>
                <c:pt idx="4">
                  <c:v>6.6</c:v>
                </c:pt>
              </c:numCache>
            </c:numRef>
          </c:val>
          <c:extLst>
            <c:ext xmlns:c16="http://schemas.microsoft.com/office/drawing/2014/chart" uri="{C3380CC4-5D6E-409C-BE32-E72D297353CC}">
              <c16:uniqueId val="{0000000A-3AF8-DF4F-986B-C8FE76D35BF6}"/>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IRM</a:t>
            </a:r>
            <a:r>
              <a:rPr lang="ja-JP" altLang="en"/>
              <a:t>／</a:t>
            </a:r>
            <a:r>
              <a:rPr lang="en" altLang="ja-JP"/>
              <a:t>DLP</a:t>
            </a:r>
            <a:r>
              <a:rPr lang="ja-JP" altLang="en"/>
              <a:t>（</a:t>
            </a:r>
            <a:r>
              <a:rPr lang="ja-JP" altLang="en-US"/>
              <a:t>情報漏洩防止）ツール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C94D-704C-805F-7F19A6011443}"/>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C94D-704C-805F-7F19A6011443}"/>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C94D-704C-805F-7F19A6011443}"/>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C94D-704C-805F-7F19A6011443}"/>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C94D-704C-805F-7F19A6011443}"/>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C94D-704C-805F-7F19A6011443}"/>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C94D-704C-805F-7F19A6011443}"/>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Products!$G$19:$K$19</c:f>
              <c:numCache>
                <c:formatCode>General</c:formatCode>
                <c:ptCount val="5"/>
                <c:pt idx="0">
                  <c:v>31.8</c:v>
                </c:pt>
                <c:pt idx="1">
                  <c:v>20.3</c:v>
                </c:pt>
                <c:pt idx="2">
                  <c:v>13.2</c:v>
                </c:pt>
                <c:pt idx="3">
                  <c:v>22.6</c:v>
                </c:pt>
                <c:pt idx="4">
                  <c:v>12.1</c:v>
                </c:pt>
              </c:numCache>
            </c:numRef>
          </c:val>
          <c:extLst>
            <c:ext xmlns:c16="http://schemas.microsoft.com/office/drawing/2014/chart" uri="{C3380CC4-5D6E-409C-BE32-E72D297353CC}">
              <c16:uniqueId val="{0000000A-C94D-704C-805F-7F19A6011443}"/>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EDR</a:t>
            </a:r>
            <a:r>
              <a:rPr lang="ja-JP" altLang="en-US"/>
              <a:t>ツール（データバックアップ含む）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B06A-1D40-B9CF-1CBD3BA4365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B06A-1D40-B9CF-1CBD3BA4365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B06A-1D40-B9CF-1CBD3BA4365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B06A-1D40-B9CF-1CBD3BA4365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B06A-1D40-B9CF-1CBD3BA4365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B06A-1D40-B9CF-1CBD3BA4365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B06A-1D40-B9CF-1CBD3BA4365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Products!$G$20:$K$20</c:f>
              <c:numCache>
                <c:formatCode>General</c:formatCode>
                <c:ptCount val="5"/>
                <c:pt idx="0">
                  <c:v>33.200000000000003</c:v>
                </c:pt>
                <c:pt idx="1">
                  <c:v>20.399999999999999</c:v>
                </c:pt>
                <c:pt idx="2">
                  <c:v>9.6</c:v>
                </c:pt>
                <c:pt idx="3">
                  <c:v>23</c:v>
                </c:pt>
                <c:pt idx="4">
                  <c:v>13.8</c:v>
                </c:pt>
              </c:numCache>
            </c:numRef>
          </c:val>
          <c:extLst>
            <c:ext xmlns:c16="http://schemas.microsoft.com/office/drawing/2014/chart" uri="{C3380CC4-5D6E-409C-BE32-E72D297353CC}">
              <c16:uniqueId val="{0000000A-B06A-1D40-B9CF-1CBD3BA4365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アプリケーション制御</a:t>
            </a:r>
            <a:r>
              <a:rPr lang="en-US" altLang="ja-JP"/>
              <a:t>/</a:t>
            </a:r>
            <a:r>
              <a:rPr lang="ja-JP" altLang="en-US"/>
              <a:t>分離ツール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178B-0246-B43B-646829EE544E}"/>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178B-0246-B43B-646829EE544E}"/>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178B-0246-B43B-646829EE544E}"/>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178B-0246-B43B-646829EE544E}"/>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178B-0246-B43B-646829EE544E}"/>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178B-0246-B43B-646829EE544E}"/>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178B-0246-B43B-646829EE544E}"/>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Products!$G$21:$K$21</c:f>
              <c:numCache>
                <c:formatCode>General</c:formatCode>
                <c:ptCount val="5"/>
                <c:pt idx="0">
                  <c:v>33.4</c:v>
                </c:pt>
                <c:pt idx="1">
                  <c:v>19.600000000000001</c:v>
                </c:pt>
                <c:pt idx="2">
                  <c:v>10.1</c:v>
                </c:pt>
                <c:pt idx="3">
                  <c:v>24.4</c:v>
                </c:pt>
                <c:pt idx="4">
                  <c:v>12.5</c:v>
                </c:pt>
              </c:numCache>
            </c:numRef>
          </c:val>
          <c:extLst>
            <c:ext xmlns:c16="http://schemas.microsoft.com/office/drawing/2014/chart" uri="{C3380CC4-5D6E-409C-BE32-E72D297353CC}">
              <c16:uniqueId val="{0000000A-178B-0246-B43B-646829EE544E}"/>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セキュリティ情報（脅威情報含む）</a:t>
            </a:r>
          </a:p>
          <a:p>
            <a:pPr>
              <a:defRPr lang="ja-JP" sz="1400" b="0" i="0" u="none" strike="noStrike" kern="1200" spc="0" baseline="0">
                <a:solidFill>
                  <a:schemeClr val="tx1">
                    <a:lumMod val="65000"/>
                    <a:lumOff val="35000"/>
                  </a:schemeClr>
                </a:solidFill>
                <a:latin typeface="+mn-lt"/>
                <a:ea typeface="+mn-ea"/>
                <a:cs typeface="+mn-cs"/>
              </a:defRPr>
            </a:pPr>
            <a:r>
              <a:rPr lang="ja-JP" altLang="en-US"/>
              <a:t>有償配信サービス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2C9E-1C41-AC83-5325DD906E2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2C9E-1C41-AC83-5325DD906E2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2C9E-1C41-AC83-5325DD906E2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2C9E-1C41-AC83-5325DD906E2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2C9E-1C41-AC83-5325DD906E2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2C9E-1C41-AC83-5325DD906E2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2C9E-1C41-AC83-5325DD906E2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Products!$G$30:$K$30</c:f>
              <c:numCache>
                <c:formatCode>General</c:formatCode>
                <c:ptCount val="5"/>
                <c:pt idx="0">
                  <c:v>31.4</c:v>
                </c:pt>
                <c:pt idx="1">
                  <c:v>20.5</c:v>
                </c:pt>
                <c:pt idx="2">
                  <c:v>12.9</c:v>
                </c:pt>
                <c:pt idx="3">
                  <c:v>24.7</c:v>
                </c:pt>
                <c:pt idx="4">
                  <c:v>10.5</c:v>
                </c:pt>
              </c:numCache>
            </c:numRef>
          </c:val>
          <c:extLst>
            <c:ext xmlns:c16="http://schemas.microsoft.com/office/drawing/2014/chart" uri="{C3380CC4-5D6E-409C-BE32-E72D297353CC}">
              <c16:uniqueId val="{0000000A-2C9E-1C41-AC83-5325DD906E2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サイバー保険（個人情報漏洩保険含む）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16A6-F84A-8B2D-C53621097156}"/>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16A6-F84A-8B2D-C53621097156}"/>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16A6-F84A-8B2D-C53621097156}"/>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16A6-F84A-8B2D-C53621097156}"/>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16A6-F84A-8B2D-C53621097156}"/>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16A6-F84A-8B2D-C53621097156}"/>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16A6-F84A-8B2D-C53621097156}"/>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Products!$G$31:$K$31</c:f>
              <c:numCache>
                <c:formatCode>General</c:formatCode>
                <c:ptCount val="5"/>
                <c:pt idx="0">
                  <c:v>31.4</c:v>
                </c:pt>
                <c:pt idx="1">
                  <c:v>21.7</c:v>
                </c:pt>
                <c:pt idx="2">
                  <c:v>12.5</c:v>
                </c:pt>
                <c:pt idx="3">
                  <c:v>25.1</c:v>
                </c:pt>
                <c:pt idx="4">
                  <c:v>9.4</c:v>
                </c:pt>
              </c:numCache>
            </c:numRef>
          </c:val>
          <c:extLst>
            <c:ext xmlns:c16="http://schemas.microsoft.com/office/drawing/2014/chart" uri="{C3380CC4-5D6E-409C-BE32-E72D297353CC}">
              <c16:uniqueId val="{0000000A-16A6-F84A-8B2D-C53621097156}"/>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ソフトウェア配布ツール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71-8D0D-3641-B64B-B6BFAC1FC1F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72-8D0D-3641-B64B-B6BFAC1FC1F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73-8D0D-3641-B64B-B6BFAC1FC1F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74-8D0D-3641-B64B-B6BFAC1FC1F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75-8D0D-3641-B64B-B6BFAC1FC1F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1-8D0D-3641-B64B-B6BFAC1FC1F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2-8D0D-3641-B64B-B6BFAC1FC1F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Products!$G$17:$K$17</c:f>
              <c:numCache>
                <c:formatCode>General</c:formatCode>
                <c:ptCount val="5"/>
                <c:pt idx="0">
                  <c:v>46.2</c:v>
                </c:pt>
                <c:pt idx="1">
                  <c:v>19.5</c:v>
                </c:pt>
                <c:pt idx="2">
                  <c:v>9.3000000000000007</c:v>
                </c:pt>
                <c:pt idx="3">
                  <c:v>18</c:v>
                </c:pt>
                <c:pt idx="4">
                  <c:v>7</c:v>
                </c:pt>
              </c:numCache>
            </c:numRef>
          </c:val>
          <c:extLst>
            <c:ext xmlns:c16="http://schemas.microsoft.com/office/drawing/2014/chart" uri="{C3380CC4-5D6E-409C-BE32-E72D297353CC}">
              <c16:uniqueId val="{00000070-8D0D-3641-B64B-B6BFAC1FC1F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PC</a:t>
            </a:r>
            <a:r>
              <a:rPr lang="ja-JP" altLang="en-US"/>
              <a:t>資産管理</a:t>
            </a:r>
            <a:r>
              <a:rPr lang="en-US" altLang="ja-JP"/>
              <a:t>/</a:t>
            </a:r>
            <a:r>
              <a:rPr lang="en" altLang="ja-JP"/>
              <a:t>PC</a:t>
            </a:r>
            <a:r>
              <a:rPr lang="ja-JP" altLang="en-US"/>
              <a:t>操作ログ管理ツール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1FCB-3C43-89D0-77BD31823F64}"/>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1FCB-3C43-89D0-77BD31823F64}"/>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1FCB-3C43-89D0-77BD31823F64}"/>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1FCB-3C43-89D0-77BD31823F64}"/>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1FCB-3C43-89D0-77BD31823F64}"/>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1FCB-3C43-89D0-77BD31823F64}"/>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1FCB-3C43-89D0-77BD31823F64}"/>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38.4</c:v>
              </c:pt>
              <c:pt idx="1">
                <c:v>20.100000000000001</c:v>
              </c:pt>
              <c:pt idx="2">
                <c:v>10.3</c:v>
              </c:pt>
              <c:pt idx="3">
                <c:v>20.100000000000001</c:v>
              </c:pt>
              <c:pt idx="4">
                <c:v>11.2</c:v>
              </c:pt>
            </c:numLit>
          </c:val>
          <c:extLst>
            <c:ext xmlns:c16="http://schemas.microsoft.com/office/drawing/2014/chart" uri="{C3380CC4-5D6E-409C-BE32-E72D297353CC}">
              <c16:uniqueId val="{0000000A-1FCB-3C43-89D0-77BD31823F64}"/>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シンクライアント</a:t>
            </a:r>
            <a:r>
              <a:rPr lang="en-US" altLang="ja-JP"/>
              <a:t>/</a:t>
            </a:r>
            <a:r>
              <a:rPr lang="en" altLang="ja-JP"/>
              <a:t>VDI /DaaS </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A0FA-924E-9F6C-BD3F6EC923D3}"/>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A0FA-924E-9F6C-BD3F6EC923D3}"/>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A0FA-924E-9F6C-BD3F6EC923D3}"/>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A0FA-924E-9F6C-BD3F6EC923D3}"/>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A0FA-924E-9F6C-BD3F6EC923D3}"/>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A0FA-924E-9F6C-BD3F6EC923D3}"/>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A0FA-924E-9F6C-BD3F6EC923D3}"/>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31.9</c:v>
              </c:pt>
              <c:pt idx="1">
                <c:v>21.1</c:v>
              </c:pt>
              <c:pt idx="2">
                <c:v>10.8</c:v>
              </c:pt>
              <c:pt idx="3">
                <c:v>24.8</c:v>
              </c:pt>
              <c:pt idx="4">
                <c:v>11.4</c:v>
              </c:pt>
            </c:numLit>
          </c:val>
          <c:extLst>
            <c:ext xmlns:c16="http://schemas.microsoft.com/office/drawing/2014/chart" uri="{C3380CC4-5D6E-409C-BE32-E72D297353CC}">
              <c16:uniqueId val="{0000000A-A0FA-924E-9F6C-BD3F6EC923D3}"/>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UEBA</a:t>
            </a:r>
            <a:r>
              <a:rPr lang="ja-JP" altLang="en"/>
              <a:t>（</a:t>
            </a:r>
            <a:r>
              <a:rPr lang="ja-JP" altLang="en-US"/>
              <a:t>ユーザ振舞い検知ツール）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4A62-8A45-88E5-34C9F37E9641}"/>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4A62-8A45-88E5-34C9F37E9641}"/>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4A62-8A45-88E5-34C9F37E9641}"/>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4A62-8A45-88E5-34C9F37E9641}"/>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4A62-8A45-88E5-34C9F37E9641}"/>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4A62-8A45-88E5-34C9F37E9641}"/>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4A62-8A45-88E5-34C9F37E9641}"/>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27</c:v>
              </c:pt>
              <c:pt idx="1">
                <c:v>19.3</c:v>
              </c:pt>
              <c:pt idx="2">
                <c:v>11.9</c:v>
              </c:pt>
              <c:pt idx="3">
                <c:v>26.7</c:v>
              </c:pt>
              <c:pt idx="4">
                <c:v>15.1</c:v>
              </c:pt>
            </c:numLit>
          </c:val>
          <c:extLst>
            <c:ext xmlns:c16="http://schemas.microsoft.com/office/drawing/2014/chart" uri="{C3380CC4-5D6E-409C-BE32-E72D297353CC}">
              <c16:uniqueId val="{0000000A-4A62-8A45-88E5-34C9F37E9641}"/>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社内サーバ</a:t>
            </a:r>
            <a:r>
              <a:rPr lang="en-US" altLang="ja-JP"/>
              <a:t>/</a:t>
            </a:r>
            <a:r>
              <a:rPr lang="ja-JP" altLang="en-US"/>
              <a:t>プラットフォームに対する</a:t>
            </a:r>
          </a:p>
          <a:p>
            <a:pPr>
              <a:defRPr lang="ja-JP" sz="1400" b="0" i="0" u="none" strike="noStrike" kern="1200" spc="0" baseline="0">
                <a:solidFill>
                  <a:schemeClr val="tx1">
                    <a:lumMod val="65000"/>
                    <a:lumOff val="35000"/>
                  </a:schemeClr>
                </a:solidFill>
                <a:latin typeface="+mn-lt"/>
                <a:ea typeface="+mn-ea"/>
                <a:cs typeface="+mn-cs"/>
              </a:defRPr>
            </a:pPr>
            <a:r>
              <a:rPr lang="ja-JP" altLang="en-US"/>
              <a:t>脆弱性診断サービス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FF81-B74F-A14D-95250DB20E82}"/>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FF81-B74F-A14D-95250DB20E82}"/>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FF81-B74F-A14D-95250DB20E82}"/>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FF81-B74F-A14D-95250DB20E82}"/>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FF81-B74F-A14D-95250DB20E82}"/>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FF81-B74F-A14D-95250DB20E82}"/>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FF81-B74F-A14D-95250DB20E82}"/>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44.6</c:v>
              </c:pt>
              <c:pt idx="1">
                <c:v>16.7</c:v>
              </c:pt>
              <c:pt idx="2">
                <c:v>9.9</c:v>
              </c:pt>
              <c:pt idx="3">
                <c:v>20.2</c:v>
              </c:pt>
              <c:pt idx="4">
                <c:v>8.6999999999999993</c:v>
              </c:pt>
            </c:numLit>
          </c:val>
          <c:extLst>
            <c:ext xmlns:c16="http://schemas.microsoft.com/office/drawing/2014/chart" uri="{C3380CC4-5D6E-409C-BE32-E72D297353CC}">
              <c16:uniqueId val="{0000000A-FF81-B74F-A14D-95250DB20E82}"/>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外部</a:t>
            </a:r>
            <a:r>
              <a:rPr lang="en" altLang="ja-JP"/>
              <a:t>WEB</a:t>
            </a:r>
            <a:r>
              <a:rPr lang="ja-JP" altLang="en-US"/>
              <a:t>サーバに対する</a:t>
            </a:r>
          </a:p>
          <a:p>
            <a:pPr>
              <a:defRPr lang="ja-JP" sz="1400" b="0" i="0" u="none" strike="noStrike" kern="1200" spc="0" baseline="0">
                <a:solidFill>
                  <a:schemeClr val="tx1">
                    <a:lumMod val="65000"/>
                    <a:lumOff val="35000"/>
                  </a:schemeClr>
                </a:solidFill>
                <a:latin typeface="+mn-lt"/>
                <a:ea typeface="+mn-ea"/>
                <a:cs typeface="+mn-cs"/>
              </a:defRPr>
            </a:pPr>
            <a:r>
              <a:rPr lang="ja-JP" altLang="en-US"/>
              <a:t>アプリケーション脆弱性診断サービス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8396-6347-B712-86091B87204C}"/>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8396-6347-B712-86091B87204C}"/>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8396-6347-B712-86091B87204C}"/>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8396-6347-B712-86091B87204C}"/>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8396-6347-B712-86091B87204C}"/>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8396-6347-B712-86091B87204C}"/>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8396-6347-B712-86091B87204C}"/>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36.6</c:v>
              </c:pt>
              <c:pt idx="1">
                <c:v>23.3</c:v>
              </c:pt>
              <c:pt idx="2">
                <c:v>9.6999999999999993</c:v>
              </c:pt>
              <c:pt idx="3">
                <c:v>21.4</c:v>
              </c:pt>
              <c:pt idx="4">
                <c:v>9.1</c:v>
              </c:pt>
            </c:numLit>
          </c:val>
          <c:extLst>
            <c:ext xmlns:c16="http://schemas.microsoft.com/office/drawing/2014/chart" uri="{C3380CC4-5D6E-409C-BE32-E72D297353CC}">
              <c16:uniqueId val="{0000000A-8396-6347-B712-86091B87204C}"/>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外部から社内ネットワークへの</a:t>
            </a:r>
          </a:p>
          <a:p>
            <a:pPr>
              <a:defRPr lang="ja-JP" sz="1400" b="0" i="0" u="none" strike="noStrike" kern="1200" spc="0" baseline="0">
                <a:solidFill>
                  <a:schemeClr val="tx1">
                    <a:lumMod val="65000"/>
                    <a:lumOff val="35000"/>
                  </a:schemeClr>
                </a:solidFill>
                <a:latin typeface="+mn-lt"/>
                <a:ea typeface="+mn-ea"/>
                <a:cs typeface="+mn-cs"/>
              </a:defRPr>
            </a:pPr>
            <a:r>
              <a:rPr lang="ja-JP" altLang="en-US"/>
              <a:t>侵入検知サービス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C100-324C-A953-A561476D71CA}"/>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C100-324C-A953-A561476D71CA}"/>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C100-324C-A953-A561476D71CA}"/>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C100-324C-A953-A561476D71CA}"/>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C100-324C-A953-A561476D71CA}"/>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C100-324C-A953-A561476D71CA}"/>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C100-324C-A953-A561476D71CA}"/>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40.1</c:v>
              </c:pt>
              <c:pt idx="1">
                <c:v>18.8</c:v>
              </c:pt>
              <c:pt idx="2">
                <c:v>11.9</c:v>
              </c:pt>
              <c:pt idx="3">
                <c:v>20.5</c:v>
              </c:pt>
              <c:pt idx="4">
                <c:v>8.6999999999999993</c:v>
              </c:pt>
            </c:numLit>
          </c:val>
          <c:extLst>
            <c:ext xmlns:c16="http://schemas.microsoft.com/office/drawing/2014/chart" uri="{C3380CC4-5D6E-409C-BE32-E72D297353CC}">
              <c16:uniqueId val="{0000000A-C100-324C-A953-A561476D71CA}"/>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セキュリティ機器の運用アウトソーシング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1B3B-6C41-97C2-2212A9B434C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1B3B-6C41-97C2-2212A9B434C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1B3B-6C41-97C2-2212A9B434C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1B3B-6C41-97C2-2212A9B434C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1B3B-6C41-97C2-2212A9B434C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1B3B-6C41-97C2-2212A9B434C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1B3B-6C41-97C2-2212A9B434C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35.5</c:v>
              </c:pt>
              <c:pt idx="1">
                <c:v>19.600000000000001</c:v>
              </c:pt>
              <c:pt idx="2">
                <c:v>10.1</c:v>
              </c:pt>
              <c:pt idx="3">
                <c:v>26</c:v>
              </c:pt>
              <c:pt idx="4">
                <c:v>8.9</c:v>
              </c:pt>
            </c:numLit>
          </c:val>
          <c:extLst>
            <c:ext xmlns:c16="http://schemas.microsoft.com/office/drawing/2014/chart" uri="{C3380CC4-5D6E-409C-BE32-E72D297353CC}">
              <c16:uniqueId val="{0000000A-1B3B-6C41-97C2-2212A9B434C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ファイアウォール・</a:t>
            </a:r>
            <a:r>
              <a:rPr lang="en-US" altLang="ja-JP"/>
              <a:t>NGFW</a:t>
            </a:r>
            <a:r>
              <a:rPr lang="ja-JP" altLang="en-US"/>
              <a:t>・</a:t>
            </a:r>
            <a:r>
              <a:rPr lang="en-US" altLang="ja-JP"/>
              <a:t>UTM</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3612-5147-96DC-4AE1B43BE7AF}"/>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3612-5147-96DC-4AE1B43BE7AF}"/>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3612-5147-96DC-4AE1B43BE7AF}"/>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3612-5147-96DC-4AE1B43BE7AF}"/>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3612-5147-96DC-4AE1B43BE7AF}"/>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3612-5147-96DC-4AE1B43BE7AF}"/>
                </c:ext>
              </c:extLst>
            </c:dLbl>
            <c:dLbl>
              <c:idx val="1"/>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3612-5147-96DC-4AE1B43BE7AF}"/>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A-3612-5147-96DC-4AE1B43BE7AF}"/>
            </c:ext>
          </c:extLst>
        </c:ser>
        <c:ser>
          <c:idx val="5"/>
          <c:order val="1"/>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B-3612-5147-96DC-4AE1B43BE7AF}"/>
            </c:ext>
          </c:extLst>
        </c:ser>
        <c:ser>
          <c:idx val="6"/>
          <c:order val="2"/>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C-3612-5147-96DC-4AE1B43BE7AF}"/>
            </c:ext>
          </c:extLst>
        </c:ser>
        <c:ser>
          <c:idx val="7"/>
          <c:order val="3"/>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D-3612-5147-96DC-4AE1B43BE7AF}"/>
            </c:ext>
          </c:extLst>
        </c:ser>
        <c:ser>
          <c:idx val="2"/>
          <c:order val="4"/>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E-3612-5147-96DC-4AE1B43BE7AF}"/>
            </c:ext>
          </c:extLst>
        </c:ser>
        <c:ser>
          <c:idx val="3"/>
          <c:order val="5"/>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F-3612-5147-96DC-4AE1B43BE7AF}"/>
            </c:ext>
          </c:extLst>
        </c:ser>
        <c:ser>
          <c:idx val="1"/>
          <c:order val="6"/>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0-3612-5147-96DC-4AE1B43BE7AF}"/>
            </c:ext>
          </c:extLst>
        </c:ser>
        <c:ser>
          <c:idx val="0"/>
          <c:order val="7"/>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1-3612-5147-96DC-4AE1B43BE7AF}"/>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セキュリティオペレーションセンター</a:t>
            </a:r>
            <a:r>
              <a:rPr lang="en-US" altLang="ja-JP"/>
              <a:t>(SOC)</a:t>
            </a:r>
            <a:r>
              <a:rPr lang="ja-JP" altLang="en-US"/>
              <a:t>による総合的なセキュリティ監視の導入状況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1997-4F8C-A8DA-696D83F6EDD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1997-4F8C-A8DA-696D83F6EDD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1997-4F8C-A8DA-696D83F6EDD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1997-4F8C-A8DA-696D83F6EDD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1997-4F8C-A8DA-696D83F6EDD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1997-4F8C-A8DA-696D83F6EDD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1997-4F8C-A8DA-696D83F6EDD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35.9</c:v>
              </c:pt>
              <c:pt idx="1">
                <c:v>20</c:v>
              </c:pt>
              <c:pt idx="2">
                <c:v>10.3</c:v>
              </c:pt>
              <c:pt idx="3">
                <c:v>24.4</c:v>
              </c:pt>
              <c:pt idx="4">
                <c:v>9.4</c:v>
              </c:pt>
            </c:numLit>
          </c:val>
          <c:extLst>
            <c:ext xmlns:c16="http://schemas.microsoft.com/office/drawing/2014/chart" uri="{C3380CC4-5D6E-409C-BE32-E72D297353CC}">
              <c16:uniqueId val="{0000000A-1997-4F8C-A8DA-696D83F6EDD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ファイアウォール・</a:t>
            </a:r>
            <a:r>
              <a:rPr lang="en-US" altLang="ja-JP"/>
              <a:t>NGFW</a:t>
            </a:r>
            <a:r>
              <a:rPr lang="ja-JP" altLang="en-US"/>
              <a:t>・</a:t>
            </a:r>
            <a:r>
              <a:rPr lang="en-US" altLang="ja-JP"/>
              <a:t>UTM</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281A-6542-B3F3-AA1499FD64EF}"/>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281A-6542-B3F3-AA1499FD64EF}"/>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281A-6542-B3F3-AA1499FD64EF}"/>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281A-6542-B3F3-AA1499FD64EF}"/>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281A-6542-B3F3-AA1499FD64EF}"/>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281A-6542-B3F3-AA1499FD64EF}"/>
                </c:ext>
              </c:extLst>
            </c:dLbl>
            <c:dLbl>
              <c:idx val="1"/>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281A-6542-B3F3-AA1499FD64EF}"/>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52.4</c:v>
              </c:pt>
              <c:pt idx="1">
                <c:v>12.3</c:v>
              </c:pt>
              <c:pt idx="2">
                <c:v>10.7</c:v>
              </c:pt>
              <c:pt idx="3">
                <c:v>15.4</c:v>
              </c:pt>
              <c:pt idx="4">
                <c:v>9.1999999999999993</c:v>
              </c:pt>
            </c:numLit>
          </c:val>
          <c:extLst>
            <c:ext xmlns:c16="http://schemas.microsoft.com/office/drawing/2014/chart" uri="{C3380CC4-5D6E-409C-BE32-E72D297353CC}">
              <c16:uniqueId val="{0000000A-281A-6542-B3F3-AA1499FD64EF}"/>
            </c:ext>
          </c:extLst>
        </c:ser>
        <c:ser>
          <c:idx val="5"/>
          <c:order val="1"/>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52.4</c:v>
              </c:pt>
              <c:pt idx="1">
                <c:v>12.3</c:v>
              </c:pt>
              <c:pt idx="2">
                <c:v>10.7</c:v>
              </c:pt>
              <c:pt idx="3">
                <c:v>15.4</c:v>
              </c:pt>
              <c:pt idx="4">
                <c:v>9.1999999999999993</c:v>
              </c:pt>
            </c:numLit>
          </c:val>
          <c:extLst>
            <c:ext xmlns:c16="http://schemas.microsoft.com/office/drawing/2014/chart" uri="{C3380CC4-5D6E-409C-BE32-E72D297353CC}">
              <c16:uniqueId val="{0000000B-281A-6542-B3F3-AA1499FD64EF}"/>
            </c:ext>
          </c:extLst>
        </c:ser>
        <c:ser>
          <c:idx val="6"/>
          <c:order val="2"/>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52.4</c:v>
              </c:pt>
              <c:pt idx="1">
                <c:v>12.3</c:v>
              </c:pt>
              <c:pt idx="2">
                <c:v>10.7</c:v>
              </c:pt>
              <c:pt idx="3">
                <c:v>15.4</c:v>
              </c:pt>
              <c:pt idx="4">
                <c:v>9.1999999999999993</c:v>
              </c:pt>
            </c:numLit>
          </c:val>
          <c:extLst>
            <c:ext xmlns:c16="http://schemas.microsoft.com/office/drawing/2014/chart" uri="{C3380CC4-5D6E-409C-BE32-E72D297353CC}">
              <c16:uniqueId val="{0000000C-281A-6542-B3F3-AA1499FD64EF}"/>
            </c:ext>
          </c:extLst>
        </c:ser>
        <c:ser>
          <c:idx val="7"/>
          <c:order val="3"/>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52.4</c:v>
              </c:pt>
              <c:pt idx="1">
                <c:v>12.3</c:v>
              </c:pt>
              <c:pt idx="2">
                <c:v>10.7</c:v>
              </c:pt>
              <c:pt idx="3">
                <c:v>15.4</c:v>
              </c:pt>
              <c:pt idx="4">
                <c:v>9.1999999999999993</c:v>
              </c:pt>
            </c:numLit>
          </c:val>
          <c:extLst>
            <c:ext xmlns:c16="http://schemas.microsoft.com/office/drawing/2014/chart" uri="{C3380CC4-5D6E-409C-BE32-E72D297353CC}">
              <c16:uniqueId val="{0000000D-281A-6542-B3F3-AA1499FD64EF}"/>
            </c:ext>
          </c:extLst>
        </c:ser>
        <c:ser>
          <c:idx val="2"/>
          <c:order val="4"/>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52.4</c:v>
              </c:pt>
              <c:pt idx="1">
                <c:v>12.3</c:v>
              </c:pt>
              <c:pt idx="2">
                <c:v>10.7</c:v>
              </c:pt>
              <c:pt idx="3">
                <c:v>15.4</c:v>
              </c:pt>
              <c:pt idx="4">
                <c:v>9.1999999999999993</c:v>
              </c:pt>
            </c:numLit>
          </c:val>
          <c:extLst>
            <c:ext xmlns:c16="http://schemas.microsoft.com/office/drawing/2014/chart" uri="{C3380CC4-5D6E-409C-BE32-E72D297353CC}">
              <c16:uniqueId val="{0000000E-281A-6542-B3F3-AA1499FD64EF}"/>
            </c:ext>
          </c:extLst>
        </c:ser>
        <c:ser>
          <c:idx val="3"/>
          <c:order val="5"/>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52.4</c:v>
              </c:pt>
              <c:pt idx="1">
                <c:v>12.3</c:v>
              </c:pt>
              <c:pt idx="2">
                <c:v>10.7</c:v>
              </c:pt>
              <c:pt idx="3">
                <c:v>15.4</c:v>
              </c:pt>
              <c:pt idx="4">
                <c:v>9.1999999999999993</c:v>
              </c:pt>
            </c:numLit>
          </c:val>
          <c:extLst>
            <c:ext xmlns:c16="http://schemas.microsoft.com/office/drawing/2014/chart" uri="{C3380CC4-5D6E-409C-BE32-E72D297353CC}">
              <c16:uniqueId val="{0000000F-281A-6542-B3F3-AA1499FD64EF}"/>
            </c:ext>
          </c:extLst>
        </c:ser>
        <c:ser>
          <c:idx val="1"/>
          <c:order val="6"/>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52.4</c:v>
              </c:pt>
              <c:pt idx="1">
                <c:v>12.3</c:v>
              </c:pt>
              <c:pt idx="2">
                <c:v>10.7</c:v>
              </c:pt>
              <c:pt idx="3">
                <c:v>15.4</c:v>
              </c:pt>
              <c:pt idx="4">
                <c:v>9.1999999999999993</c:v>
              </c:pt>
            </c:numLit>
          </c:val>
          <c:extLst>
            <c:ext xmlns:c16="http://schemas.microsoft.com/office/drawing/2014/chart" uri="{C3380CC4-5D6E-409C-BE32-E72D297353CC}">
              <c16:uniqueId val="{00000010-281A-6542-B3F3-AA1499FD64EF}"/>
            </c:ext>
          </c:extLst>
        </c:ser>
        <c:ser>
          <c:idx val="0"/>
          <c:order val="7"/>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52.4</c:v>
              </c:pt>
              <c:pt idx="1">
                <c:v>12.3</c:v>
              </c:pt>
              <c:pt idx="2">
                <c:v>10.7</c:v>
              </c:pt>
              <c:pt idx="3">
                <c:v>15.4</c:v>
              </c:pt>
              <c:pt idx="4">
                <c:v>9.1999999999999993</c:v>
              </c:pt>
            </c:numLit>
          </c:val>
          <c:extLst>
            <c:ext xmlns:c16="http://schemas.microsoft.com/office/drawing/2014/chart" uri="{C3380CC4-5D6E-409C-BE32-E72D297353CC}">
              <c16:uniqueId val="{00000011-281A-6542-B3F3-AA1499FD64EF}"/>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暗号化ツール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71-8D0D-3641-B64B-B6BFAC1FC1F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72-8D0D-3641-B64B-B6BFAC1FC1F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73-8D0D-3641-B64B-B6BFAC1FC1F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74-8D0D-3641-B64B-B6BFAC1FC1F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75-8D0D-3641-B64B-B6BFAC1FC1F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1-8D0D-3641-B64B-B6BFAC1FC1F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2-8D0D-3641-B64B-B6BFAC1FC1F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Products!$G$18:$K$18</c:f>
              <c:numCache>
                <c:formatCode>General</c:formatCode>
                <c:ptCount val="5"/>
                <c:pt idx="0">
                  <c:v>45.8</c:v>
                </c:pt>
                <c:pt idx="1">
                  <c:v>18</c:v>
                </c:pt>
                <c:pt idx="2">
                  <c:v>11.7</c:v>
                </c:pt>
                <c:pt idx="3">
                  <c:v>17.8</c:v>
                </c:pt>
                <c:pt idx="4">
                  <c:v>6.6</c:v>
                </c:pt>
              </c:numCache>
            </c:numRef>
          </c:val>
          <c:extLst>
            <c:ext xmlns:c16="http://schemas.microsoft.com/office/drawing/2014/chart" uri="{C3380CC4-5D6E-409C-BE32-E72D297353CC}">
              <c16:uniqueId val="{00000070-8D0D-3641-B64B-B6BFAC1FC1F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クラウドサービス用ファイアウォールの導入状況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9A14-EC44-919B-52C452AFB07F}"/>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9A14-EC44-919B-52C452AFB07F}"/>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9A14-EC44-919B-52C452AFB07F}"/>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9A14-EC44-919B-52C452AFB07F}"/>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9A14-EC44-919B-52C452AFB07F}"/>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9A14-EC44-919B-52C452AFB07F}"/>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9A14-EC44-919B-52C452AFB07F}"/>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39.1</c:v>
              </c:pt>
              <c:pt idx="1">
                <c:v>17.5</c:v>
              </c:pt>
              <c:pt idx="2">
                <c:v>12.3</c:v>
              </c:pt>
              <c:pt idx="3">
                <c:v>21.2</c:v>
              </c:pt>
              <c:pt idx="4">
                <c:v>9.8000000000000007</c:v>
              </c:pt>
            </c:numLit>
          </c:val>
          <c:extLst>
            <c:ext xmlns:c16="http://schemas.microsoft.com/office/drawing/2014/chart" uri="{C3380CC4-5D6E-409C-BE32-E72D297353CC}">
              <c16:uniqueId val="{0000000A-9A14-EC44-919B-52C452AFB07F}"/>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WAF</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42DA-7C44-9E5B-77F93BA11F00}"/>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42DA-7C44-9E5B-77F93BA11F00}"/>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42DA-7C44-9E5B-77F93BA11F00}"/>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42DA-7C44-9E5B-77F93BA11F00}"/>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42DA-7C44-9E5B-77F93BA11F00}"/>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42DA-7C44-9E5B-77F93BA11F00}"/>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42DA-7C44-9E5B-77F93BA11F00}"/>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40.1</c:v>
              </c:pt>
              <c:pt idx="1">
                <c:v>14.3</c:v>
              </c:pt>
              <c:pt idx="2">
                <c:v>14.2</c:v>
              </c:pt>
              <c:pt idx="3">
                <c:v>20.3</c:v>
              </c:pt>
              <c:pt idx="4">
                <c:v>11.2</c:v>
              </c:pt>
            </c:numLit>
          </c:val>
          <c:extLst>
            <c:ext xmlns:c16="http://schemas.microsoft.com/office/drawing/2014/chart" uri="{C3380CC4-5D6E-409C-BE32-E72D297353CC}">
              <c16:uniqueId val="{0000000A-42DA-7C44-9E5B-77F93BA11F00}"/>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クラウドサービス用</a:t>
            </a:r>
            <a:r>
              <a:rPr lang="en" altLang="ja-JP"/>
              <a:t>WAF</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17DB-044F-B504-3A1C086CA4A1}"/>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17DB-044F-B504-3A1C086CA4A1}"/>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17DB-044F-B504-3A1C086CA4A1}"/>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17DB-044F-B504-3A1C086CA4A1}"/>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17DB-044F-B504-3A1C086CA4A1}"/>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17DB-044F-B504-3A1C086CA4A1}"/>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17DB-044F-B504-3A1C086CA4A1}"/>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31</c:v>
              </c:pt>
              <c:pt idx="1">
                <c:v>16.8</c:v>
              </c:pt>
              <c:pt idx="2">
                <c:v>14.6</c:v>
              </c:pt>
              <c:pt idx="3">
                <c:v>24</c:v>
              </c:pt>
              <c:pt idx="4">
                <c:v>13.7</c:v>
              </c:pt>
            </c:numLit>
          </c:val>
          <c:extLst>
            <c:ext xmlns:c16="http://schemas.microsoft.com/office/drawing/2014/chart" uri="{C3380CC4-5D6E-409C-BE32-E72D297353CC}">
              <c16:uniqueId val="{0000000A-17DB-044F-B504-3A1C086CA4A1}"/>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アクセス制御製品の導入状況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8F25-A14B-A2B5-8D30363BE6B0}"/>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8F25-A14B-A2B5-8D30363BE6B0}"/>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8F25-A14B-A2B5-8D30363BE6B0}"/>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8F25-A14B-A2B5-8D30363BE6B0}"/>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8F25-A14B-A2B5-8D30363BE6B0}"/>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F25-A14B-A2B5-8D30363BE6B0}"/>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F25-A14B-A2B5-8D30363BE6B0}"/>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eparator>, </c:separator>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41.8</c:v>
              </c:pt>
              <c:pt idx="1">
                <c:v>13.5</c:v>
              </c:pt>
              <c:pt idx="2">
                <c:v>13.4</c:v>
              </c:pt>
              <c:pt idx="3">
                <c:v>18.8</c:v>
              </c:pt>
              <c:pt idx="4">
                <c:v>12.6</c:v>
              </c:pt>
            </c:numLit>
          </c:val>
          <c:extLst>
            <c:ext xmlns:c16="http://schemas.microsoft.com/office/drawing/2014/chart" uri="{C3380CC4-5D6E-409C-BE32-E72D297353CC}">
              <c16:uniqueId val="{0000000A-8F25-A14B-A2B5-8D30363BE6B0}"/>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統合振舞い検知サービスの導入状況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2F09-ED4F-B23A-A888CFCEECF5}"/>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2F09-ED4F-B23A-A888CFCEECF5}"/>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2F09-ED4F-B23A-A888CFCEECF5}"/>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2F09-ED4F-B23A-A888CFCEECF5}"/>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2F09-ED4F-B23A-A888CFCEECF5}"/>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2F09-ED4F-B23A-A888CFCEECF5}"/>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2F09-ED4F-B23A-A888CFCEECF5}"/>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21</c:v>
              </c:pt>
              <c:pt idx="1">
                <c:v>17.600000000000001</c:v>
              </c:pt>
              <c:pt idx="2">
                <c:v>14.7</c:v>
              </c:pt>
              <c:pt idx="3">
                <c:v>26.9</c:v>
              </c:pt>
              <c:pt idx="4">
                <c:v>19.8</c:v>
              </c:pt>
            </c:numLit>
          </c:val>
          <c:extLst>
            <c:ext xmlns:c16="http://schemas.microsoft.com/office/drawing/2014/chart" uri="{C3380CC4-5D6E-409C-BE32-E72D297353CC}">
              <c16:uniqueId val="{0000000A-2F09-ED4F-B23A-A888CFCEECF5}"/>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SIEM</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C596-9641-BC94-3941F09FACD4}"/>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C596-9641-BC94-3941F09FACD4}"/>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C596-9641-BC94-3941F09FACD4}"/>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C596-9641-BC94-3941F09FACD4}"/>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C596-9641-BC94-3941F09FACD4}"/>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C596-9641-BC94-3941F09FACD4}"/>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C596-9641-BC94-3941F09FACD4}"/>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25.8</c:v>
              </c:pt>
              <c:pt idx="1">
                <c:v>17.100000000000001</c:v>
              </c:pt>
              <c:pt idx="2">
                <c:v>15.5</c:v>
              </c:pt>
              <c:pt idx="3">
                <c:v>24.6</c:v>
              </c:pt>
              <c:pt idx="4">
                <c:v>17</c:v>
              </c:pt>
            </c:numLit>
          </c:val>
          <c:extLst>
            <c:ext xmlns:c16="http://schemas.microsoft.com/office/drawing/2014/chart" uri="{C3380CC4-5D6E-409C-BE32-E72D297353CC}">
              <c16:uniqueId val="{0000000A-C596-9641-BC94-3941F09FACD4}"/>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フォレンジクスツールの導入状況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3B3E-4642-872D-E80A775A3A56}"/>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3B3E-4642-872D-E80A775A3A56}"/>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3B3E-4642-872D-E80A775A3A56}"/>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3B3E-4642-872D-E80A775A3A56}"/>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3B3E-4642-872D-E80A775A3A56}"/>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3B3E-4642-872D-E80A775A3A56}"/>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3B3E-4642-872D-E80A775A3A56}"/>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20.100000000000001</c:v>
              </c:pt>
              <c:pt idx="1">
                <c:v>17.5</c:v>
              </c:pt>
              <c:pt idx="2">
                <c:v>15.2</c:v>
              </c:pt>
              <c:pt idx="3">
                <c:v>26.7</c:v>
              </c:pt>
              <c:pt idx="4">
                <c:v>20.5</c:v>
              </c:pt>
            </c:numLit>
          </c:val>
          <c:extLst>
            <c:ext xmlns:c16="http://schemas.microsoft.com/office/drawing/2014/chart" uri="{C3380CC4-5D6E-409C-BE32-E72D297353CC}">
              <c16:uniqueId val="{0000000A-3B3E-4642-872D-E80A775A3A56}"/>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DDoS</a:t>
            </a:r>
            <a:r>
              <a:rPr lang="ja-JP" altLang="en"/>
              <a:t>（</a:t>
            </a:r>
            <a:r>
              <a:rPr lang="ja-JP" altLang="en-US"/>
              <a:t>サービス妨害攻撃）対策ツール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2E02-D64D-83ED-0D81F5EFB505}"/>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2E02-D64D-83ED-0D81F5EFB505}"/>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2E02-D64D-83ED-0D81F5EFB505}"/>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2E02-D64D-83ED-0D81F5EFB505}"/>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2E02-D64D-83ED-0D81F5EFB505}"/>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2E02-D64D-83ED-0D81F5EFB505}"/>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2E02-D64D-83ED-0D81F5EFB505}"/>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28.3</c:v>
              </c:pt>
              <c:pt idx="1">
                <c:v>15.4</c:v>
              </c:pt>
              <c:pt idx="2">
                <c:v>17</c:v>
              </c:pt>
              <c:pt idx="3">
                <c:v>23</c:v>
              </c:pt>
              <c:pt idx="4">
                <c:v>16.2</c:v>
              </c:pt>
            </c:numLit>
          </c:val>
          <c:extLst>
            <c:ext xmlns:c16="http://schemas.microsoft.com/office/drawing/2014/chart" uri="{C3380CC4-5D6E-409C-BE32-E72D297353CC}">
              <c16:uniqueId val="{0000000A-2E02-D64D-83ED-0D81F5EFB505}"/>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CASB </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55CC-B74A-A096-6F580469E8AB}"/>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55CC-B74A-A096-6F580469E8AB}"/>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55CC-B74A-A096-6F580469E8AB}"/>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55CC-B74A-A096-6F580469E8AB}"/>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55CC-B74A-A096-6F580469E8AB}"/>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55CC-B74A-A096-6F580469E8AB}"/>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55CC-B74A-A096-6F580469E8AB}"/>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20.7</c:v>
              </c:pt>
              <c:pt idx="1">
                <c:v>19.3</c:v>
              </c:pt>
              <c:pt idx="2">
                <c:v>16.100000000000001</c:v>
              </c:pt>
              <c:pt idx="3">
                <c:v>23.6</c:v>
              </c:pt>
              <c:pt idx="4">
                <c:v>20.3</c:v>
              </c:pt>
            </c:numLit>
          </c:val>
          <c:extLst>
            <c:ext xmlns:c16="http://schemas.microsoft.com/office/drawing/2014/chart" uri="{C3380CC4-5D6E-409C-BE32-E72D297353CC}">
              <c16:uniqueId val="{0000000A-55CC-B74A-A096-6F580469E8AB}"/>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ウィルス対策ソフト（クライアント型）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0E3F-6844-AC2D-BFA25685B0F2}"/>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0E3F-6844-AC2D-BFA25685B0F2}"/>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0E3F-6844-AC2D-BFA25685B0F2}"/>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0E3F-6844-AC2D-BFA25685B0F2}"/>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0E3F-6844-AC2D-BFA25685B0F2}"/>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0E3F-6844-AC2D-BFA25685B0F2}"/>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0E3F-6844-AC2D-BFA25685B0F2}"/>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63.8</c:v>
              </c:pt>
              <c:pt idx="1">
                <c:v>12.4</c:v>
              </c:pt>
              <c:pt idx="2">
                <c:v>9.4</c:v>
              </c:pt>
              <c:pt idx="3">
                <c:v>10.9</c:v>
              </c:pt>
              <c:pt idx="4">
                <c:v>3.5</c:v>
              </c:pt>
            </c:numLit>
          </c:val>
          <c:extLst>
            <c:ext xmlns:c16="http://schemas.microsoft.com/office/drawing/2014/chart" uri="{C3380CC4-5D6E-409C-BE32-E72D297353CC}">
              <c16:uniqueId val="{0000000A-0E3F-6844-AC2D-BFA25685B0F2}"/>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IRM</a:t>
            </a:r>
            <a:r>
              <a:rPr lang="ja-JP" altLang="en"/>
              <a:t>／</a:t>
            </a:r>
            <a:r>
              <a:rPr lang="en" altLang="ja-JP"/>
              <a:t>DLP</a:t>
            </a:r>
            <a:r>
              <a:rPr lang="ja-JP" altLang="en"/>
              <a:t>（</a:t>
            </a:r>
            <a:r>
              <a:rPr lang="ja-JP" altLang="en-US"/>
              <a:t>情報漏洩防止）ツール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71-8D0D-3641-B64B-B6BFAC1FC1F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72-8D0D-3641-B64B-B6BFAC1FC1F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73-8D0D-3641-B64B-B6BFAC1FC1F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74-8D0D-3641-B64B-B6BFAC1FC1F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75-8D0D-3641-B64B-B6BFAC1FC1F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1-8D0D-3641-B64B-B6BFAC1FC1F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2-8D0D-3641-B64B-B6BFAC1FC1F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Products!$G$19:$K$19</c:f>
              <c:numCache>
                <c:formatCode>General</c:formatCode>
                <c:ptCount val="5"/>
                <c:pt idx="0">
                  <c:v>31.8</c:v>
                </c:pt>
                <c:pt idx="1">
                  <c:v>20.3</c:v>
                </c:pt>
                <c:pt idx="2">
                  <c:v>13.2</c:v>
                </c:pt>
                <c:pt idx="3">
                  <c:v>22.6</c:v>
                </c:pt>
                <c:pt idx="4">
                  <c:v>12.1</c:v>
                </c:pt>
              </c:numCache>
            </c:numRef>
          </c:val>
          <c:extLst>
            <c:ext xmlns:c16="http://schemas.microsoft.com/office/drawing/2014/chart" uri="{C3380CC4-5D6E-409C-BE32-E72D297353CC}">
              <c16:uniqueId val="{00000070-8D0D-3641-B64B-B6BFAC1FC1F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ソフトウェア配布ツール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6CAB-014D-BE74-23658A8FC3E4}"/>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6CAB-014D-BE74-23658A8FC3E4}"/>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6CAB-014D-BE74-23658A8FC3E4}"/>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6CAB-014D-BE74-23658A8FC3E4}"/>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6CAB-014D-BE74-23658A8FC3E4}"/>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6CAB-014D-BE74-23658A8FC3E4}"/>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6CAB-014D-BE74-23658A8FC3E4}"/>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43.5</c:v>
              </c:pt>
              <c:pt idx="1">
                <c:v>15.7</c:v>
              </c:pt>
              <c:pt idx="2">
                <c:v>12.5</c:v>
              </c:pt>
              <c:pt idx="3">
                <c:v>20.100000000000001</c:v>
              </c:pt>
              <c:pt idx="4">
                <c:v>8.1999999999999993</c:v>
              </c:pt>
            </c:numLit>
          </c:val>
          <c:extLst>
            <c:ext xmlns:c16="http://schemas.microsoft.com/office/drawing/2014/chart" uri="{C3380CC4-5D6E-409C-BE32-E72D297353CC}">
              <c16:uniqueId val="{0000000A-6CAB-014D-BE74-23658A8FC3E4}"/>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暗号化ツール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3459-4B4F-BDFF-291A1340132D}"/>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3459-4B4F-BDFF-291A1340132D}"/>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3459-4B4F-BDFF-291A1340132D}"/>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3459-4B4F-BDFF-291A1340132D}"/>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3459-4B4F-BDFF-291A1340132D}"/>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3459-4B4F-BDFF-291A1340132D}"/>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3459-4B4F-BDFF-291A1340132D}"/>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43.9</c:v>
              </c:pt>
              <c:pt idx="1">
                <c:v>15.2</c:v>
              </c:pt>
              <c:pt idx="2">
                <c:v>12.7</c:v>
              </c:pt>
              <c:pt idx="3">
                <c:v>20.9</c:v>
              </c:pt>
              <c:pt idx="4">
                <c:v>7.2</c:v>
              </c:pt>
            </c:numLit>
          </c:val>
          <c:extLst>
            <c:ext xmlns:c16="http://schemas.microsoft.com/office/drawing/2014/chart" uri="{C3380CC4-5D6E-409C-BE32-E72D297353CC}">
              <c16:uniqueId val="{0000000A-3459-4B4F-BDFF-291A1340132D}"/>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IRM</a:t>
            </a:r>
            <a:r>
              <a:rPr lang="ja-JP" altLang="en"/>
              <a:t>／</a:t>
            </a:r>
            <a:r>
              <a:rPr lang="en" altLang="ja-JP"/>
              <a:t>DLP</a:t>
            </a:r>
            <a:r>
              <a:rPr lang="ja-JP" altLang="en"/>
              <a:t>（</a:t>
            </a:r>
            <a:r>
              <a:rPr lang="ja-JP" altLang="en-US"/>
              <a:t>情報漏洩防止）ツール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7E15-8848-B30E-7A018D4884D4}"/>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7E15-8848-B30E-7A018D4884D4}"/>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7E15-8848-B30E-7A018D4884D4}"/>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7E15-8848-B30E-7A018D4884D4}"/>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7E15-8848-B30E-7A018D4884D4}"/>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7E15-8848-B30E-7A018D4884D4}"/>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7E15-8848-B30E-7A018D4884D4}"/>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30.2</c:v>
              </c:pt>
              <c:pt idx="1">
                <c:v>16.899999999999999</c:v>
              </c:pt>
              <c:pt idx="2">
                <c:v>14.3</c:v>
              </c:pt>
              <c:pt idx="3">
                <c:v>24.9</c:v>
              </c:pt>
              <c:pt idx="4">
                <c:v>13.8</c:v>
              </c:pt>
            </c:numLit>
          </c:val>
          <c:extLst>
            <c:ext xmlns:c16="http://schemas.microsoft.com/office/drawing/2014/chart" uri="{C3380CC4-5D6E-409C-BE32-E72D297353CC}">
              <c16:uniqueId val="{0000000A-7E15-8848-B30E-7A018D4884D4}"/>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EDR</a:t>
            </a:r>
            <a:r>
              <a:rPr lang="ja-JP" altLang="en-US"/>
              <a:t>ツール（データバックアップ含む）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2275-6D4F-874A-31ABEAB8A2BD}"/>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2275-6D4F-874A-31ABEAB8A2BD}"/>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2275-6D4F-874A-31ABEAB8A2BD}"/>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2275-6D4F-874A-31ABEAB8A2BD}"/>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2275-6D4F-874A-31ABEAB8A2BD}"/>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2275-6D4F-874A-31ABEAB8A2BD}"/>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2275-6D4F-874A-31ABEAB8A2BD}"/>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27.5</c:v>
              </c:pt>
              <c:pt idx="1">
                <c:v>18.7</c:v>
              </c:pt>
              <c:pt idx="2">
                <c:v>14.9</c:v>
              </c:pt>
              <c:pt idx="3">
                <c:v>23.2</c:v>
              </c:pt>
              <c:pt idx="4">
                <c:v>15.7</c:v>
              </c:pt>
            </c:numLit>
          </c:val>
          <c:extLst>
            <c:ext xmlns:c16="http://schemas.microsoft.com/office/drawing/2014/chart" uri="{C3380CC4-5D6E-409C-BE32-E72D297353CC}">
              <c16:uniqueId val="{0000000A-2275-6D4F-874A-31ABEAB8A2BD}"/>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アプリケーション制御</a:t>
            </a:r>
            <a:r>
              <a:rPr lang="en-US" altLang="ja-JP"/>
              <a:t>/</a:t>
            </a:r>
            <a:r>
              <a:rPr lang="ja-JP" altLang="en-US"/>
              <a:t>分離ツール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9757-F942-8FA0-551D6B0B73BB}"/>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9757-F942-8FA0-551D6B0B73BB}"/>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9757-F942-8FA0-551D6B0B73BB}"/>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9757-F942-8FA0-551D6B0B73BB}"/>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9757-F942-8FA0-551D6B0B73BB}"/>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9757-F942-8FA0-551D6B0B73BB}"/>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9757-F942-8FA0-551D6B0B73BB}"/>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29.4</c:v>
              </c:pt>
              <c:pt idx="1">
                <c:v>17.8</c:v>
              </c:pt>
              <c:pt idx="2">
                <c:v>15</c:v>
              </c:pt>
              <c:pt idx="3">
                <c:v>23.9</c:v>
              </c:pt>
              <c:pt idx="4">
                <c:v>14</c:v>
              </c:pt>
            </c:numLit>
          </c:val>
          <c:extLst>
            <c:ext xmlns:c16="http://schemas.microsoft.com/office/drawing/2014/chart" uri="{C3380CC4-5D6E-409C-BE32-E72D297353CC}">
              <c16:uniqueId val="{0000000A-9757-F942-8FA0-551D6B0B73BB}"/>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セキュリティ情報（脅威情報含む）</a:t>
            </a:r>
          </a:p>
          <a:p>
            <a:pPr>
              <a:defRPr lang="ja-JP" sz="1400" b="0" i="0" u="none" strike="noStrike" kern="1200" spc="0" baseline="0">
                <a:solidFill>
                  <a:schemeClr val="tx1">
                    <a:lumMod val="65000"/>
                    <a:lumOff val="35000"/>
                  </a:schemeClr>
                </a:solidFill>
                <a:latin typeface="+mn-lt"/>
                <a:ea typeface="+mn-ea"/>
                <a:cs typeface="+mn-cs"/>
              </a:defRPr>
            </a:pPr>
            <a:r>
              <a:rPr lang="ja-JP" altLang="en-US"/>
              <a:t>有償配信サービス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1FA8-CC4D-B463-1DB2CAF5D94B}"/>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1FA8-CC4D-B463-1DB2CAF5D94B}"/>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1FA8-CC4D-B463-1DB2CAF5D94B}"/>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1FA8-CC4D-B463-1DB2CAF5D94B}"/>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1FA8-CC4D-B463-1DB2CAF5D94B}"/>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1FA8-CC4D-B463-1DB2CAF5D94B}"/>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1FA8-CC4D-B463-1DB2CAF5D94B}"/>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27.5</c:v>
              </c:pt>
              <c:pt idx="1">
                <c:v>17</c:v>
              </c:pt>
              <c:pt idx="2">
                <c:v>13.9</c:v>
              </c:pt>
              <c:pt idx="3">
                <c:v>30.2</c:v>
              </c:pt>
              <c:pt idx="4">
                <c:v>11.4</c:v>
              </c:pt>
            </c:numLit>
          </c:val>
          <c:extLst>
            <c:ext xmlns:c16="http://schemas.microsoft.com/office/drawing/2014/chart" uri="{C3380CC4-5D6E-409C-BE32-E72D297353CC}">
              <c16:uniqueId val="{0000000A-1FA8-CC4D-B463-1DB2CAF5D94B}"/>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サイバー保険（個人情報漏洩保険含む）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9316-8F4A-9A1F-A4D8551EB710}"/>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9316-8F4A-9A1F-A4D8551EB710}"/>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9316-8F4A-9A1F-A4D8551EB710}"/>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9316-8F4A-9A1F-A4D8551EB710}"/>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9316-8F4A-9A1F-A4D8551EB710}"/>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9316-8F4A-9A1F-A4D8551EB710}"/>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9316-8F4A-9A1F-A4D8551EB710}"/>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28.4</c:v>
              </c:pt>
              <c:pt idx="1">
                <c:v>16.5</c:v>
              </c:pt>
              <c:pt idx="2">
                <c:v>15.3</c:v>
              </c:pt>
              <c:pt idx="3">
                <c:v>29.7</c:v>
              </c:pt>
              <c:pt idx="4">
                <c:v>10.1</c:v>
              </c:pt>
            </c:numLit>
          </c:val>
          <c:extLst>
            <c:ext xmlns:c16="http://schemas.microsoft.com/office/drawing/2014/chart" uri="{C3380CC4-5D6E-409C-BE32-E72D297353CC}">
              <c16:uniqueId val="{0000000A-9316-8F4A-9A1F-A4D8551EB710}"/>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PC</a:t>
            </a:r>
            <a:r>
              <a:rPr lang="ja-JP" altLang="en-US"/>
              <a:t>資産管理</a:t>
            </a:r>
            <a:r>
              <a:rPr lang="en-US" altLang="ja-JP"/>
              <a:t>/</a:t>
            </a:r>
            <a:r>
              <a:rPr lang="en" altLang="ja-JP"/>
              <a:t>PC</a:t>
            </a:r>
            <a:r>
              <a:rPr lang="ja-JP" altLang="en-US"/>
              <a:t>操作ログ管理ツール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5A14-BA46-803A-EF4F2C4F6DE4}"/>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5A14-BA46-803A-EF4F2C4F6DE4}"/>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5A14-BA46-803A-EF4F2C4F6DE4}"/>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5A14-BA46-803A-EF4F2C4F6DE4}"/>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5A14-BA46-803A-EF4F2C4F6DE4}"/>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5A14-BA46-803A-EF4F2C4F6DE4}"/>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5A14-BA46-803A-EF4F2C4F6DE4}"/>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38.4</c:v>
              </c:pt>
              <c:pt idx="1">
                <c:v>20.100000000000001</c:v>
              </c:pt>
              <c:pt idx="2">
                <c:v>10.3</c:v>
              </c:pt>
              <c:pt idx="3">
                <c:v>20.100000000000001</c:v>
              </c:pt>
              <c:pt idx="4">
                <c:v>11.2</c:v>
              </c:pt>
            </c:numLit>
          </c:val>
          <c:extLst>
            <c:ext xmlns:c16="http://schemas.microsoft.com/office/drawing/2014/chart" uri="{C3380CC4-5D6E-409C-BE32-E72D297353CC}">
              <c16:uniqueId val="{0000000A-5A14-BA46-803A-EF4F2C4F6DE4}"/>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シンクライアント</a:t>
            </a:r>
            <a:r>
              <a:rPr lang="en-US" altLang="ja-JP"/>
              <a:t>/</a:t>
            </a:r>
            <a:r>
              <a:rPr lang="en" altLang="ja-JP"/>
              <a:t>VDI /DaaS </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0FE2-A547-BF6F-95ACCE465A36}"/>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0FE2-A547-BF6F-95ACCE465A36}"/>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0FE2-A547-BF6F-95ACCE465A36}"/>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0FE2-A547-BF6F-95ACCE465A36}"/>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0FE2-A547-BF6F-95ACCE465A36}"/>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0FE2-A547-BF6F-95ACCE465A36}"/>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0FE2-A547-BF6F-95ACCE465A36}"/>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31.9</c:v>
              </c:pt>
              <c:pt idx="1">
                <c:v>21.1</c:v>
              </c:pt>
              <c:pt idx="2">
                <c:v>10.8</c:v>
              </c:pt>
              <c:pt idx="3">
                <c:v>24.8</c:v>
              </c:pt>
              <c:pt idx="4">
                <c:v>11.4</c:v>
              </c:pt>
            </c:numLit>
          </c:val>
          <c:extLst>
            <c:ext xmlns:c16="http://schemas.microsoft.com/office/drawing/2014/chart" uri="{C3380CC4-5D6E-409C-BE32-E72D297353CC}">
              <c16:uniqueId val="{0000000A-0FE2-A547-BF6F-95ACCE465A36}"/>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UEBA</a:t>
            </a:r>
            <a:r>
              <a:rPr lang="ja-JP" altLang="en"/>
              <a:t>（</a:t>
            </a:r>
            <a:r>
              <a:rPr lang="ja-JP" altLang="en-US"/>
              <a:t>ユーザ振舞い検知ツール）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85DB-7E4F-A11E-317A6827030F}"/>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85DB-7E4F-A11E-317A6827030F}"/>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85DB-7E4F-A11E-317A6827030F}"/>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85DB-7E4F-A11E-317A6827030F}"/>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85DB-7E4F-A11E-317A6827030F}"/>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85DB-7E4F-A11E-317A6827030F}"/>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85DB-7E4F-A11E-317A6827030F}"/>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27</c:v>
              </c:pt>
              <c:pt idx="1">
                <c:v>19.3</c:v>
              </c:pt>
              <c:pt idx="2">
                <c:v>11.9</c:v>
              </c:pt>
              <c:pt idx="3">
                <c:v>26.7</c:v>
              </c:pt>
              <c:pt idx="4">
                <c:v>15.1</c:v>
              </c:pt>
            </c:numLit>
          </c:val>
          <c:extLst>
            <c:ext xmlns:c16="http://schemas.microsoft.com/office/drawing/2014/chart" uri="{C3380CC4-5D6E-409C-BE32-E72D297353CC}">
              <c16:uniqueId val="{0000000A-85DB-7E4F-A11E-317A6827030F}"/>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EDR</a:t>
            </a:r>
            <a:r>
              <a:rPr lang="ja-JP" altLang="en-US"/>
              <a:t>ツール（データバックアップ含む）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71-8D0D-3641-B64B-B6BFAC1FC1F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72-8D0D-3641-B64B-B6BFAC1FC1F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73-8D0D-3641-B64B-B6BFAC1FC1F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74-8D0D-3641-B64B-B6BFAC1FC1F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75-8D0D-3641-B64B-B6BFAC1FC1F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1-8D0D-3641-B64B-B6BFAC1FC1F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2-8D0D-3641-B64B-B6BFAC1FC1F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Products!$G$20:$K$20</c:f>
              <c:numCache>
                <c:formatCode>General</c:formatCode>
                <c:ptCount val="5"/>
                <c:pt idx="0">
                  <c:v>33.200000000000003</c:v>
                </c:pt>
                <c:pt idx="1">
                  <c:v>20.399999999999999</c:v>
                </c:pt>
                <c:pt idx="2">
                  <c:v>9.6</c:v>
                </c:pt>
                <c:pt idx="3">
                  <c:v>23</c:v>
                </c:pt>
                <c:pt idx="4">
                  <c:v>13.8</c:v>
                </c:pt>
              </c:numCache>
            </c:numRef>
          </c:val>
          <c:extLst>
            <c:ext xmlns:c16="http://schemas.microsoft.com/office/drawing/2014/chart" uri="{C3380CC4-5D6E-409C-BE32-E72D297353CC}">
              <c16:uniqueId val="{00000070-8D0D-3641-B64B-B6BFAC1FC1F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社内サーバ</a:t>
            </a:r>
            <a:r>
              <a:rPr lang="en-US" altLang="ja-JP"/>
              <a:t>/</a:t>
            </a:r>
            <a:r>
              <a:rPr lang="ja-JP" altLang="en-US"/>
              <a:t>プラットフォームに対する</a:t>
            </a:r>
          </a:p>
          <a:p>
            <a:pPr>
              <a:defRPr lang="ja-JP" sz="1400" b="0" i="0" u="none" strike="noStrike" kern="1200" spc="0" baseline="0">
                <a:solidFill>
                  <a:schemeClr val="tx1">
                    <a:lumMod val="65000"/>
                    <a:lumOff val="35000"/>
                  </a:schemeClr>
                </a:solidFill>
                <a:latin typeface="+mn-lt"/>
                <a:ea typeface="+mn-ea"/>
                <a:cs typeface="+mn-cs"/>
              </a:defRPr>
            </a:pPr>
            <a:r>
              <a:rPr lang="ja-JP" altLang="en-US"/>
              <a:t>脆弱性診断サービス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5741-844B-894F-12DC9743C75A}"/>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5741-844B-894F-12DC9743C75A}"/>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5741-844B-894F-12DC9743C75A}"/>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5741-844B-894F-12DC9743C75A}"/>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5741-844B-894F-12DC9743C75A}"/>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5741-844B-894F-12DC9743C75A}"/>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5741-844B-894F-12DC9743C75A}"/>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44.6</c:v>
              </c:pt>
              <c:pt idx="1">
                <c:v>16.7</c:v>
              </c:pt>
              <c:pt idx="2">
                <c:v>9.9</c:v>
              </c:pt>
              <c:pt idx="3">
                <c:v>20.2</c:v>
              </c:pt>
              <c:pt idx="4">
                <c:v>8.6999999999999993</c:v>
              </c:pt>
            </c:numLit>
          </c:val>
          <c:extLst>
            <c:ext xmlns:c16="http://schemas.microsoft.com/office/drawing/2014/chart" uri="{C3380CC4-5D6E-409C-BE32-E72D297353CC}">
              <c16:uniqueId val="{0000000A-5741-844B-894F-12DC9743C75A}"/>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外部</a:t>
            </a:r>
            <a:r>
              <a:rPr lang="en" altLang="ja-JP"/>
              <a:t>WEB</a:t>
            </a:r>
            <a:r>
              <a:rPr lang="ja-JP" altLang="en-US"/>
              <a:t>サーバに対する</a:t>
            </a:r>
          </a:p>
          <a:p>
            <a:pPr>
              <a:defRPr lang="ja-JP" sz="1400" b="0" i="0" u="none" strike="noStrike" kern="1200" spc="0" baseline="0">
                <a:solidFill>
                  <a:schemeClr val="tx1">
                    <a:lumMod val="65000"/>
                    <a:lumOff val="35000"/>
                  </a:schemeClr>
                </a:solidFill>
                <a:latin typeface="+mn-lt"/>
                <a:ea typeface="+mn-ea"/>
                <a:cs typeface="+mn-cs"/>
              </a:defRPr>
            </a:pPr>
            <a:r>
              <a:rPr lang="ja-JP" altLang="en-US"/>
              <a:t>アプリケーション脆弱性診断サービス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BAE7-D64F-8F19-7A4016FF9A36}"/>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BAE7-D64F-8F19-7A4016FF9A36}"/>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BAE7-D64F-8F19-7A4016FF9A36}"/>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BAE7-D64F-8F19-7A4016FF9A36}"/>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BAE7-D64F-8F19-7A4016FF9A36}"/>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BAE7-D64F-8F19-7A4016FF9A36}"/>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BAE7-D64F-8F19-7A4016FF9A36}"/>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36.6</c:v>
              </c:pt>
              <c:pt idx="1">
                <c:v>23.3</c:v>
              </c:pt>
              <c:pt idx="2">
                <c:v>9.6999999999999993</c:v>
              </c:pt>
              <c:pt idx="3">
                <c:v>21.4</c:v>
              </c:pt>
              <c:pt idx="4">
                <c:v>9.1</c:v>
              </c:pt>
            </c:numLit>
          </c:val>
          <c:extLst>
            <c:ext xmlns:c16="http://schemas.microsoft.com/office/drawing/2014/chart" uri="{C3380CC4-5D6E-409C-BE32-E72D297353CC}">
              <c16:uniqueId val="{0000000A-BAE7-D64F-8F19-7A4016FF9A36}"/>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外部から社内ネットワークへの</a:t>
            </a:r>
          </a:p>
          <a:p>
            <a:pPr>
              <a:defRPr lang="ja-JP" sz="1400" b="0" i="0" u="none" strike="noStrike" kern="1200" spc="0" baseline="0">
                <a:solidFill>
                  <a:schemeClr val="tx1">
                    <a:lumMod val="65000"/>
                    <a:lumOff val="35000"/>
                  </a:schemeClr>
                </a:solidFill>
                <a:latin typeface="+mn-lt"/>
                <a:ea typeface="+mn-ea"/>
                <a:cs typeface="+mn-cs"/>
              </a:defRPr>
            </a:pPr>
            <a:r>
              <a:rPr lang="ja-JP" altLang="en-US"/>
              <a:t>侵入検知サービス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76ED-0449-8D38-E1F7B770A262}"/>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76ED-0449-8D38-E1F7B770A262}"/>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76ED-0449-8D38-E1F7B770A262}"/>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76ED-0449-8D38-E1F7B770A262}"/>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76ED-0449-8D38-E1F7B770A262}"/>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76ED-0449-8D38-E1F7B770A262}"/>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76ED-0449-8D38-E1F7B770A262}"/>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40.1</c:v>
              </c:pt>
              <c:pt idx="1">
                <c:v>18.8</c:v>
              </c:pt>
              <c:pt idx="2">
                <c:v>11.9</c:v>
              </c:pt>
              <c:pt idx="3">
                <c:v>20.5</c:v>
              </c:pt>
              <c:pt idx="4">
                <c:v>8.6999999999999993</c:v>
              </c:pt>
            </c:numLit>
          </c:val>
          <c:extLst>
            <c:ext xmlns:c16="http://schemas.microsoft.com/office/drawing/2014/chart" uri="{C3380CC4-5D6E-409C-BE32-E72D297353CC}">
              <c16:uniqueId val="{0000000A-76ED-0449-8D38-E1F7B770A262}"/>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セキュリティ機器の運用アウトソーシング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5D4E-0F44-AAA9-78BEFB124996}"/>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5D4E-0F44-AAA9-78BEFB124996}"/>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5D4E-0F44-AAA9-78BEFB124996}"/>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5D4E-0F44-AAA9-78BEFB124996}"/>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5D4E-0F44-AAA9-78BEFB124996}"/>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5D4E-0F44-AAA9-78BEFB124996}"/>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5D4E-0F44-AAA9-78BEFB124996}"/>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35.5</c:v>
              </c:pt>
              <c:pt idx="1">
                <c:v>19.600000000000001</c:v>
              </c:pt>
              <c:pt idx="2">
                <c:v>10.1</c:v>
              </c:pt>
              <c:pt idx="3">
                <c:v>26</c:v>
              </c:pt>
              <c:pt idx="4">
                <c:v>8.9</c:v>
              </c:pt>
            </c:numLit>
          </c:val>
          <c:extLst>
            <c:ext xmlns:c16="http://schemas.microsoft.com/office/drawing/2014/chart" uri="{C3380CC4-5D6E-409C-BE32-E72D297353CC}">
              <c16:uniqueId val="{0000000A-5D4E-0F44-AAA9-78BEFB124996}"/>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ファイアウォール・</a:t>
            </a:r>
            <a:r>
              <a:rPr lang="en-US" altLang="ja-JP"/>
              <a:t>NGFW</a:t>
            </a:r>
            <a:r>
              <a:rPr lang="ja-JP" altLang="en-US"/>
              <a:t>・</a:t>
            </a:r>
            <a:r>
              <a:rPr lang="en-US" altLang="ja-JP"/>
              <a:t>UTM</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463F-194D-B46E-719AF5C107CF}"/>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463F-194D-B46E-719AF5C107CF}"/>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463F-194D-B46E-719AF5C107CF}"/>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463F-194D-B46E-719AF5C107CF}"/>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463F-194D-B46E-719AF5C107CF}"/>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463F-194D-B46E-719AF5C107CF}"/>
                </c:ext>
              </c:extLst>
            </c:dLbl>
            <c:dLbl>
              <c:idx val="1"/>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463F-194D-B46E-719AF5C107CF}"/>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A-463F-194D-B46E-719AF5C107CF}"/>
            </c:ext>
          </c:extLst>
        </c:ser>
        <c:ser>
          <c:idx val="5"/>
          <c:order val="1"/>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B-463F-194D-B46E-719AF5C107CF}"/>
            </c:ext>
          </c:extLst>
        </c:ser>
        <c:ser>
          <c:idx val="6"/>
          <c:order val="2"/>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C-463F-194D-B46E-719AF5C107CF}"/>
            </c:ext>
          </c:extLst>
        </c:ser>
        <c:ser>
          <c:idx val="7"/>
          <c:order val="3"/>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D-463F-194D-B46E-719AF5C107CF}"/>
            </c:ext>
          </c:extLst>
        </c:ser>
        <c:ser>
          <c:idx val="2"/>
          <c:order val="4"/>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E-463F-194D-B46E-719AF5C107CF}"/>
            </c:ext>
          </c:extLst>
        </c:ser>
        <c:ser>
          <c:idx val="3"/>
          <c:order val="5"/>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F-463F-194D-B46E-719AF5C107CF}"/>
            </c:ext>
          </c:extLst>
        </c:ser>
        <c:ser>
          <c:idx val="1"/>
          <c:order val="6"/>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0-463F-194D-B46E-719AF5C107CF}"/>
            </c:ext>
          </c:extLst>
        </c:ser>
        <c:ser>
          <c:idx val="0"/>
          <c:order val="7"/>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1-463F-194D-B46E-719AF5C107CF}"/>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ファイアウォール・</a:t>
            </a:r>
            <a:r>
              <a:rPr lang="en-US" altLang="ja-JP"/>
              <a:t>NGFW</a:t>
            </a:r>
            <a:r>
              <a:rPr lang="ja-JP" altLang="en-US"/>
              <a:t>・</a:t>
            </a:r>
            <a:r>
              <a:rPr lang="en-US" altLang="ja-JP"/>
              <a:t>UTM</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C329-3144-8BD5-47DE79D6E5B7}"/>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C329-3144-8BD5-47DE79D6E5B7}"/>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C329-3144-8BD5-47DE79D6E5B7}"/>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C329-3144-8BD5-47DE79D6E5B7}"/>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C329-3144-8BD5-47DE79D6E5B7}"/>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C329-3144-8BD5-47DE79D6E5B7}"/>
                </c:ext>
              </c:extLst>
            </c:dLbl>
            <c:dLbl>
              <c:idx val="1"/>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C329-3144-8BD5-47DE79D6E5B7}"/>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A-C329-3144-8BD5-47DE79D6E5B7}"/>
            </c:ext>
          </c:extLst>
        </c:ser>
        <c:ser>
          <c:idx val="5"/>
          <c:order val="1"/>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B-C329-3144-8BD5-47DE79D6E5B7}"/>
            </c:ext>
          </c:extLst>
        </c:ser>
        <c:ser>
          <c:idx val="6"/>
          <c:order val="2"/>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C-C329-3144-8BD5-47DE79D6E5B7}"/>
            </c:ext>
          </c:extLst>
        </c:ser>
        <c:ser>
          <c:idx val="7"/>
          <c:order val="3"/>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D-C329-3144-8BD5-47DE79D6E5B7}"/>
            </c:ext>
          </c:extLst>
        </c:ser>
        <c:ser>
          <c:idx val="2"/>
          <c:order val="4"/>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E-C329-3144-8BD5-47DE79D6E5B7}"/>
            </c:ext>
          </c:extLst>
        </c:ser>
        <c:ser>
          <c:idx val="3"/>
          <c:order val="5"/>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F-C329-3144-8BD5-47DE79D6E5B7}"/>
            </c:ext>
          </c:extLst>
        </c:ser>
        <c:ser>
          <c:idx val="1"/>
          <c:order val="6"/>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0-C329-3144-8BD5-47DE79D6E5B7}"/>
            </c:ext>
          </c:extLst>
        </c:ser>
        <c:ser>
          <c:idx val="0"/>
          <c:order val="7"/>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1-C329-3144-8BD5-47DE79D6E5B7}"/>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セキュリティオペレーションセンター</a:t>
            </a:r>
            <a:r>
              <a:rPr lang="en-US" altLang="ja-JP"/>
              <a:t>(SOC)</a:t>
            </a:r>
            <a:r>
              <a:rPr lang="ja-JP" altLang="en-US"/>
              <a:t>による総合的なセキュリティ監視の導入状況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176C-41B3-B11B-EAF0BA24DD4D}"/>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176C-41B3-B11B-EAF0BA24DD4D}"/>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176C-41B3-B11B-EAF0BA24DD4D}"/>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176C-41B3-B11B-EAF0BA24DD4D}"/>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176C-41B3-B11B-EAF0BA24DD4D}"/>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176C-41B3-B11B-EAF0BA24DD4D}"/>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176C-41B3-B11B-EAF0BA24DD4D}"/>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35.9</c:v>
              </c:pt>
              <c:pt idx="1">
                <c:v>20</c:v>
              </c:pt>
              <c:pt idx="2">
                <c:v>10.3</c:v>
              </c:pt>
              <c:pt idx="3">
                <c:v>24.4</c:v>
              </c:pt>
              <c:pt idx="4">
                <c:v>9.4</c:v>
              </c:pt>
            </c:numLit>
          </c:val>
          <c:extLst>
            <c:ext xmlns:c16="http://schemas.microsoft.com/office/drawing/2014/chart" uri="{C3380CC4-5D6E-409C-BE32-E72D297353CC}">
              <c16:uniqueId val="{0000000A-176C-41B3-B11B-EAF0BA24DD4D}"/>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ファイアウォール・</a:t>
            </a:r>
            <a:r>
              <a:rPr lang="en-US" altLang="ja-JP"/>
              <a:t>NGFW</a:t>
            </a:r>
            <a:r>
              <a:rPr lang="ja-JP" altLang="en-US"/>
              <a:t>・</a:t>
            </a:r>
            <a:r>
              <a:rPr lang="en-US" altLang="ja-JP"/>
              <a:t>UTM</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BE1E-7347-8EF7-824843D2ED65}"/>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BE1E-7347-8EF7-824843D2ED65}"/>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BE1E-7347-8EF7-824843D2ED65}"/>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BE1E-7347-8EF7-824843D2ED65}"/>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BE1E-7347-8EF7-824843D2ED65}"/>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BE1E-7347-8EF7-824843D2ED65}"/>
                </c:ext>
              </c:extLst>
            </c:dLbl>
            <c:dLbl>
              <c:idx val="1"/>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BE1E-7347-8EF7-824843D2ED65}"/>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A-BE1E-7347-8EF7-824843D2ED65}"/>
            </c:ext>
          </c:extLst>
        </c:ser>
        <c:ser>
          <c:idx val="5"/>
          <c:order val="1"/>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B-BE1E-7347-8EF7-824843D2ED65}"/>
            </c:ext>
          </c:extLst>
        </c:ser>
        <c:ser>
          <c:idx val="6"/>
          <c:order val="2"/>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C-BE1E-7347-8EF7-824843D2ED65}"/>
            </c:ext>
          </c:extLst>
        </c:ser>
        <c:ser>
          <c:idx val="7"/>
          <c:order val="3"/>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D-BE1E-7347-8EF7-824843D2ED65}"/>
            </c:ext>
          </c:extLst>
        </c:ser>
        <c:ser>
          <c:idx val="2"/>
          <c:order val="4"/>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E-BE1E-7347-8EF7-824843D2ED65}"/>
            </c:ext>
          </c:extLst>
        </c:ser>
        <c:ser>
          <c:idx val="3"/>
          <c:order val="5"/>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F-BE1E-7347-8EF7-824843D2ED65}"/>
            </c:ext>
          </c:extLst>
        </c:ser>
        <c:ser>
          <c:idx val="1"/>
          <c:order val="6"/>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0-BE1E-7347-8EF7-824843D2ED65}"/>
            </c:ext>
          </c:extLst>
        </c:ser>
        <c:ser>
          <c:idx val="0"/>
          <c:order val="7"/>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1-BE1E-7347-8EF7-824843D2ED65}"/>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クラウドサービス用ファイアウォールの導入状況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0F5D-8649-A0BE-392B8568A15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0F5D-8649-A0BE-392B8568A15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0F5D-8649-A0BE-392B8568A15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0F5D-8649-A0BE-392B8568A15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0F5D-8649-A0BE-392B8568A15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0F5D-8649-A0BE-392B8568A15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0F5D-8649-A0BE-392B8568A15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Products!$G$6:$K$6</c:f>
              <c:numCache>
                <c:formatCode>General</c:formatCode>
                <c:ptCount val="5"/>
                <c:pt idx="0">
                  <c:v>47.3</c:v>
                </c:pt>
                <c:pt idx="1">
                  <c:v>17.3</c:v>
                </c:pt>
                <c:pt idx="2">
                  <c:v>10.5</c:v>
                </c:pt>
                <c:pt idx="3">
                  <c:v>16.899999999999999</c:v>
                </c:pt>
                <c:pt idx="4">
                  <c:v>8</c:v>
                </c:pt>
              </c:numCache>
            </c:numRef>
          </c:val>
          <c:extLst>
            <c:ext xmlns:c16="http://schemas.microsoft.com/office/drawing/2014/chart" uri="{C3380CC4-5D6E-409C-BE32-E72D297353CC}">
              <c16:uniqueId val="{0000000A-0F5D-8649-A0BE-392B8568A15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WAF</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D21C-D44A-8A3B-0B6DE47FBB77}"/>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D21C-D44A-8A3B-0B6DE47FBB77}"/>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D21C-D44A-8A3B-0B6DE47FBB77}"/>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D21C-D44A-8A3B-0B6DE47FBB77}"/>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D21C-D44A-8A3B-0B6DE47FBB77}"/>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D21C-D44A-8A3B-0B6DE47FBB77}"/>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D21C-D44A-8A3B-0B6DE47FBB77}"/>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Products!$G$7:$K$7</c:f>
              <c:numCache>
                <c:formatCode>General</c:formatCode>
                <c:ptCount val="5"/>
                <c:pt idx="0">
                  <c:v>45.3</c:v>
                </c:pt>
                <c:pt idx="1">
                  <c:v>16.600000000000001</c:v>
                </c:pt>
                <c:pt idx="2">
                  <c:v>11.4</c:v>
                </c:pt>
                <c:pt idx="3">
                  <c:v>17.7</c:v>
                </c:pt>
                <c:pt idx="4">
                  <c:v>9</c:v>
                </c:pt>
              </c:numCache>
            </c:numRef>
          </c:val>
          <c:extLst>
            <c:ext xmlns:c16="http://schemas.microsoft.com/office/drawing/2014/chart" uri="{C3380CC4-5D6E-409C-BE32-E72D297353CC}">
              <c16:uniqueId val="{0000000A-D21C-D44A-8A3B-0B6DE47FBB77}"/>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アプリケーション制御</a:t>
            </a:r>
            <a:r>
              <a:rPr lang="en-US" altLang="ja-JP"/>
              <a:t>/</a:t>
            </a:r>
            <a:r>
              <a:rPr lang="ja-JP" altLang="en-US"/>
              <a:t>分離ツール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71-8D0D-3641-B64B-B6BFAC1FC1F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72-8D0D-3641-B64B-B6BFAC1FC1F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73-8D0D-3641-B64B-B6BFAC1FC1F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74-8D0D-3641-B64B-B6BFAC1FC1F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75-8D0D-3641-B64B-B6BFAC1FC1F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1-8D0D-3641-B64B-B6BFAC1FC1F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2-8D0D-3641-B64B-B6BFAC1FC1F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Products!$G$21:$K$21</c:f>
              <c:numCache>
                <c:formatCode>General</c:formatCode>
                <c:ptCount val="5"/>
                <c:pt idx="0">
                  <c:v>33.4</c:v>
                </c:pt>
                <c:pt idx="1">
                  <c:v>19.600000000000001</c:v>
                </c:pt>
                <c:pt idx="2">
                  <c:v>10.1</c:v>
                </c:pt>
                <c:pt idx="3">
                  <c:v>24.4</c:v>
                </c:pt>
                <c:pt idx="4">
                  <c:v>12.5</c:v>
                </c:pt>
              </c:numCache>
            </c:numRef>
          </c:val>
          <c:extLst>
            <c:ext xmlns:c16="http://schemas.microsoft.com/office/drawing/2014/chart" uri="{C3380CC4-5D6E-409C-BE32-E72D297353CC}">
              <c16:uniqueId val="{00000070-8D0D-3641-B64B-B6BFAC1FC1F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クラウドサービス用</a:t>
            </a:r>
            <a:r>
              <a:rPr lang="en" altLang="ja-JP"/>
              <a:t>WAF</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FE40-8A44-AF0E-0C01BC69B3F5}"/>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FE40-8A44-AF0E-0C01BC69B3F5}"/>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FE40-8A44-AF0E-0C01BC69B3F5}"/>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FE40-8A44-AF0E-0C01BC69B3F5}"/>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FE40-8A44-AF0E-0C01BC69B3F5}"/>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FE40-8A44-AF0E-0C01BC69B3F5}"/>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FE40-8A44-AF0E-0C01BC69B3F5}"/>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Products!$G$8:$K$8</c:f>
              <c:numCache>
                <c:formatCode>General</c:formatCode>
                <c:ptCount val="5"/>
                <c:pt idx="0">
                  <c:v>38</c:v>
                </c:pt>
                <c:pt idx="1">
                  <c:v>19</c:v>
                </c:pt>
                <c:pt idx="2">
                  <c:v>11</c:v>
                </c:pt>
                <c:pt idx="3">
                  <c:v>21.5</c:v>
                </c:pt>
                <c:pt idx="4">
                  <c:v>10.5</c:v>
                </c:pt>
              </c:numCache>
            </c:numRef>
          </c:val>
          <c:extLst>
            <c:ext xmlns:c16="http://schemas.microsoft.com/office/drawing/2014/chart" uri="{C3380CC4-5D6E-409C-BE32-E72D297353CC}">
              <c16:uniqueId val="{0000000A-FE40-8A44-AF0E-0C01BC69B3F5}"/>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アクセス制御製品の導入状況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B9FC-AE4C-B1AE-10E692AD9BBC}"/>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B9FC-AE4C-B1AE-10E692AD9BBC}"/>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B9FC-AE4C-B1AE-10E692AD9BBC}"/>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B9FC-AE4C-B1AE-10E692AD9BBC}"/>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B9FC-AE4C-B1AE-10E692AD9BBC}"/>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9FC-AE4C-B1AE-10E692AD9BBC}"/>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9FC-AE4C-B1AE-10E692AD9BBC}"/>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eparator>, </c:separator>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Products!$G$9:$K$9</c:f>
              <c:numCache>
                <c:formatCode>General</c:formatCode>
                <c:ptCount val="5"/>
                <c:pt idx="0">
                  <c:v>48</c:v>
                </c:pt>
                <c:pt idx="1">
                  <c:v>18.3</c:v>
                </c:pt>
                <c:pt idx="2">
                  <c:v>8.9</c:v>
                </c:pt>
                <c:pt idx="3">
                  <c:v>16.5</c:v>
                </c:pt>
                <c:pt idx="4">
                  <c:v>8.4</c:v>
                </c:pt>
              </c:numCache>
            </c:numRef>
          </c:val>
          <c:extLst>
            <c:ext xmlns:c16="http://schemas.microsoft.com/office/drawing/2014/chart" uri="{C3380CC4-5D6E-409C-BE32-E72D297353CC}">
              <c16:uniqueId val="{0000000A-B9FC-AE4C-B1AE-10E692AD9BBC}"/>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統合振舞い検知サービスの導入状況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522A-5946-ADDE-E6E75E42864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522A-5946-ADDE-E6E75E42864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522A-5946-ADDE-E6E75E42864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522A-5946-ADDE-E6E75E42864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522A-5946-ADDE-E6E75E42864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522A-5946-ADDE-E6E75E42864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522A-5946-ADDE-E6E75E42864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Products!$G$10:$K$10</c:f>
              <c:numCache>
                <c:formatCode>General</c:formatCode>
                <c:ptCount val="5"/>
                <c:pt idx="0">
                  <c:v>28.2</c:v>
                </c:pt>
                <c:pt idx="1">
                  <c:v>18.7</c:v>
                </c:pt>
                <c:pt idx="2">
                  <c:v>10.9</c:v>
                </c:pt>
                <c:pt idx="3">
                  <c:v>26.6</c:v>
                </c:pt>
                <c:pt idx="4">
                  <c:v>15.6</c:v>
                </c:pt>
              </c:numCache>
            </c:numRef>
          </c:val>
          <c:extLst>
            <c:ext xmlns:c16="http://schemas.microsoft.com/office/drawing/2014/chart" uri="{C3380CC4-5D6E-409C-BE32-E72D297353CC}">
              <c16:uniqueId val="{0000000A-522A-5946-ADDE-E6E75E42864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SIEM</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5FFF-ED44-A66A-9E15D53A2520}"/>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5FFF-ED44-A66A-9E15D53A2520}"/>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5FFF-ED44-A66A-9E15D53A2520}"/>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5FFF-ED44-A66A-9E15D53A2520}"/>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5FFF-ED44-A66A-9E15D53A2520}"/>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5FFF-ED44-A66A-9E15D53A2520}"/>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5FFF-ED44-A66A-9E15D53A2520}"/>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Products!$G$11:$K$11</c:f>
              <c:numCache>
                <c:formatCode>General</c:formatCode>
                <c:ptCount val="5"/>
                <c:pt idx="0">
                  <c:v>30.2</c:v>
                </c:pt>
                <c:pt idx="1">
                  <c:v>20.2</c:v>
                </c:pt>
                <c:pt idx="2">
                  <c:v>11.9</c:v>
                </c:pt>
                <c:pt idx="3">
                  <c:v>25.4</c:v>
                </c:pt>
                <c:pt idx="4">
                  <c:v>12.3</c:v>
                </c:pt>
              </c:numCache>
            </c:numRef>
          </c:val>
          <c:extLst>
            <c:ext xmlns:c16="http://schemas.microsoft.com/office/drawing/2014/chart" uri="{C3380CC4-5D6E-409C-BE32-E72D297353CC}">
              <c16:uniqueId val="{0000000A-5FFF-ED44-A66A-9E15D53A2520}"/>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フォレンジクスツールの導入状況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FF66-2A4B-8C98-A428D92C3872}"/>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FF66-2A4B-8C98-A428D92C3872}"/>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FF66-2A4B-8C98-A428D92C3872}"/>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FF66-2A4B-8C98-A428D92C3872}"/>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FF66-2A4B-8C98-A428D92C3872}"/>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FF66-2A4B-8C98-A428D92C3872}"/>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FF66-2A4B-8C98-A428D92C3872}"/>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Products!$G$12:$K$12</c:f>
              <c:numCache>
                <c:formatCode>General</c:formatCode>
                <c:ptCount val="5"/>
                <c:pt idx="0">
                  <c:v>23.6</c:v>
                </c:pt>
                <c:pt idx="1">
                  <c:v>21.7</c:v>
                </c:pt>
                <c:pt idx="2">
                  <c:v>11.6</c:v>
                </c:pt>
                <c:pt idx="3">
                  <c:v>27.6</c:v>
                </c:pt>
                <c:pt idx="4">
                  <c:v>15.5</c:v>
                </c:pt>
              </c:numCache>
            </c:numRef>
          </c:val>
          <c:extLst>
            <c:ext xmlns:c16="http://schemas.microsoft.com/office/drawing/2014/chart" uri="{C3380CC4-5D6E-409C-BE32-E72D297353CC}">
              <c16:uniqueId val="{0000000A-FF66-2A4B-8C98-A428D92C3872}"/>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DDoS</a:t>
            </a:r>
            <a:r>
              <a:rPr lang="ja-JP" altLang="en"/>
              <a:t>（</a:t>
            </a:r>
            <a:r>
              <a:rPr lang="ja-JP" altLang="en-US"/>
              <a:t>サービス妨害攻撃）対策ツール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3C5A-1B44-9703-0764D4EA6E01}"/>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3C5A-1B44-9703-0764D4EA6E01}"/>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3C5A-1B44-9703-0764D4EA6E01}"/>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3C5A-1B44-9703-0764D4EA6E01}"/>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3C5A-1B44-9703-0764D4EA6E01}"/>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3C5A-1B44-9703-0764D4EA6E01}"/>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3C5A-1B44-9703-0764D4EA6E01}"/>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Products!$G$13:$K$13</c:f>
              <c:numCache>
                <c:formatCode>General</c:formatCode>
                <c:ptCount val="5"/>
                <c:pt idx="0">
                  <c:v>33.1</c:v>
                </c:pt>
                <c:pt idx="1">
                  <c:v>19.899999999999999</c:v>
                </c:pt>
                <c:pt idx="2">
                  <c:v>11.1</c:v>
                </c:pt>
                <c:pt idx="3">
                  <c:v>23.6</c:v>
                </c:pt>
                <c:pt idx="4">
                  <c:v>12.3</c:v>
                </c:pt>
              </c:numCache>
            </c:numRef>
          </c:val>
          <c:extLst>
            <c:ext xmlns:c16="http://schemas.microsoft.com/office/drawing/2014/chart" uri="{C3380CC4-5D6E-409C-BE32-E72D297353CC}">
              <c16:uniqueId val="{0000000A-3C5A-1B44-9703-0764D4EA6E01}"/>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CASB </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DE8B-4242-B207-0D34CEFF08FD}"/>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DE8B-4242-B207-0D34CEFF08FD}"/>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DE8B-4242-B207-0D34CEFF08FD}"/>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DE8B-4242-B207-0D34CEFF08FD}"/>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DE8B-4242-B207-0D34CEFF08FD}"/>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DE8B-4242-B207-0D34CEFF08FD}"/>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DE8B-4242-B207-0D34CEFF08FD}"/>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Products!$G$15:$K$15</c:f>
              <c:numCache>
                <c:formatCode>General</c:formatCode>
                <c:ptCount val="5"/>
                <c:pt idx="0">
                  <c:v>25.3</c:v>
                </c:pt>
                <c:pt idx="1">
                  <c:v>20.3</c:v>
                </c:pt>
                <c:pt idx="2">
                  <c:v>12.7</c:v>
                </c:pt>
                <c:pt idx="3">
                  <c:v>26.3</c:v>
                </c:pt>
                <c:pt idx="4">
                  <c:v>15.5</c:v>
                </c:pt>
              </c:numCache>
            </c:numRef>
          </c:val>
          <c:extLst>
            <c:ext xmlns:c16="http://schemas.microsoft.com/office/drawing/2014/chart" uri="{C3380CC4-5D6E-409C-BE32-E72D297353CC}">
              <c16:uniqueId val="{0000000A-DE8B-4242-B207-0D34CEFF08FD}"/>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ウィルス対策ソフト（クライアント型）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71F2-7449-8FAB-F9CD462DB8B7}"/>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71F2-7449-8FAB-F9CD462DB8B7}"/>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71F2-7449-8FAB-F9CD462DB8B7}"/>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71F2-7449-8FAB-F9CD462DB8B7}"/>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71F2-7449-8FAB-F9CD462DB8B7}"/>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71F2-7449-8FAB-F9CD462DB8B7}"/>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71F2-7449-8FAB-F9CD462DB8B7}"/>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Products!$G$16:$K$16</c:f>
              <c:numCache>
                <c:formatCode>General</c:formatCode>
                <c:ptCount val="5"/>
                <c:pt idx="0">
                  <c:v>68.900000000000006</c:v>
                </c:pt>
                <c:pt idx="1">
                  <c:v>11.8</c:v>
                </c:pt>
                <c:pt idx="2">
                  <c:v>8.4</c:v>
                </c:pt>
                <c:pt idx="3">
                  <c:v>7.3</c:v>
                </c:pt>
                <c:pt idx="4">
                  <c:v>3.6</c:v>
                </c:pt>
              </c:numCache>
            </c:numRef>
          </c:val>
          <c:extLst>
            <c:ext xmlns:c16="http://schemas.microsoft.com/office/drawing/2014/chart" uri="{C3380CC4-5D6E-409C-BE32-E72D297353CC}">
              <c16:uniqueId val="{0000000A-71F2-7449-8FAB-F9CD462DB8B7}"/>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ソフトウェア配布ツール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7740-0D40-AAE8-A781F6A90DB0}"/>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7740-0D40-AAE8-A781F6A90DB0}"/>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7740-0D40-AAE8-A781F6A90DB0}"/>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7740-0D40-AAE8-A781F6A90DB0}"/>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7740-0D40-AAE8-A781F6A90DB0}"/>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7740-0D40-AAE8-A781F6A90DB0}"/>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7740-0D40-AAE8-A781F6A90DB0}"/>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Products!$G$17:$K$17</c:f>
              <c:numCache>
                <c:formatCode>General</c:formatCode>
                <c:ptCount val="5"/>
                <c:pt idx="0">
                  <c:v>46.2</c:v>
                </c:pt>
                <c:pt idx="1">
                  <c:v>19.5</c:v>
                </c:pt>
                <c:pt idx="2">
                  <c:v>9.3000000000000007</c:v>
                </c:pt>
                <c:pt idx="3">
                  <c:v>18</c:v>
                </c:pt>
                <c:pt idx="4">
                  <c:v>7</c:v>
                </c:pt>
              </c:numCache>
            </c:numRef>
          </c:val>
          <c:extLst>
            <c:ext xmlns:c16="http://schemas.microsoft.com/office/drawing/2014/chart" uri="{C3380CC4-5D6E-409C-BE32-E72D297353CC}">
              <c16:uniqueId val="{0000000A-7740-0D40-AAE8-A781F6A90DB0}"/>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暗号化ツール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E184-3249-8A58-D13B607AEDFF}"/>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E184-3249-8A58-D13B607AEDFF}"/>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E184-3249-8A58-D13B607AEDFF}"/>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E184-3249-8A58-D13B607AEDFF}"/>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E184-3249-8A58-D13B607AEDFF}"/>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E184-3249-8A58-D13B607AEDFF}"/>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E184-3249-8A58-D13B607AEDFF}"/>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Products!$G$18:$K$18</c:f>
              <c:numCache>
                <c:formatCode>General</c:formatCode>
                <c:ptCount val="5"/>
                <c:pt idx="0">
                  <c:v>45.8</c:v>
                </c:pt>
                <c:pt idx="1">
                  <c:v>18</c:v>
                </c:pt>
                <c:pt idx="2">
                  <c:v>11.7</c:v>
                </c:pt>
                <c:pt idx="3">
                  <c:v>17.8</c:v>
                </c:pt>
                <c:pt idx="4">
                  <c:v>6.6</c:v>
                </c:pt>
              </c:numCache>
            </c:numRef>
          </c:val>
          <c:extLst>
            <c:ext xmlns:c16="http://schemas.microsoft.com/office/drawing/2014/chart" uri="{C3380CC4-5D6E-409C-BE32-E72D297353CC}">
              <c16:uniqueId val="{0000000A-E184-3249-8A58-D13B607AEDFF}"/>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セキュリティ情報（脅威情報含む）</a:t>
            </a:r>
          </a:p>
          <a:p>
            <a:pPr>
              <a:defRPr lang="ja-JP" sz="1400" b="0" i="0" u="none" strike="noStrike" kern="1200" spc="0" baseline="0">
                <a:solidFill>
                  <a:schemeClr val="tx1">
                    <a:lumMod val="65000"/>
                    <a:lumOff val="35000"/>
                  </a:schemeClr>
                </a:solidFill>
                <a:latin typeface="+mn-lt"/>
                <a:ea typeface="+mn-ea"/>
                <a:cs typeface="+mn-cs"/>
              </a:defRPr>
            </a:pPr>
            <a:r>
              <a:rPr lang="ja-JP" altLang="en-US"/>
              <a:t>有償配信サービス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71-8D0D-3641-B64B-B6BFAC1FC1F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72-8D0D-3641-B64B-B6BFAC1FC1F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73-8D0D-3641-B64B-B6BFAC1FC1F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74-8D0D-3641-B64B-B6BFAC1FC1F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75-8D0D-3641-B64B-B6BFAC1FC1F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1-8D0D-3641-B64B-B6BFAC1FC1F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2-8D0D-3641-B64B-B6BFAC1FC1F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Products!$G$30:$K$30</c:f>
              <c:numCache>
                <c:formatCode>General</c:formatCode>
                <c:ptCount val="5"/>
                <c:pt idx="0">
                  <c:v>31.4</c:v>
                </c:pt>
                <c:pt idx="1">
                  <c:v>20.5</c:v>
                </c:pt>
                <c:pt idx="2">
                  <c:v>12.9</c:v>
                </c:pt>
                <c:pt idx="3">
                  <c:v>24.7</c:v>
                </c:pt>
                <c:pt idx="4">
                  <c:v>10.5</c:v>
                </c:pt>
              </c:numCache>
            </c:numRef>
          </c:val>
          <c:extLst>
            <c:ext xmlns:c16="http://schemas.microsoft.com/office/drawing/2014/chart" uri="{C3380CC4-5D6E-409C-BE32-E72D297353CC}">
              <c16:uniqueId val="{00000070-8D0D-3641-B64B-B6BFAC1FC1F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IRM</a:t>
            </a:r>
            <a:r>
              <a:rPr lang="ja-JP" altLang="en"/>
              <a:t>／</a:t>
            </a:r>
            <a:r>
              <a:rPr lang="en" altLang="ja-JP"/>
              <a:t>DLP</a:t>
            </a:r>
            <a:r>
              <a:rPr lang="ja-JP" altLang="en"/>
              <a:t>（</a:t>
            </a:r>
            <a:r>
              <a:rPr lang="ja-JP" altLang="en-US"/>
              <a:t>情報漏洩防止）ツール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F02F-B844-A62D-EAFA75CF201F}"/>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F02F-B844-A62D-EAFA75CF201F}"/>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F02F-B844-A62D-EAFA75CF201F}"/>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F02F-B844-A62D-EAFA75CF201F}"/>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F02F-B844-A62D-EAFA75CF201F}"/>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F02F-B844-A62D-EAFA75CF201F}"/>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F02F-B844-A62D-EAFA75CF201F}"/>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Products!$G$19:$K$19</c:f>
              <c:numCache>
                <c:formatCode>General</c:formatCode>
                <c:ptCount val="5"/>
                <c:pt idx="0">
                  <c:v>31.8</c:v>
                </c:pt>
                <c:pt idx="1">
                  <c:v>20.3</c:v>
                </c:pt>
                <c:pt idx="2">
                  <c:v>13.2</c:v>
                </c:pt>
                <c:pt idx="3">
                  <c:v>22.6</c:v>
                </c:pt>
                <c:pt idx="4">
                  <c:v>12.1</c:v>
                </c:pt>
              </c:numCache>
            </c:numRef>
          </c:val>
          <c:extLst>
            <c:ext xmlns:c16="http://schemas.microsoft.com/office/drawing/2014/chart" uri="{C3380CC4-5D6E-409C-BE32-E72D297353CC}">
              <c16:uniqueId val="{0000000A-F02F-B844-A62D-EAFA75CF201F}"/>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EDR</a:t>
            </a:r>
            <a:r>
              <a:rPr lang="ja-JP" altLang="en-US"/>
              <a:t>ツール（データバックアップ含む）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679C-A945-8B23-9FF4202C111D}"/>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679C-A945-8B23-9FF4202C111D}"/>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679C-A945-8B23-9FF4202C111D}"/>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679C-A945-8B23-9FF4202C111D}"/>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679C-A945-8B23-9FF4202C111D}"/>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679C-A945-8B23-9FF4202C111D}"/>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679C-A945-8B23-9FF4202C111D}"/>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Products!$G$20:$K$20</c:f>
              <c:numCache>
                <c:formatCode>General</c:formatCode>
                <c:ptCount val="5"/>
                <c:pt idx="0">
                  <c:v>33.200000000000003</c:v>
                </c:pt>
                <c:pt idx="1">
                  <c:v>20.399999999999999</c:v>
                </c:pt>
                <c:pt idx="2">
                  <c:v>9.6</c:v>
                </c:pt>
                <c:pt idx="3">
                  <c:v>23</c:v>
                </c:pt>
                <c:pt idx="4">
                  <c:v>13.8</c:v>
                </c:pt>
              </c:numCache>
            </c:numRef>
          </c:val>
          <c:extLst>
            <c:ext xmlns:c16="http://schemas.microsoft.com/office/drawing/2014/chart" uri="{C3380CC4-5D6E-409C-BE32-E72D297353CC}">
              <c16:uniqueId val="{0000000A-679C-A945-8B23-9FF4202C111D}"/>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アプリケーション制御</a:t>
            </a:r>
            <a:r>
              <a:rPr lang="en-US" altLang="ja-JP"/>
              <a:t>/</a:t>
            </a:r>
            <a:r>
              <a:rPr lang="ja-JP" altLang="en-US"/>
              <a:t>分離ツール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D7BC-D34D-8564-B66FBDEA75DE}"/>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D7BC-D34D-8564-B66FBDEA75DE}"/>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D7BC-D34D-8564-B66FBDEA75DE}"/>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D7BC-D34D-8564-B66FBDEA75DE}"/>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D7BC-D34D-8564-B66FBDEA75DE}"/>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D7BC-D34D-8564-B66FBDEA75DE}"/>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D7BC-D34D-8564-B66FBDEA75DE}"/>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Products!$G$21:$K$21</c:f>
              <c:numCache>
                <c:formatCode>General</c:formatCode>
                <c:ptCount val="5"/>
                <c:pt idx="0">
                  <c:v>33.4</c:v>
                </c:pt>
                <c:pt idx="1">
                  <c:v>19.600000000000001</c:v>
                </c:pt>
                <c:pt idx="2">
                  <c:v>10.1</c:v>
                </c:pt>
                <c:pt idx="3">
                  <c:v>24.4</c:v>
                </c:pt>
                <c:pt idx="4">
                  <c:v>12.5</c:v>
                </c:pt>
              </c:numCache>
            </c:numRef>
          </c:val>
          <c:extLst>
            <c:ext xmlns:c16="http://schemas.microsoft.com/office/drawing/2014/chart" uri="{C3380CC4-5D6E-409C-BE32-E72D297353CC}">
              <c16:uniqueId val="{0000000A-D7BC-D34D-8564-B66FBDEA75DE}"/>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セキュリティ情報（脅威情報含む）</a:t>
            </a:r>
          </a:p>
          <a:p>
            <a:pPr>
              <a:defRPr lang="ja-JP" sz="1400" b="0" i="0" u="none" strike="noStrike" kern="1200" spc="0" baseline="0">
                <a:solidFill>
                  <a:schemeClr val="tx1">
                    <a:lumMod val="65000"/>
                    <a:lumOff val="35000"/>
                  </a:schemeClr>
                </a:solidFill>
                <a:latin typeface="+mn-lt"/>
                <a:ea typeface="+mn-ea"/>
                <a:cs typeface="+mn-cs"/>
              </a:defRPr>
            </a:pPr>
            <a:r>
              <a:rPr lang="ja-JP" altLang="en-US"/>
              <a:t>有償配信サービス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3B2C-7440-BDDD-80F1459456F1}"/>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3B2C-7440-BDDD-80F1459456F1}"/>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3B2C-7440-BDDD-80F1459456F1}"/>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3B2C-7440-BDDD-80F1459456F1}"/>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3B2C-7440-BDDD-80F1459456F1}"/>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3B2C-7440-BDDD-80F1459456F1}"/>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3B2C-7440-BDDD-80F1459456F1}"/>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Products!$G$30:$K$30</c:f>
              <c:numCache>
                <c:formatCode>General</c:formatCode>
                <c:ptCount val="5"/>
                <c:pt idx="0">
                  <c:v>31.4</c:v>
                </c:pt>
                <c:pt idx="1">
                  <c:v>20.5</c:v>
                </c:pt>
                <c:pt idx="2">
                  <c:v>12.9</c:v>
                </c:pt>
                <c:pt idx="3">
                  <c:v>24.7</c:v>
                </c:pt>
                <c:pt idx="4">
                  <c:v>10.5</c:v>
                </c:pt>
              </c:numCache>
            </c:numRef>
          </c:val>
          <c:extLst>
            <c:ext xmlns:c16="http://schemas.microsoft.com/office/drawing/2014/chart" uri="{C3380CC4-5D6E-409C-BE32-E72D297353CC}">
              <c16:uniqueId val="{0000000A-3B2C-7440-BDDD-80F1459456F1}"/>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サイバー保険（個人情報漏洩保険含む）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5058-144C-AF86-119824F85F0E}"/>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5058-144C-AF86-119824F85F0E}"/>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5058-144C-AF86-119824F85F0E}"/>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5058-144C-AF86-119824F85F0E}"/>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5058-144C-AF86-119824F85F0E}"/>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5058-144C-AF86-119824F85F0E}"/>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5058-144C-AF86-119824F85F0E}"/>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Products!$G$31:$K$31</c:f>
              <c:numCache>
                <c:formatCode>General</c:formatCode>
                <c:ptCount val="5"/>
                <c:pt idx="0">
                  <c:v>31.4</c:v>
                </c:pt>
                <c:pt idx="1">
                  <c:v>21.7</c:v>
                </c:pt>
                <c:pt idx="2">
                  <c:v>12.5</c:v>
                </c:pt>
                <c:pt idx="3">
                  <c:v>25.1</c:v>
                </c:pt>
                <c:pt idx="4">
                  <c:v>9.4</c:v>
                </c:pt>
              </c:numCache>
            </c:numRef>
          </c:val>
          <c:extLst>
            <c:ext xmlns:c16="http://schemas.microsoft.com/office/drawing/2014/chart" uri="{C3380CC4-5D6E-409C-BE32-E72D297353CC}">
              <c16:uniqueId val="{0000000A-5058-144C-AF86-119824F85F0E}"/>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PC</a:t>
            </a:r>
            <a:r>
              <a:rPr lang="ja-JP" altLang="en-US"/>
              <a:t>資産管理</a:t>
            </a:r>
            <a:r>
              <a:rPr lang="en-US" altLang="ja-JP"/>
              <a:t>/</a:t>
            </a:r>
            <a:r>
              <a:rPr lang="en" altLang="ja-JP"/>
              <a:t>PC</a:t>
            </a:r>
            <a:r>
              <a:rPr lang="ja-JP" altLang="en-US"/>
              <a:t>操作ログ管理ツール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D7E4-294C-8C27-E6CCA7CDA2C7}"/>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D7E4-294C-8C27-E6CCA7CDA2C7}"/>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D7E4-294C-8C27-E6CCA7CDA2C7}"/>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D7E4-294C-8C27-E6CCA7CDA2C7}"/>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D7E4-294C-8C27-E6CCA7CDA2C7}"/>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D7E4-294C-8C27-E6CCA7CDA2C7}"/>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D7E4-294C-8C27-E6CCA7CDA2C7}"/>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38.4</c:v>
              </c:pt>
              <c:pt idx="1">
                <c:v>20.100000000000001</c:v>
              </c:pt>
              <c:pt idx="2">
                <c:v>10.3</c:v>
              </c:pt>
              <c:pt idx="3">
                <c:v>20.100000000000001</c:v>
              </c:pt>
              <c:pt idx="4">
                <c:v>11.2</c:v>
              </c:pt>
            </c:numLit>
          </c:val>
          <c:extLst>
            <c:ext xmlns:c16="http://schemas.microsoft.com/office/drawing/2014/chart" uri="{C3380CC4-5D6E-409C-BE32-E72D297353CC}">
              <c16:uniqueId val="{0000000A-D7E4-294C-8C27-E6CCA7CDA2C7}"/>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シンクライアント</a:t>
            </a:r>
            <a:r>
              <a:rPr lang="en-US" altLang="ja-JP"/>
              <a:t>/</a:t>
            </a:r>
            <a:r>
              <a:rPr lang="en" altLang="ja-JP"/>
              <a:t>VDI /DaaS </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AD94-E545-BE11-EC2F9D29755F}"/>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AD94-E545-BE11-EC2F9D29755F}"/>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AD94-E545-BE11-EC2F9D29755F}"/>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AD94-E545-BE11-EC2F9D29755F}"/>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AD94-E545-BE11-EC2F9D29755F}"/>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AD94-E545-BE11-EC2F9D29755F}"/>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AD94-E545-BE11-EC2F9D29755F}"/>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31.9</c:v>
              </c:pt>
              <c:pt idx="1">
                <c:v>21.1</c:v>
              </c:pt>
              <c:pt idx="2">
                <c:v>10.8</c:v>
              </c:pt>
              <c:pt idx="3">
                <c:v>24.8</c:v>
              </c:pt>
              <c:pt idx="4">
                <c:v>11.4</c:v>
              </c:pt>
            </c:numLit>
          </c:val>
          <c:extLst>
            <c:ext xmlns:c16="http://schemas.microsoft.com/office/drawing/2014/chart" uri="{C3380CC4-5D6E-409C-BE32-E72D297353CC}">
              <c16:uniqueId val="{0000000A-AD94-E545-BE11-EC2F9D29755F}"/>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UEBA</a:t>
            </a:r>
            <a:r>
              <a:rPr lang="ja-JP" altLang="en"/>
              <a:t>（</a:t>
            </a:r>
            <a:r>
              <a:rPr lang="ja-JP" altLang="en-US"/>
              <a:t>ユーザ振舞い検知ツール）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8960-1248-8EAD-A53C0B3ED5A1}"/>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8960-1248-8EAD-A53C0B3ED5A1}"/>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8960-1248-8EAD-A53C0B3ED5A1}"/>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8960-1248-8EAD-A53C0B3ED5A1}"/>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8960-1248-8EAD-A53C0B3ED5A1}"/>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8960-1248-8EAD-A53C0B3ED5A1}"/>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8960-1248-8EAD-A53C0B3ED5A1}"/>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27</c:v>
              </c:pt>
              <c:pt idx="1">
                <c:v>19.3</c:v>
              </c:pt>
              <c:pt idx="2">
                <c:v>11.9</c:v>
              </c:pt>
              <c:pt idx="3">
                <c:v>26.7</c:v>
              </c:pt>
              <c:pt idx="4">
                <c:v>15.1</c:v>
              </c:pt>
            </c:numLit>
          </c:val>
          <c:extLst>
            <c:ext xmlns:c16="http://schemas.microsoft.com/office/drawing/2014/chart" uri="{C3380CC4-5D6E-409C-BE32-E72D297353CC}">
              <c16:uniqueId val="{0000000A-8960-1248-8EAD-A53C0B3ED5A1}"/>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社内サーバ</a:t>
            </a:r>
            <a:r>
              <a:rPr lang="en-US" altLang="ja-JP"/>
              <a:t>/</a:t>
            </a:r>
            <a:r>
              <a:rPr lang="ja-JP" altLang="en-US"/>
              <a:t>プラットフォームに対する</a:t>
            </a:r>
          </a:p>
          <a:p>
            <a:pPr>
              <a:defRPr lang="ja-JP" sz="1400" b="0" i="0" u="none" strike="noStrike" kern="1200" spc="0" baseline="0">
                <a:solidFill>
                  <a:schemeClr val="tx1">
                    <a:lumMod val="65000"/>
                    <a:lumOff val="35000"/>
                  </a:schemeClr>
                </a:solidFill>
                <a:latin typeface="+mn-lt"/>
                <a:ea typeface="+mn-ea"/>
                <a:cs typeface="+mn-cs"/>
              </a:defRPr>
            </a:pPr>
            <a:r>
              <a:rPr lang="ja-JP" altLang="en-US"/>
              <a:t>脆弱性診断サービス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8118-B445-95E6-03A711932A2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8118-B445-95E6-03A711932A2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8118-B445-95E6-03A711932A2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8118-B445-95E6-03A711932A2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8118-B445-95E6-03A711932A2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8118-B445-95E6-03A711932A2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8118-B445-95E6-03A711932A2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44.6</c:v>
              </c:pt>
              <c:pt idx="1">
                <c:v>16.7</c:v>
              </c:pt>
              <c:pt idx="2">
                <c:v>9.9</c:v>
              </c:pt>
              <c:pt idx="3">
                <c:v>20.2</c:v>
              </c:pt>
              <c:pt idx="4">
                <c:v>8.6999999999999993</c:v>
              </c:pt>
            </c:numLit>
          </c:val>
          <c:extLst>
            <c:ext xmlns:c16="http://schemas.microsoft.com/office/drawing/2014/chart" uri="{C3380CC4-5D6E-409C-BE32-E72D297353CC}">
              <c16:uniqueId val="{0000000A-8118-B445-95E6-03A711932A2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外部</a:t>
            </a:r>
            <a:r>
              <a:rPr lang="en" altLang="ja-JP"/>
              <a:t>WEB</a:t>
            </a:r>
            <a:r>
              <a:rPr lang="ja-JP" altLang="en-US"/>
              <a:t>サーバに対する</a:t>
            </a:r>
          </a:p>
          <a:p>
            <a:pPr>
              <a:defRPr lang="ja-JP" sz="1400" b="0" i="0" u="none" strike="noStrike" kern="1200" spc="0" baseline="0">
                <a:solidFill>
                  <a:schemeClr val="tx1">
                    <a:lumMod val="65000"/>
                    <a:lumOff val="35000"/>
                  </a:schemeClr>
                </a:solidFill>
                <a:latin typeface="+mn-lt"/>
                <a:ea typeface="+mn-ea"/>
                <a:cs typeface="+mn-cs"/>
              </a:defRPr>
            </a:pPr>
            <a:r>
              <a:rPr lang="ja-JP" altLang="en-US"/>
              <a:t>アプリケーション脆弱性診断サービス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C32F-5C44-B9A1-90B4780571AF}"/>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C32F-5C44-B9A1-90B4780571AF}"/>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C32F-5C44-B9A1-90B4780571AF}"/>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C32F-5C44-B9A1-90B4780571AF}"/>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C32F-5C44-B9A1-90B4780571AF}"/>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C32F-5C44-B9A1-90B4780571AF}"/>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C32F-5C44-B9A1-90B4780571AF}"/>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36.6</c:v>
              </c:pt>
              <c:pt idx="1">
                <c:v>23.3</c:v>
              </c:pt>
              <c:pt idx="2">
                <c:v>9.6999999999999993</c:v>
              </c:pt>
              <c:pt idx="3">
                <c:v>21.4</c:v>
              </c:pt>
              <c:pt idx="4">
                <c:v>9.1</c:v>
              </c:pt>
            </c:numLit>
          </c:val>
          <c:extLst>
            <c:ext xmlns:c16="http://schemas.microsoft.com/office/drawing/2014/chart" uri="{C3380CC4-5D6E-409C-BE32-E72D297353CC}">
              <c16:uniqueId val="{0000000A-C32F-5C44-B9A1-90B4780571AF}"/>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サイバー保険（個人情報漏洩保険含む）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71-8D0D-3641-B64B-B6BFAC1FC1F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72-8D0D-3641-B64B-B6BFAC1FC1F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73-8D0D-3641-B64B-B6BFAC1FC1F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74-8D0D-3641-B64B-B6BFAC1FC1F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75-8D0D-3641-B64B-B6BFAC1FC1F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1-8D0D-3641-B64B-B6BFAC1FC1F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2-8D0D-3641-B64B-B6BFAC1FC1F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Products!$G$31:$K$31</c:f>
              <c:numCache>
                <c:formatCode>General</c:formatCode>
                <c:ptCount val="5"/>
                <c:pt idx="0">
                  <c:v>31.4</c:v>
                </c:pt>
                <c:pt idx="1">
                  <c:v>21.7</c:v>
                </c:pt>
                <c:pt idx="2">
                  <c:v>12.5</c:v>
                </c:pt>
                <c:pt idx="3">
                  <c:v>25.1</c:v>
                </c:pt>
                <c:pt idx="4">
                  <c:v>9.4</c:v>
                </c:pt>
              </c:numCache>
            </c:numRef>
          </c:val>
          <c:extLst>
            <c:ext xmlns:c16="http://schemas.microsoft.com/office/drawing/2014/chart" uri="{C3380CC4-5D6E-409C-BE32-E72D297353CC}">
              <c16:uniqueId val="{00000070-8D0D-3641-B64B-B6BFAC1FC1F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外部から社内ネットワークへの</a:t>
            </a:r>
          </a:p>
          <a:p>
            <a:pPr>
              <a:defRPr lang="ja-JP" sz="1400" b="0" i="0" u="none" strike="noStrike" kern="1200" spc="0" baseline="0">
                <a:solidFill>
                  <a:schemeClr val="tx1">
                    <a:lumMod val="65000"/>
                    <a:lumOff val="35000"/>
                  </a:schemeClr>
                </a:solidFill>
                <a:latin typeface="+mn-lt"/>
                <a:ea typeface="+mn-ea"/>
                <a:cs typeface="+mn-cs"/>
              </a:defRPr>
            </a:pPr>
            <a:r>
              <a:rPr lang="ja-JP" altLang="en-US"/>
              <a:t>侵入検知サービス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18ED-B749-AF71-5071A461DCA2}"/>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18ED-B749-AF71-5071A461DCA2}"/>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18ED-B749-AF71-5071A461DCA2}"/>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18ED-B749-AF71-5071A461DCA2}"/>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18ED-B749-AF71-5071A461DCA2}"/>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18ED-B749-AF71-5071A461DCA2}"/>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18ED-B749-AF71-5071A461DCA2}"/>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40.1</c:v>
              </c:pt>
              <c:pt idx="1">
                <c:v>18.8</c:v>
              </c:pt>
              <c:pt idx="2">
                <c:v>11.9</c:v>
              </c:pt>
              <c:pt idx="3">
                <c:v>20.5</c:v>
              </c:pt>
              <c:pt idx="4">
                <c:v>8.6999999999999993</c:v>
              </c:pt>
            </c:numLit>
          </c:val>
          <c:extLst>
            <c:ext xmlns:c16="http://schemas.microsoft.com/office/drawing/2014/chart" uri="{C3380CC4-5D6E-409C-BE32-E72D297353CC}">
              <c16:uniqueId val="{0000000A-18ED-B749-AF71-5071A461DCA2}"/>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セキュリティ機器の運用アウトソーシング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9F60-4D41-83E1-698DA34F8385}"/>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9F60-4D41-83E1-698DA34F8385}"/>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9F60-4D41-83E1-698DA34F8385}"/>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9F60-4D41-83E1-698DA34F8385}"/>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9F60-4D41-83E1-698DA34F8385}"/>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9F60-4D41-83E1-698DA34F8385}"/>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9F60-4D41-83E1-698DA34F8385}"/>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35.5</c:v>
              </c:pt>
              <c:pt idx="1">
                <c:v>19.600000000000001</c:v>
              </c:pt>
              <c:pt idx="2">
                <c:v>10.1</c:v>
              </c:pt>
              <c:pt idx="3">
                <c:v>26</c:v>
              </c:pt>
              <c:pt idx="4">
                <c:v>8.9</c:v>
              </c:pt>
            </c:numLit>
          </c:val>
          <c:extLst>
            <c:ext xmlns:c16="http://schemas.microsoft.com/office/drawing/2014/chart" uri="{C3380CC4-5D6E-409C-BE32-E72D297353CC}">
              <c16:uniqueId val="{0000000A-9F60-4D41-83E1-698DA34F8385}"/>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ファイアウォール・</a:t>
            </a:r>
            <a:r>
              <a:rPr lang="en-US" altLang="ja-JP"/>
              <a:t>NGFW</a:t>
            </a:r>
            <a:r>
              <a:rPr lang="ja-JP" altLang="en-US"/>
              <a:t>・</a:t>
            </a:r>
            <a:r>
              <a:rPr lang="en-US" altLang="ja-JP"/>
              <a:t>UTM</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1474-1346-88FF-DA77A66B2ACB}"/>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1474-1346-88FF-DA77A66B2ACB}"/>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1474-1346-88FF-DA77A66B2ACB}"/>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1474-1346-88FF-DA77A66B2ACB}"/>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1474-1346-88FF-DA77A66B2ACB}"/>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1474-1346-88FF-DA77A66B2ACB}"/>
                </c:ext>
              </c:extLst>
            </c:dLbl>
            <c:dLbl>
              <c:idx val="1"/>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1474-1346-88FF-DA77A66B2ACB}"/>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A-1474-1346-88FF-DA77A66B2ACB}"/>
            </c:ext>
          </c:extLst>
        </c:ser>
        <c:ser>
          <c:idx val="5"/>
          <c:order val="1"/>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B-1474-1346-88FF-DA77A66B2ACB}"/>
            </c:ext>
          </c:extLst>
        </c:ser>
        <c:ser>
          <c:idx val="6"/>
          <c:order val="2"/>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C-1474-1346-88FF-DA77A66B2ACB}"/>
            </c:ext>
          </c:extLst>
        </c:ser>
        <c:ser>
          <c:idx val="7"/>
          <c:order val="3"/>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D-1474-1346-88FF-DA77A66B2ACB}"/>
            </c:ext>
          </c:extLst>
        </c:ser>
        <c:ser>
          <c:idx val="2"/>
          <c:order val="4"/>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E-1474-1346-88FF-DA77A66B2ACB}"/>
            </c:ext>
          </c:extLst>
        </c:ser>
        <c:ser>
          <c:idx val="3"/>
          <c:order val="5"/>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F-1474-1346-88FF-DA77A66B2ACB}"/>
            </c:ext>
          </c:extLst>
        </c:ser>
        <c:ser>
          <c:idx val="1"/>
          <c:order val="6"/>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0-1474-1346-88FF-DA77A66B2ACB}"/>
            </c:ext>
          </c:extLst>
        </c:ser>
        <c:ser>
          <c:idx val="0"/>
          <c:order val="7"/>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1-1474-1346-88FF-DA77A66B2ACB}"/>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ファイアウォール・</a:t>
            </a:r>
            <a:r>
              <a:rPr lang="en-US" altLang="ja-JP"/>
              <a:t>NGFW</a:t>
            </a:r>
            <a:r>
              <a:rPr lang="ja-JP" altLang="en-US"/>
              <a:t>・</a:t>
            </a:r>
            <a:r>
              <a:rPr lang="en-US" altLang="ja-JP"/>
              <a:t>UTM</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3AAC-7A4D-A678-38EFC31E312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3AAC-7A4D-A678-38EFC31E312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3AAC-7A4D-A678-38EFC31E312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3AAC-7A4D-A678-38EFC31E312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3AAC-7A4D-A678-38EFC31E312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3AAC-7A4D-A678-38EFC31E3128}"/>
                </c:ext>
              </c:extLst>
            </c:dLbl>
            <c:dLbl>
              <c:idx val="1"/>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3AAC-7A4D-A678-38EFC31E312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A-3AAC-7A4D-A678-38EFC31E3128}"/>
            </c:ext>
          </c:extLst>
        </c:ser>
        <c:ser>
          <c:idx val="5"/>
          <c:order val="1"/>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B-3AAC-7A4D-A678-38EFC31E3128}"/>
            </c:ext>
          </c:extLst>
        </c:ser>
        <c:ser>
          <c:idx val="6"/>
          <c:order val="2"/>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C-3AAC-7A4D-A678-38EFC31E3128}"/>
            </c:ext>
          </c:extLst>
        </c:ser>
        <c:ser>
          <c:idx val="7"/>
          <c:order val="3"/>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D-3AAC-7A4D-A678-38EFC31E3128}"/>
            </c:ext>
          </c:extLst>
        </c:ser>
        <c:ser>
          <c:idx val="2"/>
          <c:order val="4"/>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E-3AAC-7A4D-A678-38EFC31E3128}"/>
            </c:ext>
          </c:extLst>
        </c:ser>
        <c:ser>
          <c:idx val="3"/>
          <c:order val="5"/>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F-3AAC-7A4D-A678-38EFC31E3128}"/>
            </c:ext>
          </c:extLst>
        </c:ser>
        <c:ser>
          <c:idx val="1"/>
          <c:order val="6"/>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0-3AAC-7A4D-A678-38EFC31E3128}"/>
            </c:ext>
          </c:extLst>
        </c:ser>
        <c:ser>
          <c:idx val="0"/>
          <c:order val="7"/>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1-3AAC-7A4D-A678-38EFC31E312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セキュリティオペレーションセンター</a:t>
            </a:r>
            <a:r>
              <a:rPr lang="en-US" altLang="ja-JP"/>
              <a:t>(SOC)</a:t>
            </a:r>
            <a:r>
              <a:rPr lang="ja-JP" altLang="en-US"/>
              <a:t>による総合的なセキュリティ監視の導入状況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D483-4C6F-B209-42C3D5C46005}"/>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D483-4C6F-B209-42C3D5C46005}"/>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D483-4C6F-B209-42C3D5C46005}"/>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D483-4C6F-B209-42C3D5C46005}"/>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D483-4C6F-B209-42C3D5C46005}"/>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D483-4C6F-B209-42C3D5C46005}"/>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D483-4C6F-B209-42C3D5C46005}"/>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35.9</c:v>
              </c:pt>
              <c:pt idx="1">
                <c:v>20</c:v>
              </c:pt>
              <c:pt idx="2">
                <c:v>10.3</c:v>
              </c:pt>
              <c:pt idx="3">
                <c:v>24.4</c:v>
              </c:pt>
              <c:pt idx="4">
                <c:v>9.4</c:v>
              </c:pt>
            </c:numLit>
          </c:val>
          <c:extLst>
            <c:ext xmlns:c16="http://schemas.microsoft.com/office/drawing/2014/chart" uri="{C3380CC4-5D6E-409C-BE32-E72D297353CC}">
              <c16:uniqueId val="{0000000A-D483-4C6F-B209-42C3D5C46005}"/>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ファイアウォール・</a:t>
            </a:r>
            <a:r>
              <a:rPr lang="en-US" altLang="ja-JP"/>
              <a:t>NGFW</a:t>
            </a:r>
            <a:r>
              <a:rPr lang="ja-JP" altLang="en-US"/>
              <a:t>・</a:t>
            </a:r>
            <a:r>
              <a:rPr lang="en-US" altLang="ja-JP"/>
              <a:t>UTM</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5E3F-4047-950F-3DAEF9AD3BD7}"/>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5E3F-4047-950F-3DAEF9AD3BD7}"/>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5E3F-4047-950F-3DAEF9AD3BD7}"/>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5E3F-4047-950F-3DAEF9AD3BD7}"/>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5E3F-4047-950F-3DAEF9AD3BD7}"/>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5E3F-4047-950F-3DAEF9AD3BD7}"/>
                </c:ext>
              </c:extLst>
            </c:dLbl>
            <c:dLbl>
              <c:idx val="1"/>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5E3F-4047-950F-3DAEF9AD3BD7}"/>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A-5E3F-4047-950F-3DAEF9AD3BD7}"/>
            </c:ext>
          </c:extLst>
        </c:ser>
        <c:ser>
          <c:idx val="5"/>
          <c:order val="1"/>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B-5E3F-4047-950F-3DAEF9AD3BD7}"/>
            </c:ext>
          </c:extLst>
        </c:ser>
        <c:ser>
          <c:idx val="6"/>
          <c:order val="2"/>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C-5E3F-4047-950F-3DAEF9AD3BD7}"/>
            </c:ext>
          </c:extLst>
        </c:ser>
        <c:ser>
          <c:idx val="7"/>
          <c:order val="3"/>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D-5E3F-4047-950F-3DAEF9AD3BD7}"/>
            </c:ext>
          </c:extLst>
        </c:ser>
        <c:ser>
          <c:idx val="2"/>
          <c:order val="4"/>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E-5E3F-4047-950F-3DAEF9AD3BD7}"/>
            </c:ext>
          </c:extLst>
        </c:ser>
        <c:ser>
          <c:idx val="3"/>
          <c:order val="5"/>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F-5E3F-4047-950F-3DAEF9AD3BD7}"/>
            </c:ext>
          </c:extLst>
        </c:ser>
        <c:ser>
          <c:idx val="1"/>
          <c:order val="6"/>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0-5E3F-4047-950F-3DAEF9AD3BD7}"/>
            </c:ext>
          </c:extLst>
        </c:ser>
        <c:ser>
          <c:idx val="0"/>
          <c:order val="7"/>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1-5E3F-4047-950F-3DAEF9AD3BD7}"/>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クラウドサービス用ファイアウォールの導入状況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009F-DC4E-B1B7-BF9FCFC8BAF0}"/>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009F-DC4E-B1B7-BF9FCFC8BAF0}"/>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009F-DC4E-B1B7-BF9FCFC8BAF0}"/>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009F-DC4E-B1B7-BF9FCFC8BAF0}"/>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009F-DC4E-B1B7-BF9FCFC8BAF0}"/>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009F-DC4E-B1B7-BF9FCFC8BAF0}"/>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009F-DC4E-B1B7-BF9FCFC8BAF0}"/>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Products!$G$6:$K$6</c:f>
              <c:numCache>
                <c:formatCode>General</c:formatCode>
                <c:ptCount val="5"/>
                <c:pt idx="0">
                  <c:v>47.3</c:v>
                </c:pt>
                <c:pt idx="1">
                  <c:v>17.3</c:v>
                </c:pt>
                <c:pt idx="2">
                  <c:v>10.5</c:v>
                </c:pt>
                <c:pt idx="3">
                  <c:v>16.899999999999999</c:v>
                </c:pt>
                <c:pt idx="4">
                  <c:v>8</c:v>
                </c:pt>
              </c:numCache>
            </c:numRef>
          </c:val>
          <c:extLst>
            <c:ext xmlns:c16="http://schemas.microsoft.com/office/drawing/2014/chart" uri="{C3380CC4-5D6E-409C-BE32-E72D297353CC}">
              <c16:uniqueId val="{0000000A-009F-DC4E-B1B7-BF9FCFC8BAF0}"/>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WAF</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42B0-B546-AFD6-AD7660BDC7F9}"/>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42B0-B546-AFD6-AD7660BDC7F9}"/>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42B0-B546-AFD6-AD7660BDC7F9}"/>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42B0-B546-AFD6-AD7660BDC7F9}"/>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42B0-B546-AFD6-AD7660BDC7F9}"/>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42B0-B546-AFD6-AD7660BDC7F9}"/>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42B0-B546-AFD6-AD7660BDC7F9}"/>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Products!$G$7:$K$7</c:f>
              <c:numCache>
                <c:formatCode>General</c:formatCode>
                <c:ptCount val="5"/>
                <c:pt idx="0">
                  <c:v>45.3</c:v>
                </c:pt>
                <c:pt idx="1">
                  <c:v>16.600000000000001</c:v>
                </c:pt>
                <c:pt idx="2">
                  <c:v>11.4</c:v>
                </c:pt>
                <c:pt idx="3">
                  <c:v>17.7</c:v>
                </c:pt>
                <c:pt idx="4">
                  <c:v>9</c:v>
                </c:pt>
              </c:numCache>
            </c:numRef>
          </c:val>
          <c:extLst>
            <c:ext xmlns:c16="http://schemas.microsoft.com/office/drawing/2014/chart" uri="{C3380CC4-5D6E-409C-BE32-E72D297353CC}">
              <c16:uniqueId val="{0000000A-42B0-B546-AFD6-AD7660BDC7F9}"/>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クラウドサービス用</a:t>
            </a:r>
            <a:r>
              <a:rPr lang="en" altLang="ja-JP"/>
              <a:t>WAF</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D82C-D04C-B200-4B5261CC576D}"/>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D82C-D04C-B200-4B5261CC576D}"/>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D82C-D04C-B200-4B5261CC576D}"/>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D82C-D04C-B200-4B5261CC576D}"/>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D82C-D04C-B200-4B5261CC576D}"/>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D82C-D04C-B200-4B5261CC576D}"/>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D82C-D04C-B200-4B5261CC576D}"/>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Products!$G$8:$K$8</c:f>
              <c:numCache>
                <c:formatCode>General</c:formatCode>
                <c:ptCount val="5"/>
                <c:pt idx="0">
                  <c:v>38</c:v>
                </c:pt>
                <c:pt idx="1">
                  <c:v>19</c:v>
                </c:pt>
                <c:pt idx="2">
                  <c:v>11</c:v>
                </c:pt>
                <c:pt idx="3">
                  <c:v>21.5</c:v>
                </c:pt>
                <c:pt idx="4">
                  <c:v>10.5</c:v>
                </c:pt>
              </c:numCache>
            </c:numRef>
          </c:val>
          <c:extLst>
            <c:ext xmlns:c16="http://schemas.microsoft.com/office/drawing/2014/chart" uri="{C3380CC4-5D6E-409C-BE32-E72D297353CC}">
              <c16:uniqueId val="{0000000A-D82C-D04C-B200-4B5261CC576D}"/>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アクセス制御製品の導入状況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3A87-194A-932A-45C907FF2516}"/>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3A87-194A-932A-45C907FF2516}"/>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3A87-194A-932A-45C907FF2516}"/>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3A87-194A-932A-45C907FF2516}"/>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3A87-194A-932A-45C907FF2516}"/>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A87-194A-932A-45C907FF2516}"/>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A87-194A-932A-45C907FF2516}"/>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eparator>, </c:separator>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Products!$G$9:$K$9</c:f>
              <c:numCache>
                <c:formatCode>General</c:formatCode>
                <c:ptCount val="5"/>
                <c:pt idx="0">
                  <c:v>48</c:v>
                </c:pt>
                <c:pt idx="1">
                  <c:v>18.3</c:v>
                </c:pt>
                <c:pt idx="2">
                  <c:v>8.9</c:v>
                </c:pt>
                <c:pt idx="3">
                  <c:v>16.5</c:v>
                </c:pt>
                <c:pt idx="4">
                  <c:v>8.4</c:v>
                </c:pt>
              </c:numCache>
            </c:numRef>
          </c:val>
          <c:extLst>
            <c:ext xmlns:c16="http://schemas.microsoft.com/office/drawing/2014/chart" uri="{C3380CC4-5D6E-409C-BE32-E72D297353CC}">
              <c16:uniqueId val="{0000000A-3A87-194A-932A-45C907FF2516}"/>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クラウドサービス用ファイアウォールの導入状況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71-8D0D-3641-B64B-B6BFAC1FC1F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72-8D0D-3641-B64B-B6BFAC1FC1F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73-8D0D-3641-B64B-B6BFAC1FC1F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74-8D0D-3641-B64B-B6BFAC1FC1F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75-8D0D-3641-B64B-B6BFAC1FC1F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1-8D0D-3641-B64B-B6BFAC1FC1F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2-8D0D-3641-B64B-B6BFAC1FC1F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Products!$G$6:$K$6</c:f>
              <c:numCache>
                <c:formatCode>General</c:formatCode>
                <c:ptCount val="5"/>
                <c:pt idx="0">
                  <c:v>47.3</c:v>
                </c:pt>
                <c:pt idx="1">
                  <c:v>17.3</c:v>
                </c:pt>
                <c:pt idx="2">
                  <c:v>10.5</c:v>
                </c:pt>
                <c:pt idx="3">
                  <c:v>16.899999999999999</c:v>
                </c:pt>
                <c:pt idx="4">
                  <c:v>8</c:v>
                </c:pt>
              </c:numCache>
            </c:numRef>
          </c:val>
          <c:extLst>
            <c:ext xmlns:c16="http://schemas.microsoft.com/office/drawing/2014/chart" uri="{C3380CC4-5D6E-409C-BE32-E72D297353CC}">
              <c16:uniqueId val="{00000070-8D0D-3641-B64B-B6BFAC1FC1F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PC</a:t>
            </a:r>
            <a:r>
              <a:rPr lang="ja-JP" altLang="en-US"/>
              <a:t>資産管理</a:t>
            </a:r>
            <a:r>
              <a:rPr lang="en-US" altLang="ja-JP"/>
              <a:t>/</a:t>
            </a:r>
            <a:r>
              <a:rPr lang="en" altLang="ja-JP"/>
              <a:t>PC</a:t>
            </a:r>
            <a:r>
              <a:rPr lang="ja-JP" altLang="en-US"/>
              <a:t>操作ログ管理ツール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EA91-7A44-8241-3CB3ECE3C7DC}"/>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EA91-7A44-8241-3CB3ECE3C7DC}"/>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EA91-7A44-8241-3CB3ECE3C7DC}"/>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EA91-7A44-8241-3CB3ECE3C7DC}"/>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EA91-7A44-8241-3CB3ECE3C7DC}"/>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EA91-7A44-8241-3CB3ECE3C7DC}"/>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EA91-7A44-8241-3CB3ECE3C7DC}"/>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38.4</c:v>
              </c:pt>
              <c:pt idx="1">
                <c:v>20.100000000000001</c:v>
              </c:pt>
              <c:pt idx="2">
                <c:v>10.3</c:v>
              </c:pt>
              <c:pt idx="3">
                <c:v>20.100000000000001</c:v>
              </c:pt>
              <c:pt idx="4">
                <c:v>11.2</c:v>
              </c:pt>
            </c:numLit>
          </c:val>
          <c:extLst>
            <c:ext xmlns:c16="http://schemas.microsoft.com/office/drawing/2014/chart" uri="{C3380CC4-5D6E-409C-BE32-E72D297353CC}">
              <c16:uniqueId val="{0000000A-EA91-7A44-8241-3CB3ECE3C7DC}"/>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統合振舞い検知サービスの導入状況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0CEA-9D4C-8302-8509557BD637}"/>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0CEA-9D4C-8302-8509557BD637}"/>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0CEA-9D4C-8302-8509557BD637}"/>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0CEA-9D4C-8302-8509557BD637}"/>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0CEA-9D4C-8302-8509557BD637}"/>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0CEA-9D4C-8302-8509557BD637}"/>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0CEA-9D4C-8302-8509557BD637}"/>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Products!$G$10:$K$10</c:f>
              <c:numCache>
                <c:formatCode>General</c:formatCode>
                <c:ptCount val="5"/>
                <c:pt idx="0">
                  <c:v>28.2</c:v>
                </c:pt>
                <c:pt idx="1">
                  <c:v>18.7</c:v>
                </c:pt>
                <c:pt idx="2">
                  <c:v>10.9</c:v>
                </c:pt>
                <c:pt idx="3">
                  <c:v>26.6</c:v>
                </c:pt>
                <c:pt idx="4">
                  <c:v>15.6</c:v>
                </c:pt>
              </c:numCache>
            </c:numRef>
          </c:val>
          <c:extLst>
            <c:ext xmlns:c16="http://schemas.microsoft.com/office/drawing/2014/chart" uri="{C3380CC4-5D6E-409C-BE32-E72D297353CC}">
              <c16:uniqueId val="{0000000A-0CEA-9D4C-8302-8509557BD637}"/>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SIEM</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A996-9647-94B3-2CA68A68D2C9}"/>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A996-9647-94B3-2CA68A68D2C9}"/>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A996-9647-94B3-2CA68A68D2C9}"/>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A996-9647-94B3-2CA68A68D2C9}"/>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A996-9647-94B3-2CA68A68D2C9}"/>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A996-9647-94B3-2CA68A68D2C9}"/>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A996-9647-94B3-2CA68A68D2C9}"/>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Products!$G$11:$K$11</c:f>
              <c:numCache>
                <c:formatCode>General</c:formatCode>
                <c:ptCount val="5"/>
                <c:pt idx="0">
                  <c:v>30.2</c:v>
                </c:pt>
                <c:pt idx="1">
                  <c:v>20.2</c:v>
                </c:pt>
                <c:pt idx="2">
                  <c:v>11.9</c:v>
                </c:pt>
                <c:pt idx="3">
                  <c:v>25.4</c:v>
                </c:pt>
                <c:pt idx="4">
                  <c:v>12.3</c:v>
                </c:pt>
              </c:numCache>
            </c:numRef>
          </c:val>
          <c:extLst>
            <c:ext xmlns:c16="http://schemas.microsoft.com/office/drawing/2014/chart" uri="{C3380CC4-5D6E-409C-BE32-E72D297353CC}">
              <c16:uniqueId val="{0000000A-A996-9647-94B3-2CA68A68D2C9}"/>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フォレンジクスツールの導入状況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811B-484B-8708-102F29810015}"/>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811B-484B-8708-102F29810015}"/>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811B-484B-8708-102F29810015}"/>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811B-484B-8708-102F29810015}"/>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811B-484B-8708-102F29810015}"/>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811B-484B-8708-102F29810015}"/>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811B-484B-8708-102F29810015}"/>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Products!$G$12:$K$12</c:f>
              <c:numCache>
                <c:formatCode>General</c:formatCode>
                <c:ptCount val="5"/>
                <c:pt idx="0">
                  <c:v>23.6</c:v>
                </c:pt>
                <c:pt idx="1">
                  <c:v>21.7</c:v>
                </c:pt>
                <c:pt idx="2">
                  <c:v>11.6</c:v>
                </c:pt>
                <c:pt idx="3">
                  <c:v>27.6</c:v>
                </c:pt>
                <c:pt idx="4">
                  <c:v>15.5</c:v>
                </c:pt>
              </c:numCache>
            </c:numRef>
          </c:val>
          <c:extLst>
            <c:ext xmlns:c16="http://schemas.microsoft.com/office/drawing/2014/chart" uri="{C3380CC4-5D6E-409C-BE32-E72D297353CC}">
              <c16:uniqueId val="{0000000A-811B-484B-8708-102F29810015}"/>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DDoS</a:t>
            </a:r>
            <a:r>
              <a:rPr lang="ja-JP" altLang="en"/>
              <a:t>（</a:t>
            </a:r>
            <a:r>
              <a:rPr lang="ja-JP" altLang="en-US"/>
              <a:t>サービス妨害攻撃）対策ツール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2947-6641-90F3-C81854A48017}"/>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2947-6641-90F3-C81854A48017}"/>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2947-6641-90F3-C81854A48017}"/>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2947-6641-90F3-C81854A48017}"/>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2947-6641-90F3-C81854A48017}"/>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2947-6641-90F3-C81854A48017}"/>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2947-6641-90F3-C81854A48017}"/>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Products!$G$13:$K$13</c:f>
              <c:numCache>
                <c:formatCode>General</c:formatCode>
                <c:ptCount val="5"/>
                <c:pt idx="0">
                  <c:v>33.1</c:v>
                </c:pt>
                <c:pt idx="1">
                  <c:v>19.899999999999999</c:v>
                </c:pt>
                <c:pt idx="2">
                  <c:v>11.1</c:v>
                </c:pt>
                <c:pt idx="3">
                  <c:v>23.6</c:v>
                </c:pt>
                <c:pt idx="4">
                  <c:v>12.3</c:v>
                </c:pt>
              </c:numCache>
            </c:numRef>
          </c:val>
          <c:extLst>
            <c:ext xmlns:c16="http://schemas.microsoft.com/office/drawing/2014/chart" uri="{C3380CC4-5D6E-409C-BE32-E72D297353CC}">
              <c16:uniqueId val="{0000000A-2947-6641-90F3-C81854A48017}"/>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CASB </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05CE-8C40-8EE0-E95D34BD423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05CE-8C40-8EE0-E95D34BD423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05CE-8C40-8EE0-E95D34BD423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05CE-8C40-8EE0-E95D34BD423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05CE-8C40-8EE0-E95D34BD423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05CE-8C40-8EE0-E95D34BD423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05CE-8C40-8EE0-E95D34BD423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Products!$G$15:$K$15</c:f>
              <c:numCache>
                <c:formatCode>General</c:formatCode>
                <c:ptCount val="5"/>
                <c:pt idx="0">
                  <c:v>25.3</c:v>
                </c:pt>
                <c:pt idx="1">
                  <c:v>20.3</c:v>
                </c:pt>
                <c:pt idx="2">
                  <c:v>12.7</c:v>
                </c:pt>
                <c:pt idx="3">
                  <c:v>26.3</c:v>
                </c:pt>
                <c:pt idx="4">
                  <c:v>15.5</c:v>
                </c:pt>
              </c:numCache>
            </c:numRef>
          </c:val>
          <c:extLst>
            <c:ext xmlns:c16="http://schemas.microsoft.com/office/drawing/2014/chart" uri="{C3380CC4-5D6E-409C-BE32-E72D297353CC}">
              <c16:uniqueId val="{0000000A-05CE-8C40-8EE0-E95D34BD423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ウィルス対策ソフト（クライアント型）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5DCB-7C42-9B56-13BF9987FB97}"/>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5DCB-7C42-9B56-13BF9987FB97}"/>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5DCB-7C42-9B56-13BF9987FB97}"/>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5DCB-7C42-9B56-13BF9987FB97}"/>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5DCB-7C42-9B56-13BF9987FB97}"/>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5DCB-7C42-9B56-13BF9987FB97}"/>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5DCB-7C42-9B56-13BF9987FB97}"/>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Products!$G$16:$K$16</c:f>
              <c:numCache>
                <c:formatCode>General</c:formatCode>
                <c:ptCount val="5"/>
                <c:pt idx="0">
                  <c:v>68.900000000000006</c:v>
                </c:pt>
                <c:pt idx="1">
                  <c:v>11.8</c:v>
                </c:pt>
                <c:pt idx="2">
                  <c:v>8.4</c:v>
                </c:pt>
                <c:pt idx="3">
                  <c:v>7.3</c:v>
                </c:pt>
                <c:pt idx="4">
                  <c:v>3.6</c:v>
                </c:pt>
              </c:numCache>
            </c:numRef>
          </c:val>
          <c:extLst>
            <c:ext xmlns:c16="http://schemas.microsoft.com/office/drawing/2014/chart" uri="{C3380CC4-5D6E-409C-BE32-E72D297353CC}">
              <c16:uniqueId val="{0000000A-5DCB-7C42-9B56-13BF9987FB97}"/>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ソフトウェア配布ツール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F2DF-F841-8ED2-5585E5D6C5DF}"/>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F2DF-F841-8ED2-5585E5D6C5DF}"/>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F2DF-F841-8ED2-5585E5D6C5DF}"/>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F2DF-F841-8ED2-5585E5D6C5DF}"/>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F2DF-F841-8ED2-5585E5D6C5DF}"/>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F2DF-F841-8ED2-5585E5D6C5DF}"/>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F2DF-F841-8ED2-5585E5D6C5DF}"/>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Products!$G$17:$K$17</c:f>
              <c:numCache>
                <c:formatCode>General</c:formatCode>
                <c:ptCount val="5"/>
                <c:pt idx="0">
                  <c:v>46.2</c:v>
                </c:pt>
                <c:pt idx="1">
                  <c:v>19.5</c:v>
                </c:pt>
                <c:pt idx="2">
                  <c:v>9.3000000000000007</c:v>
                </c:pt>
                <c:pt idx="3">
                  <c:v>18</c:v>
                </c:pt>
                <c:pt idx="4">
                  <c:v>7</c:v>
                </c:pt>
              </c:numCache>
            </c:numRef>
          </c:val>
          <c:extLst>
            <c:ext xmlns:c16="http://schemas.microsoft.com/office/drawing/2014/chart" uri="{C3380CC4-5D6E-409C-BE32-E72D297353CC}">
              <c16:uniqueId val="{0000000A-F2DF-F841-8ED2-5585E5D6C5DF}"/>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暗号化ツール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F647-664F-9EAF-CB44DB43FE6C}"/>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F647-664F-9EAF-CB44DB43FE6C}"/>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F647-664F-9EAF-CB44DB43FE6C}"/>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F647-664F-9EAF-CB44DB43FE6C}"/>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F647-664F-9EAF-CB44DB43FE6C}"/>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F647-664F-9EAF-CB44DB43FE6C}"/>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F647-664F-9EAF-CB44DB43FE6C}"/>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Products!$G$18:$K$18</c:f>
              <c:numCache>
                <c:formatCode>General</c:formatCode>
                <c:ptCount val="5"/>
                <c:pt idx="0">
                  <c:v>45.8</c:v>
                </c:pt>
                <c:pt idx="1">
                  <c:v>18</c:v>
                </c:pt>
                <c:pt idx="2">
                  <c:v>11.7</c:v>
                </c:pt>
                <c:pt idx="3">
                  <c:v>17.8</c:v>
                </c:pt>
                <c:pt idx="4">
                  <c:v>6.6</c:v>
                </c:pt>
              </c:numCache>
            </c:numRef>
          </c:val>
          <c:extLst>
            <c:ext xmlns:c16="http://schemas.microsoft.com/office/drawing/2014/chart" uri="{C3380CC4-5D6E-409C-BE32-E72D297353CC}">
              <c16:uniqueId val="{0000000A-F647-664F-9EAF-CB44DB43FE6C}"/>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IRM</a:t>
            </a:r>
            <a:r>
              <a:rPr lang="ja-JP" altLang="en"/>
              <a:t>／</a:t>
            </a:r>
            <a:r>
              <a:rPr lang="en" altLang="ja-JP"/>
              <a:t>DLP</a:t>
            </a:r>
            <a:r>
              <a:rPr lang="ja-JP" altLang="en"/>
              <a:t>（</a:t>
            </a:r>
            <a:r>
              <a:rPr lang="ja-JP" altLang="en-US"/>
              <a:t>情報漏洩防止）ツール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7B17-F145-AEFA-197E26691505}"/>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7B17-F145-AEFA-197E26691505}"/>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7B17-F145-AEFA-197E26691505}"/>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7B17-F145-AEFA-197E26691505}"/>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7B17-F145-AEFA-197E26691505}"/>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7B17-F145-AEFA-197E26691505}"/>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7B17-F145-AEFA-197E26691505}"/>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Products!$G$19:$K$19</c:f>
              <c:numCache>
                <c:formatCode>General</c:formatCode>
                <c:ptCount val="5"/>
                <c:pt idx="0">
                  <c:v>31.8</c:v>
                </c:pt>
                <c:pt idx="1">
                  <c:v>20.3</c:v>
                </c:pt>
                <c:pt idx="2">
                  <c:v>13.2</c:v>
                </c:pt>
                <c:pt idx="3">
                  <c:v>22.6</c:v>
                </c:pt>
                <c:pt idx="4">
                  <c:v>12.1</c:v>
                </c:pt>
              </c:numCache>
            </c:numRef>
          </c:val>
          <c:extLst>
            <c:ext xmlns:c16="http://schemas.microsoft.com/office/drawing/2014/chart" uri="{C3380CC4-5D6E-409C-BE32-E72D297353CC}">
              <c16:uniqueId val="{0000000A-7B17-F145-AEFA-197E26691505}"/>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EDR</a:t>
            </a:r>
            <a:r>
              <a:rPr lang="ja-JP" altLang="en-US"/>
              <a:t>ツール（データバックアップ含む）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34F9-C84C-BEB8-DA4EBA0E595A}"/>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34F9-C84C-BEB8-DA4EBA0E595A}"/>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34F9-C84C-BEB8-DA4EBA0E595A}"/>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34F9-C84C-BEB8-DA4EBA0E595A}"/>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34F9-C84C-BEB8-DA4EBA0E595A}"/>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34F9-C84C-BEB8-DA4EBA0E595A}"/>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34F9-C84C-BEB8-DA4EBA0E595A}"/>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Products!$G$20:$K$20</c:f>
              <c:numCache>
                <c:formatCode>General</c:formatCode>
                <c:ptCount val="5"/>
                <c:pt idx="0">
                  <c:v>33.200000000000003</c:v>
                </c:pt>
                <c:pt idx="1">
                  <c:v>20.399999999999999</c:v>
                </c:pt>
                <c:pt idx="2">
                  <c:v>9.6</c:v>
                </c:pt>
                <c:pt idx="3">
                  <c:v>23</c:v>
                </c:pt>
                <c:pt idx="4">
                  <c:v>13.8</c:v>
                </c:pt>
              </c:numCache>
            </c:numRef>
          </c:val>
          <c:extLst>
            <c:ext xmlns:c16="http://schemas.microsoft.com/office/drawing/2014/chart" uri="{C3380CC4-5D6E-409C-BE32-E72D297353CC}">
              <c16:uniqueId val="{0000000A-34F9-C84C-BEB8-DA4EBA0E595A}"/>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シンクライアント</a:t>
            </a:r>
            <a:r>
              <a:rPr lang="en-US" altLang="ja-JP"/>
              <a:t>/</a:t>
            </a:r>
            <a:r>
              <a:rPr lang="en" altLang="ja-JP"/>
              <a:t>VDI /DaaS </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6518-1441-BBE2-698FBF965F91}"/>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6518-1441-BBE2-698FBF965F91}"/>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6518-1441-BBE2-698FBF965F91}"/>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6518-1441-BBE2-698FBF965F91}"/>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6518-1441-BBE2-698FBF965F91}"/>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6518-1441-BBE2-698FBF965F91}"/>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6518-1441-BBE2-698FBF965F91}"/>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31.9</c:v>
              </c:pt>
              <c:pt idx="1">
                <c:v>21.1</c:v>
              </c:pt>
              <c:pt idx="2">
                <c:v>10.8</c:v>
              </c:pt>
              <c:pt idx="3">
                <c:v>24.8</c:v>
              </c:pt>
              <c:pt idx="4">
                <c:v>11.4</c:v>
              </c:pt>
            </c:numLit>
          </c:val>
          <c:extLst>
            <c:ext xmlns:c16="http://schemas.microsoft.com/office/drawing/2014/chart" uri="{C3380CC4-5D6E-409C-BE32-E72D297353CC}">
              <c16:uniqueId val="{0000000A-6518-1441-BBE2-698FBF965F91}"/>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アプリケーション制御</a:t>
            </a:r>
            <a:r>
              <a:rPr lang="en-US" altLang="ja-JP"/>
              <a:t>/</a:t>
            </a:r>
            <a:r>
              <a:rPr lang="ja-JP" altLang="en-US"/>
              <a:t>分離ツール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7FC4-EB49-85B4-6FE57ABA4EDA}"/>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7FC4-EB49-85B4-6FE57ABA4EDA}"/>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7FC4-EB49-85B4-6FE57ABA4EDA}"/>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7FC4-EB49-85B4-6FE57ABA4EDA}"/>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7FC4-EB49-85B4-6FE57ABA4EDA}"/>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7FC4-EB49-85B4-6FE57ABA4EDA}"/>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7FC4-EB49-85B4-6FE57ABA4EDA}"/>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Products!$G$21:$K$21</c:f>
              <c:numCache>
                <c:formatCode>General</c:formatCode>
                <c:ptCount val="5"/>
                <c:pt idx="0">
                  <c:v>33.4</c:v>
                </c:pt>
                <c:pt idx="1">
                  <c:v>19.600000000000001</c:v>
                </c:pt>
                <c:pt idx="2">
                  <c:v>10.1</c:v>
                </c:pt>
                <c:pt idx="3">
                  <c:v>24.4</c:v>
                </c:pt>
                <c:pt idx="4">
                  <c:v>12.5</c:v>
                </c:pt>
              </c:numCache>
            </c:numRef>
          </c:val>
          <c:extLst>
            <c:ext xmlns:c16="http://schemas.microsoft.com/office/drawing/2014/chart" uri="{C3380CC4-5D6E-409C-BE32-E72D297353CC}">
              <c16:uniqueId val="{0000000A-7FC4-EB49-85B4-6FE57ABA4EDA}"/>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セキュリティ情報（脅威情報含む）</a:t>
            </a:r>
          </a:p>
          <a:p>
            <a:pPr>
              <a:defRPr lang="ja-JP" sz="1400" b="0" i="0" u="none" strike="noStrike" kern="1200" spc="0" baseline="0">
                <a:solidFill>
                  <a:schemeClr val="tx1">
                    <a:lumMod val="65000"/>
                    <a:lumOff val="35000"/>
                  </a:schemeClr>
                </a:solidFill>
                <a:latin typeface="+mn-lt"/>
                <a:ea typeface="+mn-ea"/>
                <a:cs typeface="+mn-cs"/>
              </a:defRPr>
            </a:pPr>
            <a:r>
              <a:rPr lang="ja-JP" altLang="en-US"/>
              <a:t>有償配信サービス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5441-AF41-A592-5C0D31567D02}"/>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5441-AF41-A592-5C0D31567D02}"/>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5441-AF41-A592-5C0D31567D02}"/>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5441-AF41-A592-5C0D31567D02}"/>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5441-AF41-A592-5C0D31567D02}"/>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5441-AF41-A592-5C0D31567D02}"/>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5441-AF41-A592-5C0D31567D02}"/>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Products!$G$30:$K$30</c:f>
              <c:numCache>
                <c:formatCode>General</c:formatCode>
                <c:ptCount val="5"/>
                <c:pt idx="0">
                  <c:v>31.4</c:v>
                </c:pt>
                <c:pt idx="1">
                  <c:v>20.5</c:v>
                </c:pt>
                <c:pt idx="2">
                  <c:v>12.9</c:v>
                </c:pt>
                <c:pt idx="3">
                  <c:v>24.7</c:v>
                </c:pt>
                <c:pt idx="4">
                  <c:v>10.5</c:v>
                </c:pt>
              </c:numCache>
            </c:numRef>
          </c:val>
          <c:extLst>
            <c:ext xmlns:c16="http://schemas.microsoft.com/office/drawing/2014/chart" uri="{C3380CC4-5D6E-409C-BE32-E72D297353CC}">
              <c16:uniqueId val="{0000000A-5441-AF41-A592-5C0D31567D02}"/>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サイバー保険（個人情報漏洩保険含む）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80C5-3B4A-BA53-5928B3D31FFC}"/>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80C5-3B4A-BA53-5928B3D31FFC}"/>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80C5-3B4A-BA53-5928B3D31FFC}"/>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80C5-3B4A-BA53-5928B3D31FFC}"/>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80C5-3B4A-BA53-5928B3D31FFC}"/>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80C5-3B4A-BA53-5928B3D31FFC}"/>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80C5-3B4A-BA53-5928B3D31FFC}"/>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Products!$G$31:$K$31</c:f>
              <c:numCache>
                <c:formatCode>General</c:formatCode>
                <c:ptCount val="5"/>
                <c:pt idx="0">
                  <c:v>31.4</c:v>
                </c:pt>
                <c:pt idx="1">
                  <c:v>21.7</c:v>
                </c:pt>
                <c:pt idx="2">
                  <c:v>12.5</c:v>
                </c:pt>
                <c:pt idx="3">
                  <c:v>25.1</c:v>
                </c:pt>
                <c:pt idx="4">
                  <c:v>9.4</c:v>
                </c:pt>
              </c:numCache>
            </c:numRef>
          </c:val>
          <c:extLst>
            <c:ext xmlns:c16="http://schemas.microsoft.com/office/drawing/2014/chart" uri="{C3380CC4-5D6E-409C-BE32-E72D297353CC}">
              <c16:uniqueId val="{0000000A-80C5-3B4A-BA53-5928B3D31FFC}"/>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PC</a:t>
            </a:r>
            <a:r>
              <a:rPr lang="ja-JP" altLang="en-US"/>
              <a:t>資産管理</a:t>
            </a:r>
            <a:r>
              <a:rPr lang="en-US" altLang="ja-JP"/>
              <a:t>/</a:t>
            </a:r>
            <a:r>
              <a:rPr lang="en" altLang="ja-JP"/>
              <a:t>PC</a:t>
            </a:r>
            <a:r>
              <a:rPr lang="ja-JP" altLang="en-US"/>
              <a:t>操作ログ管理ツール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EA9E-FD45-B3CB-BAC763EF97AE}"/>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EA9E-FD45-B3CB-BAC763EF97AE}"/>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EA9E-FD45-B3CB-BAC763EF97AE}"/>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EA9E-FD45-B3CB-BAC763EF97AE}"/>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EA9E-FD45-B3CB-BAC763EF97AE}"/>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EA9E-FD45-B3CB-BAC763EF97AE}"/>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EA9E-FD45-B3CB-BAC763EF97AE}"/>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38.4</c:v>
              </c:pt>
              <c:pt idx="1">
                <c:v>20.100000000000001</c:v>
              </c:pt>
              <c:pt idx="2">
                <c:v>10.3</c:v>
              </c:pt>
              <c:pt idx="3">
                <c:v>20.100000000000001</c:v>
              </c:pt>
              <c:pt idx="4">
                <c:v>11.2</c:v>
              </c:pt>
            </c:numLit>
          </c:val>
          <c:extLst>
            <c:ext xmlns:c16="http://schemas.microsoft.com/office/drawing/2014/chart" uri="{C3380CC4-5D6E-409C-BE32-E72D297353CC}">
              <c16:uniqueId val="{0000000A-EA9E-FD45-B3CB-BAC763EF97AE}"/>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シンクライアント</a:t>
            </a:r>
            <a:r>
              <a:rPr lang="en-US" altLang="ja-JP"/>
              <a:t>/</a:t>
            </a:r>
            <a:r>
              <a:rPr lang="en" altLang="ja-JP"/>
              <a:t>VDI /DaaS </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56E2-694B-9ACA-D3DF6AF4ED1C}"/>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56E2-694B-9ACA-D3DF6AF4ED1C}"/>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56E2-694B-9ACA-D3DF6AF4ED1C}"/>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56E2-694B-9ACA-D3DF6AF4ED1C}"/>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56E2-694B-9ACA-D3DF6AF4ED1C}"/>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56E2-694B-9ACA-D3DF6AF4ED1C}"/>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56E2-694B-9ACA-D3DF6AF4ED1C}"/>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31.9</c:v>
              </c:pt>
              <c:pt idx="1">
                <c:v>21.1</c:v>
              </c:pt>
              <c:pt idx="2">
                <c:v>10.8</c:v>
              </c:pt>
              <c:pt idx="3">
                <c:v>24.8</c:v>
              </c:pt>
              <c:pt idx="4">
                <c:v>11.4</c:v>
              </c:pt>
            </c:numLit>
          </c:val>
          <c:extLst>
            <c:ext xmlns:c16="http://schemas.microsoft.com/office/drawing/2014/chart" uri="{C3380CC4-5D6E-409C-BE32-E72D297353CC}">
              <c16:uniqueId val="{0000000A-56E2-694B-9ACA-D3DF6AF4ED1C}"/>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UEBA</a:t>
            </a:r>
            <a:r>
              <a:rPr lang="ja-JP" altLang="en"/>
              <a:t>（</a:t>
            </a:r>
            <a:r>
              <a:rPr lang="ja-JP" altLang="en-US"/>
              <a:t>ユーザ振舞い検知ツール）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AB0F-9B42-B36C-5173BEED7637}"/>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AB0F-9B42-B36C-5173BEED7637}"/>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AB0F-9B42-B36C-5173BEED7637}"/>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AB0F-9B42-B36C-5173BEED7637}"/>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AB0F-9B42-B36C-5173BEED7637}"/>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AB0F-9B42-B36C-5173BEED7637}"/>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AB0F-9B42-B36C-5173BEED7637}"/>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27</c:v>
              </c:pt>
              <c:pt idx="1">
                <c:v>19.3</c:v>
              </c:pt>
              <c:pt idx="2">
                <c:v>11.9</c:v>
              </c:pt>
              <c:pt idx="3">
                <c:v>26.7</c:v>
              </c:pt>
              <c:pt idx="4">
                <c:v>15.1</c:v>
              </c:pt>
            </c:numLit>
          </c:val>
          <c:extLst>
            <c:ext xmlns:c16="http://schemas.microsoft.com/office/drawing/2014/chart" uri="{C3380CC4-5D6E-409C-BE32-E72D297353CC}">
              <c16:uniqueId val="{0000000A-AB0F-9B42-B36C-5173BEED7637}"/>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社内サーバ</a:t>
            </a:r>
            <a:r>
              <a:rPr lang="en-US" altLang="ja-JP"/>
              <a:t>/</a:t>
            </a:r>
            <a:r>
              <a:rPr lang="ja-JP" altLang="en-US"/>
              <a:t>プラットフォームに対する</a:t>
            </a:r>
          </a:p>
          <a:p>
            <a:pPr>
              <a:defRPr lang="ja-JP" sz="1400" b="0" i="0" u="none" strike="noStrike" kern="1200" spc="0" baseline="0">
                <a:solidFill>
                  <a:schemeClr val="tx1">
                    <a:lumMod val="65000"/>
                    <a:lumOff val="35000"/>
                  </a:schemeClr>
                </a:solidFill>
                <a:latin typeface="+mn-lt"/>
                <a:ea typeface="+mn-ea"/>
                <a:cs typeface="+mn-cs"/>
              </a:defRPr>
            </a:pPr>
            <a:r>
              <a:rPr lang="ja-JP" altLang="en-US"/>
              <a:t>脆弱性診断サービス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5107-5542-9D29-3987C07ACE7C}"/>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5107-5542-9D29-3987C07ACE7C}"/>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5107-5542-9D29-3987C07ACE7C}"/>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5107-5542-9D29-3987C07ACE7C}"/>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5107-5542-9D29-3987C07ACE7C}"/>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5107-5542-9D29-3987C07ACE7C}"/>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5107-5542-9D29-3987C07ACE7C}"/>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44.6</c:v>
              </c:pt>
              <c:pt idx="1">
                <c:v>16.7</c:v>
              </c:pt>
              <c:pt idx="2">
                <c:v>9.9</c:v>
              </c:pt>
              <c:pt idx="3">
                <c:v>20.2</c:v>
              </c:pt>
              <c:pt idx="4">
                <c:v>8.6999999999999993</c:v>
              </c:pt>
            </c:numLit>
          </c:val>
          <c:extLst>
            <c:ext xmlns:c16="http://schemas.microsoft.com/office/drawing/2014/chart" uri="{C3380CC4-5D6E-409C-BE32-E72D297353CC}">
              <c16:uniqueId val="{0000000A-5107-5542-9D29-3987C07ACE7C}"/>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外部</a:t>
            </a:r>
            <a:r>
              <a:rPr lang="en" altLang="ja-JP"/>
              <a:t>WEB</a:t>
            </a:r>
            <a:r>
              <a:rPr lang="ja-JP" altLang="en-US"/>
              <a:t>サーバに対する</a:t>
            </a:r>
          </a:p>
          <a:p>
            <a:pPr>
              <a:defRPr lang="ja-JP" sz="1400" b="0" i="0" u="none" strike="noStrike" kern="1200" spc="0" baseline="0">
                <a:solidFill>
                  <a:schemeClr val="tx1">
                    <a:lumMod val="65000"/>
                    <a:lumOff val="35000"/>
                  </a:schemeClr>
                </a:solidFill>
                <a:latin typeface="+mn-lt"/>
                <a:ea typeface="+mn-ea"/>
                <a:cs typeface="+mn-cs"/>
              </a:defRPr>
            </a:pPr>
            <a:r>
              <a:rPr lang="ja-JP" altLang="en-US"/>
              <a:t>アプリケーション脆弱性診断サービス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D86F-3C45-902B-10C1EEEED6B0}"/>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D86F-3C45-902B-10C1EEEED6B0}"/>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D86F-3C45-902B-10C1EEEED6B0}"/>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D86F-3C45-902B-10C1EEEED6B0}"/>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D86F-3C45-902B-10C1EEEED6B0}"/>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D86F-3C45-902B-10C1EEEED6B0}"/>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D86F-3C45-902B-10C1EEEED6B0}"/>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36.6</c:v>
              </c:pt>
              <c:pt idx="1">
                <c:v>23.3</c:v>
              </c:pt>
              <c:pt idx="2">
                <c:v>9.6999999999999993</c:v>
              </c:pt>
              <c:pt idx="3">
                <c:v>21.4</c:v>
              </c:pt>
              <c:pt idx="4">
                <c:v>9.1</c:v>
              </c:pt>
            </c:numLit>
          </c:val>
          <c:extLst>
            <c:ext xmlns:c16="http://schemas.microsoft.com/office/drawing/2014/chart" uri="{C3380CC4-5D6E-409C-BE32-E72D297353CC}">
              <c16:uniqueId val="{0000000A-D86F-3C45-902B-10C1EEEED6B0}"/>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外部から社内ネットワークへの</a:t>
            </a:r>
          </a:p>
          <a:p>
            <a:pPr>
              <a:defRPr lang="ja-JP" sz="1400" b="0" i="0" u="none" strike="noStrike" kern="1200" spc="0" baseline="0">
                <a:solidFill>
                  <a:schemeClr val="tx1">
                    <a:lumMod val="65000"/>
                    <a:lumOff val="35000"/>
                  </a:schemeClr>
                </a:solidFill>
                <a:latin typeface="+mn-lt"/>
                <a:ea typeface="+mn-ea"/>
                <a:cs typeface="+mn-cs"/>
              </a:defRPr>
            </a:pPr>
            <a:r>
              <a:rPr lang="ja-JP" altLang="en-US"/>
              <a:t>侵入検知サービス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A74F-F04C-89AA-578EE4AFE031}"/>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A74F-F04C-89AA-578EE4AFE031}"/>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A74F-F04C-89AA-578EE4AFE031}"/>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A74F-F04C-89AA-578EE4AFE031}"/>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A74F-F04C-89AA-578EE4AFE031}"/>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A74F-F04C-89AA-578EE4AFE031}"/>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A74F-F04C-89AA-578EE4AFE031}"/>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40.1</c:v>
              </c:pt>
              <c:pt idx="1">
                <c:v>18.8</c:v>
              </c:pt>
              <c:pt idx="2">
                <c:v>11.9</c:v>
              </c:pt>
              <c:pt idx="3">
                <c:v>20.5</c:v>
              </c:pt>
              <c:pt idx="4">
                <c:v>8.6999999999999993</c:v>
              </c:pt>
            </c:numLit>
          </c:val>
          <c:extLst>
            <c:ext xmlns:c16="http://schemas.microsoft.com/office/drawing/2014/chart" uri="{C3380CC4-5D6E-409C-BE32-E72D297353CC}">
              <c16:uniqueId val="{0000000A-A74F-F04C-89AA-578EE4AFE031}"/>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セキュリティ機器の運用アウトソーシング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F1D0-B443-8530-66AC5145DAE5}"/>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F1D0-B443-8530-66AC5145DAE5}"/>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F1D0-B443-8530-66AC5145DAE5}"/>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F1D0-B443-8530-66AC5145DAE5}"/>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F1D0-B443-8530-66AC5145DAE5}"/>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F1D0-B443-8530-66AC5145DAE5}"/>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F1D0-B443-8530-66AC5145DAE5}"/>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35.5</c:v>
              </c:pt>
              <c:pt idx="1">
                <c:v>19.600000000000001</c:v>
              </c:pt>
              <c:pt idx="2">
                <c:v>10.1</c:v>
              </c:pt>
              <c:pt idx="3">
                <c:v>26</c:v>
              </c:pt>
              <c:pt idx="4">
                <c:v>8.9</c:v>
              </c:pt>
            </c:numLit>
          </c:val>
          <c:extLst>
            <c:ext xmlns:c16="http://schemas.microsoft.com/office/drawing/2014/chart" uri="{C3380CC4-5D6E-409C-BE32-E72D297353CC}">
              <c16:uniqueId val="{0000000A-F1D0-B443-8530-66AC5145DAE5}"/>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UEBA</a:t>
            </a:r>
            <a:r>
              <a:rPr lang="ja-JP" altLang="en"/>
              <a:t>（</a:t>
            </a:r>
            <a:r>
              <a:rPr lang="ja-JP" altLang="en-US"/>
              <a:t>ユーザ振舞い検知ツール）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AE12-E844-B6FD-87B8C9E157B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AE12-E844-B6FD-87B8C9E157B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AE12-E844-B6FD-87B8C9E157B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AE12-E844-B6FD-87B8C9E157B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AE12-E844-B6FD-87B8C9E157B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AE12-E844-B6FD-87B8C9E157B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AE12-E844-B6FD-87B8C9E157B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27</c:v>
              </c:pt>
              <c:pt idx="1">
                <c:v>19.3</c:v>
              </c:pt>
              <c:pt idx="2">
                <c:v>11.9</c:v>
              </c:pt>
              <c:pt idx="3">
                <c:v>26.7</c:v>
              </c:pt>
              <c:pt idx="4">
                <c:v>15.1</c:v>
              </c:pt>
            </c:numLit>
          </c:val>
          <c:extLst>
            <c:ext xmlns:c16="http://schemas.microsoft.com/office/drawing/2014/chart" uri="{C3380CC4-5D6E-409C-BE32-E72D297353CC}">
              <c16:uniqueId val="{0000000A-AE12-E844-B6FD-87B8C9E157B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ファイアウォール・</a:t>
            </a:r>
            <a:r>
              <a:rPr lang="en-US" altLang="ja-JP"/>
              <a:t>NGFW</a:t>
            </a:r>
            <a:r>
              <a:rPr lang="ja-JP" altLang="en-US"/>
              <a:t>・</a:t>
            </a:r>
            <a:r>
              <a:rPr lang="en-US" altLang="ja-JP"/>
              <a:t>UTM</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97C0-4F4A-AF3A-92156CFA8A04}"/>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97C0-4F4A-AF3A-92156CFA8A04}"/>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97C0-4F4A-AF3A-92156CFA8A04}"/>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97C0-4F4A-AF3A-92156CFA8A04}"/>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97C0-4F4A-AF3A-92156CFA8A04}"/>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97C0-4F4A-AF3A-92156CFA8A04}"/>
                </c:ext>
              </c:extLst>
            </c:dLbl>
            <c:dLbl>
              <c:idx val="1"/>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97C0-4F4A-AF3A-92156CFA8A04}"/>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A-97C0-4F4A-AF3A-92156CFA8A04}"/>
            </c:ext>
          </c:extLst>
        </c:ser>
        <c:ser>
          <c:idx val="5"/>
          <c:order val="1"/>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B-97C0-4F4A-AF3A-92156CFA8A04}"/>
            </c:ext>
          </c:extLst>
        </c:ser>
        <c:ser>
          <c:idx val="6"/>
          <c:order val="2"/>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C-97C0-4F4A-AF3A-92156CFA8A04}"/>
            </c:ext>
          </c:extLst>
        </c:ser>
        <c:ser>
          <c:idx val="7"/>
          <c:order val="3"/>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D-97C0-4F4A-AF3A-92156CFA8A04}"/>
            </c:ext>
          </c:extLst>
        </c:ser>
        <c:ser>
          <c:idx val="2"/>
          <c:order val="4"/>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E-97C0-4F4A-AF3A-92156CFA8A04}"/>
            </c:ext>
          </c:extLst>
        </c:ser>
        <c:ser>
          <c:idx val="3"/>
          <c:order val="5"/>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F-97C0-4F4A-AF3A-92156CFA8A04}"/>
            </c:ext>
          </c:extLst>
        </c:ser>
        <c:ser>
          <c:idx val="1"/>
          <c:order val="6"/>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0-97C0-4F4A-AF3A-92156CFA8A04}"/>
            </c:ext>
          </c:extLst>
        </c:ser>
        <c:ser>
          <c:idx val="0"/>
          <c:order val="7"/>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1-97C0-4F4A-AF3A-92156CFA8A04}"/>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ファイアウォール・</a:t>
            </a:r>
            <a:r>
              <a:rPr lang="en-US" altLang="ja-JP"/>
              <a:t>NGFW</a:t>
            </a:r>
            <a:r>
              <a:rPr lang="ja-JP" altLang="en-US"/>
              <a:t>・</a:t>
            </a:r>
            <a:r>
              <a:rPr lang="en-US" altLang="ja-JP"/>
              <a:t>UTM</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EB61-C246-AC2C-CEB29443F53C}"/>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EB61-C246-AC2C-CEB29443F53C}"/>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EB61-C246-AC2C-CEB29443F53C}"/>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EB61-C246-AC2C-CEB29443F53C}"/>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EB61-C246-AC2C-CEB29443F53C}"/>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EB61-C246-AC2C-CEB29443F53C}"/>
                </c:ext>
              </c:extLst>
            </c:dLbl>
            <c:dLbl>
              <c:idx val="1"/>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EB61-C246-AC2C-CEB29443F53C}"/>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A-EB61-C246-AC2C-CEB29443F53C}"/>
            </c:ext>
          </c:extLst>
        </c:ser>
        <c:ser>
          <c:idx val="5"/>
          <c:order val="1"/>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B-EB61-C246-AC2C-CEB29443F53C}"/>
            </c:ext>
          </c:extLst>
        </c:ser>
        <c:ser>
          <c:idx val="6"/>
          <c:order val="2"/>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C-EB61-C246-AC2C-CEB29443F53C}"/>
            </c:ext>
          </c:extLst>
        </c:ser>
        <c:ser>
          <c:idx val="7"/>
          <c:order val="3"/>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D-EB61-C246-AC2C-CEB29443F53C}"/>
            </c:ext>
          </c:extLst>
        </c:ser>
        <c:ser>
          <c:idx val="2"/>
          <c:order val="4"/>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E-EB61-C246-AC2C-CEB29443F53C}"/>
            </c:ext>
          </c:extLst>
        </c:ser>
        <c:ser>
          <c:idx val="3"/>
          <c:order val="5"/>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F-EB61-C246-AC2C-CEB29443F53C}"/>
            </c:ext>
          </c:extLst>
        </c:ser>
        <c:ser>
          <c:idx val="1"/>
          <c:order val="6"/>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0-EB61-C246-AC2C-CEB29443F53C}"/>
            </c:ext>
          </c:extLst>
        </c:ser>
        <c:ser>
          <c:idx val="0"/>
          <c:order val="7"/>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1-EB61-C246-AC2C-CEB29443F53C}"/>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セキュリティオペレーションセンター</a:t>
            </a:r>
            <a:r>
              <a:rPr lang="en-US" altLang="ja-JP"/>
              <a:t>(SOC)</a:t>
            </a:r>
            <a:r>
              <a:rPr lang="ja-JP" altLang="en-US"/>
              <a:t>による総合的なセキュリティ監視の導入状況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1122-4ABF-85DA-D0AE2099AFF1}"/>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1122-4ABF-85DA-D0AE2099AFF1}"/>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1122-4ABF-85DA-D0AE2099AFF1}"/>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1122-4ABF-85DA-D0AE2099AFF1}"/>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1122-4ABF-85DA-D0AE2099AFF1}"/>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1122-4ABF-85DA-D0AE2099AFF1}"/>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1122-4ABF-85DA-D0AE2099AFF1}"/>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35.9</c:v>
              </c:pt>
              <c:pt idx="1">
                <c:v>20</c:v>
              </c:pt>
              <c:pt idx="2">
                <c:v>10.3</c:v>
              </c:pt>
              <c:pt idx="3">
                <c:v>24.4</c:v>
              </c:pt>
              <c:pt idx="4">
                <c:v>9.4</c:v>
              </c:pt>
            </c:numLit>
          </c:val>
          <c:extLst>
            <c:ext xmlns:c16="http://schemas.microsoft.com/office/drawing/2014/chart" uri="{C3380CC4-5D6E-409C-BE32-E72D297353CC}">
              <c16:uniqueId val="{0000000A-1122-4ABF-85DA-D0AE2099AFF1}"/>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社内サーバ</a:t>
            </a:r>
            <a:r>
              <a:rPr lang="en-US" altLang="ja-JP"/>
              <a:t>/</a:t>
            </a:r>
            <a:r>
              <a:rPr lang="ja-JP" altLang="en-US"/>
              <a:t>プラットフォームに対する</a:t>
            </a:r>
          </a:p>
          <a:p>
            <a:pPr>
              <a:defRPr lang="ja-JP" sz="1400" b="0" i="0" u="none" strike="noStrike" kern="1200" spc="0" baseline="0">
                <a:solidFill>
                  <a:schemeClr val="tx1">
                    <a:lumMod val="65000"/>
                    <a:lumOff val="35000"/>
                  </a:schemeClr>
                </a:solidFill>
                <a:latin typeface="+mn-lt"/>
                <a:ea typeface="+mn-ea"/>
                <a:cs typeface="+mn-cs"/>
              </a:defRPr>
            </a:pPr>
            <a:r>
              <a:rPr lang="ja-JP" altLang="en-US"/>
              <a:t>脆弱性診断サービス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433A-914B-9CA3-BBED2701C019}"/>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433A-914B-9CA3-BBED2701C019}"/>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433A-914B-9CA3-BBED2701C019}"/>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433A-914B-9CA3-BBED2701C019}"/>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433A-914B-9CA3-BBED2701C019}"/>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433A-914B-9CA3-BBED2701C019}"/>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433A-914B-9CA3-BBED2701C019}"/>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44.6</c:v>
              </c:pt>
              <c:pt idx="1">
                <c:v>16.7</c:v>
              </c:pt>
              <c:pt idx="2">
                <c:v>9.9</c:v>
              </c:pt>
              <c:pt idx="3">
                <c:v>20.2</c:v>
              </c:pt>
              <c:pt idx="4">
                <c:v>8.6999999999999993</c:v>
              </c:pt>
            </c:numLit>
          </c:val>
          <c:extLst>
            <c:ext xmlns:c16="http://schemas.microsoft.com/office/drawing/2014/chart" uri="{C3380CC4-5D6E-409C-BE32-E72D297353CC}">
              <c16:uniqueId val="{0000000A-433A-914B-9CA3-BBED2701C019}"/>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外部</a:t>
            </a:r>
            <a:r>
              <a:rPr lang="en" altLang="ja-JP"/>
              <a:t>WEB</a:t>
            </a:r>
            <a:r>
              <a:rPr lang="ja-JP" altLang="en-US"/>
              <a:t>サーバに対する</a:t>
            </a:r>
          </a:p>
          <a:p>
            <a:pPr>
              <a:defRPr lang="ja-JP" sz="1400" b="0" i="0" u="none" strike="noStrike" kern="1200" spc="0" baseline="0">
                <a:solidFill>
                  <a:schemeClr val="tx1">
                    <a:lumMod val="65000"/>
                    <a:lumOff val="35000"/>
                  </a:schemeClr>
                </a:solidFill>
                <a:latin typeface="+mn-lt"/>
                <a:ea typeface="+mn-ea"/>
                <a:cs typeface="+mn-cs"/>
              </a:defRPr>
            </a:pPr>
            <a:r>
              <a:rPr lang="ja-JP" altLang="en-US"/>
              <a:t>アプリケーション脆弱性診断サービス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DE91-554F-8EA2-8D8403718D7C}"/>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DE91-554F-8EA2-8D8403718D7C}"/>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DE91-554F-8EA2-8D8403718D7C}"/>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DE91-554F-8EA2-8D8403718D7C}"/>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DE91-554F-8EA2-8D8403718D7C}"/>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DE91-554F-8EA2-8D8403718D7C}"/>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DE91-554F-8EA2-8D8403718D7C}"/>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36.6</c:v>
              </c:pt>
              <c:pt idx="1">
                <c:v>23.3</c:v>
              </c:pt>
              <c:pt idx="2">
                <c:v>9.6999999999999993</c:v>
              </c:pt>
              <c:pt idx="3">
                <c:v>21.4</c:v>
              </c:pt>
              <c:pt idx="4">
                <c:v>9.1</c:v>
              </c:pt>
            </c:numLit>
          </c:val>
          <c:extLst>
            <c:ext xmlns:c16="http://schemas.microsoft.com/office/drawing/2014/chart" uri="{C3380CC4-5D6E-409C-BE32-E72D297353CC}">
              <c16:uniqueId val="{0000000A-DE91-554F-8EA2-8D8403718D7C}"/>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外部から社内ネットワークへの</a:t>
            </a:r>
          </a:p>
          <a:p>
            <a:pPr>
              <a:defRPr lang="ja-JP" sz="1400" b="0" i="0" u="none" strike="noStrike" kern="1200" spc="0" baseline="0">
                <a:solidFill>
                  <a:schemeClr val="tx1">
                    <a:lumMod val="65000"/>
                    <a:lumOff val="35000"/>
                  </a:schemeClr>
                </a:solidFill>
                <a:latin typeface="+mn-lt"/>
                <a:ea typeface="+mn-ea"/>
                <a:cs typeface="+mn-cs"/>
              </a:defRPr>
            </a:pPr>
            <a:r>
              <a:rPr lang="ja-JP" altLang="en-US"/>
              <a:t>侵入検知サービス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E4EB-634F-8C9F-D89C5E988A9C}"/>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E4EB-634F-8C9F-D89C5E988A9C}"/>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E4EB-634F-8C9F-D89C5E988A9C}"/>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E4EB-634F-8C9F-D89C5E988A9C}"/>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E4EB-634F-8C9F-D89C5E988A9C}"/>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E4EB-634F-8C9F-D89C5E988A9C}"/>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E4EB-634F-8C9F-D89C5E988A9C}"/>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40.1</c:v>
              </c:pt>
              <c:pt idx="1">
                <c:v>18.8</c:v>
              </c:pt>
              <c:pt idx="2">
                <c:v>11.9</c:v>
              </c:pt>
              <c:pt idx="3">
                <c:v>20.5</c:v>
              </c:pt>
              <c:pt idx="4">
                <c:v>8.6999999999999993</c:v>
              </c:pt>
            </c:numLit>
          </c:val>
          <c:extLst>
            <c:ext xmlns:c16="http://schemas.microsoft.com/office/drawing/2014/chart" uri="{C3380CC4-5D6E-409C-BE32-E72D297353CC}">
              <c16:uniqueId val="{0000000A-E4EB-634F-8C9F-D89C5E988A9C}"/>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セキュリティ機器の運用アウトソーシング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C788-AA4D-819A-5777844650E0}"/>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C788-AA4D-819A-5777844650E0}"/>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C788-AA4D-819A-5777844650E0}"/>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C788-AA4D-819A-5777844650E0}"/>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C788-AA4D-819A-5777844650E0}"/>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C788-AA4D-819A-5777844650E0}"/>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C788-AA4D-819A-5777844650E0}"/>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35.5</c:v>
              </c:pt>
              <c:pt idx="1">
                <c:v>19.600000000000001</c:v>
              </c:pt>
              <c:pt idx="2">
                <c:v>10.1</c:v>
              </c:pt>
              <c:pt idx="3">
                <c:v>26</c:v>
              </c:pt>
              <c:pt idx="4">
                <c:v>8.9</c:v>
              </c:pt>
            </c:numLit>
          </c:val>
          <c:extLst>
            <c:ext xmlns:c16="http://schemas.microsoft.com/office/drawing/2014/chart" uri="{C3380CC4-5D6E-409C-BE32-E72D297353CC}">
              <c16:uniqueId val="{0000000A-C788-AA4D-819A-5777844650E0}"/>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セキュリティオペレーションセンター</a:t>
            </a:r>
            <a:r>
              <a:rPr lang="en-US" altLang="ja-JP"/>
              <a:t>(SOC)</a:t>
            </a:r>
            <a:r>
              <a:rPr lang="ja-JP" altLang="en-US"/>
              <a:t>による総合的なセキュリティ監視の導入状況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BEAD-6F4F-9338-53041DAB38EE}"/>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BEAD-6F4F-9338-53041DAB38EE}"/>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BEAD-6F4F-9338-53041DAB38EE}"/>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BEAD-6F4F-9338-53041DAB38EE}"/>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BEAD-6F4F-9338-53041DAB38EE}"/>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BEAD-6F4F-9338-53041DAB38EE}"/>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BEAD-6F4F-9338-53041DAB38EE}"/>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35.9</c:v>
              </c:pt>
              <c:pt idx="1">
                <c:v>20</c:v>
              </c:pt>
              <c:pt idx="2">
                <c:v>10.3</c:v>
              </c:pt>
              <c:pt idx="3">
                <c:v>24.4</c:v>
              </c:pt>
              <c:pt idx="4">
                <c:v>9.4</c:v>
              </c:pt>
            </c:numLit>
          </c:val>
          <c:extLst>
            <c:ext xmlns:c16="http://schemas.microsoft.com/office/drawing/2014/chart" uri="{C3380CC4-5D6E-409C-BE32-E72D297353CC}">
              <c16:uniqueId val="{0000000A-BEAD-6F4F-9338-53041DAB38EE}"/>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ファイアウォール・</a:t>
            </a:r>
            <a:r>
              <a:rPr lang="en-US" altLang="ja-JP"/>
              <a:t>NGFW</a:t>
            </a:r>
            <a:r>
              <a:rPr lang="ja-JP" altLang="en-US"/>
              <a:t>・</a:t>
            </a:r>
            <a:r>
              <a:rPr lang="en-US" altLang="ja-JP"/>
              <a:t>UTM</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69FE-9B4E-B0A3-5D213C822527}"/>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69FE-9B4E-B0A3-5D213C822527}"/>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69FE-9B4E-B0A3-5D213C822527}"/>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69FE-9B4E-B0A3-5D213C822527}"/>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69FE-9B4E-B0A3-5D213C822527}"/>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69FE-9B4E-B0A3-5D213C822527}"/>
                </c:ext>
              </c:extLst>
            </c:dLbl>
            <c:dLbl>
              <c:idx val="1"/>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69FE-9B4E-B0A3-5D213C822527}"/>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A-69FE-9B4E-B0A3-5D213C822527}"/>
            </c:ext>
          </c:extLst>
        </c:ser>
        <c:ser>
          <c:idx val="5"/>
          <c:order val="1"/>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B-69FE-9B4E-B0A3-5D213C822527}"/>
            </c:ext>
          </c:extLst>
        </c:ser>
        <c:ser>
          <c:idx val="6"/>
          <c:order val="2"/>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C-69FE-9B4E-B0A3-5D213C822527}"/>
            </c:ext>
          </c:extLst>
        </c:ser>
        <c:ser>
          <c:idx val="7"/>
          <c:order val="3"/>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D-69FE-9B4E-B0A3-5D213C822527}"/>
            </c:ext>
          </c:extLst>
        </c:ser>
        <c:ser>
          <c:idx val="2"/>
          <c:order val="4"/>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E-69FE-9B4E-B0A3-5D213C822527}"/>
            </c:ext>
          </c:extLst>
        </c:ser>
        <c:ser>
          <c:idx val="3"/>
          <c:order val="5"/>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F-69FE-9B4E-B0A3-5D213C822527}"/>
            </c:ext>
          </c:extLst>
        </c:ser>
        <c:ser>
          <c:idx val="1"/>
          <c:order val="6"/>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0-69FE-9B4E-B0A3-5D213C822527}"/>
            </c:ext>
          </c:extLst>
        </c:ser>
        <c:ser>
          <c:idx val="0"/>
          <c:order val="7"/>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1-69FE-9B4E-B0A3-5D213C822527}"/>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クラウドサービス用ファイアウォールの導入状況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C990-9741-8436-1CB0A346BC89}"/>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C990-9741-8436-1CB0A346BC89}"/>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C990-9741-8436-1CB0A346BC89}"/>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C990-9741-8436-1CB0A346BC89}"/>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C990-9741-8436-1CB0A346BC89}"/>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C990-9741-8436-1CB0A346BC89}"/>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C990-9741-8436-1CB0A346BC89}"/>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Products!$G$6:$K$6</c:f>
              <c:numCache>
                <c:formatCode>General</c:formatCode>
                <c:ptCount val="5"/>
                <c:pt idx="0">
                  <c:v>47.3</c:v>
                </c:pt>
                <c:pt idx="1">
                  <c:v>17.3</c:v>
                </c:pt>
                <c:pt idx="2">
                  <c:v>10.5</c:v>
                </c:pt>
                <c:pt idx="3">
                  <c:v>16.899999999999999</c:v>
                </c:pt>
                <c:pt idx="4">
                  <c:v>8</c:v>
                </c:pt>
              </c:numCache>
            </c:numRef>
          </c:val>
          <c:extLst>
            <c:ext xmlns:c16="http://schemas.microsoft.com/office/drawing/2014/chart" uri="{C3380CC4-5D6E-409C-BE32-E72D297353CC}">
              <c16:uniqueId val="{0000000A-C990-9741-8436-1CB0A346BC89}"/>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WAF</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71-8D0D-3641-B64B-B6BFAC1FC1F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72-8D0D-3641-B64B-B6BFAC1FC1F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73-8D0D-3641-B64B-B6BFAC1FC1F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74-8D0D-3641-B64B-B6BFAC1FC1F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75-8D0D-3641-B64B-B6BFAC1FC1F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1-8D0D-3641-B64B-B6BFAC1FC1F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2-8D0D-3641-B64B-B6BFAC1FC1F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Products!$G$7:$K$7</c:f>
              <c:numCache>
                <c:formatCode>General</c:formatCode>
                <c:ptCount val="5"/>
                <c:pt idx="0">
                  <c:v>45.3</c:v>
                </c:pt>
                <c:pt idx="1">
                  <c:v>16.600000000000001</c:v>
                </c:pt>
                <c:pt idx="2">
                  <c:v>11.4</c:v>
                </c:pt>
                <c:pt idx="3">
                  <c:v>17.7</c:v>
                </c:pt>
                <c:pt idx="4">
                  <c:v>9</c:v>
                </c:pt>
              </c:numCache>
            </c:numRef>
          </c:val>
          <c:extLst>
            <c:ext xmlns:c16="http://schemas.microsoft.com/office/drawing/2014/chart" uri="{C3380CC4-5D6E-409C-BE32-E72D297353CC}">
              <c16:uniqueId val="{00000070-8D0D-3641-B64B-B6BFAC1FC1F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WAF</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48B7-5D42-ADC3-BCFA3A03EA94}"/>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48B7-5D42-ADC3-BCFA3A03EA94}"/>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48B7-5D42-ADC3-BCFA3A03EA94}"/>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48B7-5D42-ADC3-BCFA3A03EA94}"/>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48B7-5D42-ADC3-BCFA3A03EA94}"/>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48B7-5D42-ADC3-BCFA3A03EA94}"/>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48B7-5D42-ADC3-BCFA3A03EA94}"/>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Products!$G$7:$K$7</c:f>
              <c:numCache>
                <c:formatCode>General</c:formatCode>
                <c:ptCount val="5"/>
                <c:pt idx="0">
                  <c:v>45.3</c:v>
                </c:pt>
                <c:pt idx="1">
                  <c:v>16.600000000000001</c:v>
                </c:pt>
                <c:pt idx="2">
                  <c:v>11.4</c:v>
                </c:pt>
                <c:pt idx="3">
                  <c:v>17.7</c:v>
                </c:pt>
                <c:pt idx="4">
                  <c:v>9</c:v>
                </c:pt>
              </c:numCache>
            </c:numRef>
          </c:val>
          <c:extLst>
            <c:ext xmlns:c16="http://schemas.microsoft.com/office/drawing/2014/chart" uri="{C3380CC4-5D6E-409C-BE32-E72D297353CC}">
              <c16:uniqueId val="{0000000A-48B7-5D42-ADC3-BCFA3A03EA94}"/>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クラウドサービス用</a:t>
            </a:r>
            <a:r>
              <a:rPr lang="en" altLang="ja-JP"/>
              <a:t>WAF</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65BF-1C4F-9D96-85EEC4276634}"/>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65BF-1C4F-9D96-85EEC4276634}"/>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65BF-1C4F-9D96-85EEC4276634}"/>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65BF-1C4F-9D96-85EEC4276634}"/>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65BF-1C4F-9D96-85EEC4276634}"/>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65BF-1C4F-9D96-85EEC4276634}"/>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65BF-1C4F-9D96-85EEC4276634}"/>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Products!$G$8:$K$8</c:f>
              <c:numCache>
                <c:formatCode>General</c:formatCode>
                <c:ptCount val="5"/>
                <c:pt idx="0">
                  <c:v>38</c:v>
                </c:pt>
                <c:pt idx="1">
                  <c:v>19</c:v>
                </c:pt>
                <c:pt idx="2">
                  <c:v>11</c:v>
                </c:pt>
                <c:pt idx="3">
                  <c:v>21.5</c:v>
                </c:pt>
                <c:pt idx="4">
                  <c:v>10.5</c:v>
                </c:pt>
              </c:numCache>
            </c:numRef>
          </c:val>
          <c:extLst>
            <c:ext xmlns:c16="http://schemas.microsoft.com/office/drawing/2014/chart" uri="{C3380CC4-5D6E-409C-BE32-E72D297353CC}">
              <c16:uniqueId val="{0000000A-65BF-1C4F-9D96-85EEC4276634}"/>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アクセス制御製品の導入状況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BB4F-E548-975F-BEA9666A2D40}"/>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BB4F-E548-975F-BEA9666A2D40}"/>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BB4F-E548-975F-BEA9666A2D40}"/>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BB4F-E548-975F-BEA9666A2D40}"/>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BB4F-E548-975F-BEA9666A2D40}"/>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B4F-E548-975F-BEA9666A2D40}"/>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B4F-E548-975F-BEA9666A2D40}"/>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eparator>, </c:separator>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Products!$G$9:$K$9</c:f>
              <c:numCache>
                <c:formatCode>General</c:formatCode>
                <c:ptCount val="5"/>
                <c:pt idx="0">
                  <c:v>48</c:v>
                </c:pt>
                <c:pt idx="1">
                  <c:v>18.3</c:v>
                </c:pt>
                <c:pt idx="2">
                  <c:v>8.9</c:v>
                </c:pt>
                <c:pt idx="3">
                  <c:v>16.5</c:v>
                </c:pt>
                <c:pt idx="4">
                  <c:v>8.4</c:v>
                </c:pt>
              </c:numCache>
            </c:numRef>
          </c:val>
          <c:extLst>
            <c:ext xmlns:c16="http://schemas.microsoft.com/office/drawing/2014/chart" uri="{C3380CC4-5D6E-409C-BE32-E72D297353CC}">
              <c16:uniqueId val="{0000000A-BB4F-E548-975F-BEA9666A2D40}"/>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統合振舞い検知サービスの導入状況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9EEB-1942-AA18-837E521EFF3D}"/>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9EEB-1942-AA18-837E521EFF3D}"/>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9EEB-1942-AA18-837E521EFF3D}"/>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9EEB-1942-AA18-837E521EFF3D}"/>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9EEB-1942-AA18-837E521EFF3D}"/>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9EEB-1942-AA18-837E521EFF3D}"/>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9EEB-1942-AA18-837E521EFF3D}"/>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Products!$G$10:$K$10</c:f>
              <c:numCache>
                <c:formatCode>General</c:formatCode>
                <c:ptCount val="5"/>
                <c:pt idx="0">
                  <c:v>28.2</c:v>
                </c:pt>
                <c:pt idx="1">
                  <c:v>18.7</c:v>
                </c:pt>
                <c:pt idx="2">
                  <c:v>10.9</c:v>
                </c:pt>
                <c:pt idx="3">
                  <c:v>26.6</c:v>
                </c:pt>
                <c:pt idx="4">
                  <c:v>15.6</c:v>
                </c:pt>
              </c:numCache>
            </c:numRef>
          </c:val>
          <c:extLst>
            <c:ext xmlns:c16="http://schemas.microsoft.com/office/drawing/2014/chart" uri="{C3380CC4-5D6E-409C-BE32-E72D297353CC}">
              <c16:uniqueId val="{0000000A-9EEB-1942-AA18-837E521EFF3D}"/>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SIEM</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1376-7847-8E35-3A79C59D271F}"/>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1376-7847-8E35-3A79C59D271F}"/>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1376-7847-8E35-3A79C59D271F}"/>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1376-7847-8E35-3A79C59D271F}"/>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1376-7847-8E35-3A79C59D271F}"/>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1376-7847-8E35-3A79C59D271F}"/>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1376-7847-8E35-3A79C59D271F}"/>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Products!$G$11:$K$11</c:f>
              <c:numCache>
                <c:formatCode>General</c:formatCode>
                <c:ptCount val="5"/>
                <c:pt idx="0">
                  <c:v>30.2</c:v>
                </c:pt>
                <c:pt idx="1">
                  <c:v>20.2</c:v>
                </c:pt>
                <c:pt idx="2">
                  <c:v>11.9</c:v>
                </c:pt>
                <c:pt idx="3">
                  <c:v>25.4</c:v>
                </c:pt>
                <c:pt idx="4">
                  <c:v>12.3</c:v>
                </c:pt>
              </c:numCache>
            </c:numRef>
          </c:val>
          <c:extLst>
            <c:ext xmlns:c16="http://schemas.microsoft.com/office/drawing/2014/chart" uri="{C3380CC4-5D6E-409C-BE32-E72D297353CC}">
              <c16:uniqueId val="{0000000A-1376-7847-8E35-3A79C59D271F}"/>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フォレンジクスツールの導入状況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5FEB-6140-8AEC-E1FD6103F389}"/>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5FEB-6140-8AEC-E1FD6103F389}"/>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5FEB-6140-8AEC-E1FD6103F389}"/>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5FEB-6140-8AEC-E1FD6103F389}"/>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5FEB-6140-8AEC-E1FD6103F389}"/>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5FEB-6140-8AEC-E1FD6103F389}"/>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5FEB-6140-8AEC-E1FD6103F389}"/>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Products!$G$12:$K$12</c:f>
              <c:numCache>
                <c:formatCode>General</c:formatCode>
                <c:ptCount val="5"/>
                <c:pt idx="0">
                  <c:v>23.6</c:v>
                </c:pt>
                <c:pt idx="1">
                  <c:v>21.7</c:v>
                </c:pt>
                <c:pt idx="2">
                  <c:v>11.6</c:v>
                </c:pt>
                <c:pt idx="3">
                  <c:v>27.6</c:v>
                </c:pt>
                <c:pt idx="4">
                  <c:v>15.5</c:v>
                </c:pt>
              </c:numCache>
            </c:numRef>
          </c:val>
          <c:extLst>
            <c:ext xmlns:c16="http://schemas.microsoft.com/office/drawing/2014/chart" uri="{C3380CC4-5D6E-409C-BE32-E72D297353CC}">
              <c16:uniqueId val="{0000000A-5FEB-6140-8AEC-E1FD6103F389}"/>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DDoS</a:t>
            </a:r>
            <a:r>
              <a:rPr lang="ja-JP" altLang="en"/>
              <a:t>（</a:t>
            </a:r>
            <a:r>
              <a:rPr lang="ja-JP" altLang="en-US"/>
              <a:t>サービス妨害攻撃）対策ツール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A02E-B844-A053-49315C54C92B}"/>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A02E-B844-A053-49315C54C92B}"/>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A02E-B844-A053-49315C54C92B}"/>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A02E-B844-A053-49315C54C92B}"/>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A02E-B844-A053-49315C54C92B}"/>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A02E-B844-A053-49315C54C92B}"/>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A02E-B844-A053-49315C54C92B}"/>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Products!$G$13:$K$13</c:f>
              <c:numCache>
                <c:formatCode>General</c:formatCode>
                <c:ptCount val="5"/>
                <c:pt idx="0">
                  <c:v>33.1</c:v>
                </c:pt>
                <c:pt idx="1">
                  <c:v>19.899999999999999</c:v>
                </c:pt>
                <c:pt idx="2">
                  <c:v>11.1</c:v>
                </c:pt>
                <c:pt idx="3">
                  <c:v>23.6</c:v>
                </c:pt>
                <c:pt idx="4">
                  <c:v>12.3</c:v>
                </c:pt>
              </c:numCache>
            </c:numRef>
          </c:val>
          <c:extLst>
            <c:ext xmlns:c16="http://schemas.microsoft.com/office/drawing/2014/chart" uri="{C3380CC4-5D6E-409C-BE32-E72D297353CC}">
              <c16:uniqueId val="{0000000A-A02E-B844-A053-49315C54C92B}"/>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CASB </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E29E-B04E-BF7D-33F1C4CDAAFD}"/>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E29E-B04E-BF7D-33F1C4CDAAFD}"/>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E29E-B04E-BF7D-33F1C4CDAAFD}"/>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E29E-B04E-BF7D-33F1C4CDAAFD}"/>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E29E-B04E-BF7D-33F1C4CDAAFD}"/>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E29E-B04E-BF7D-33F1C4CDAAFD}"/>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E29E-B04E-BF7D-33F1C4CDAAFD}"/>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Products!$G$15:$K$15</c:f>
              <c:numCache>
                <c:formatCode>General</c:formatCode>
                <c:ptCount val="5"/>
                <c:pt idx="0">
                  <c:v>25.3</c:v>
                </c:pt>
                <c:pt idx="1">
                  <c:v>20.3</c:v>
                </c:pt>
                <c:pt idx="2">
                  <c:v>12.7</c:v>
                </c:pt>
                <c:pt idx="3">
                  <c:v>26.3</c:v>
                </c:pt>
                <c:pt idx="4">
                  <c:v>15.5</c:v>
                </c:pt>
              </c:numCache>
            </c:numRef>
          </c:val>
          <c:extLst>
            <c:ext xmlns:c16="http://schemas.microsoft.com/office/drawing/2014/chart" uri="{C3380CC4-5D6E-409C-BE32-E72D297353CC}">
              <c16:uniqueId val="{0000000A-E29E-B04E-BF7D-33F1C4CDAAFD}"/>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ウィルス対策ソフト（クライアント型）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E994-A94C-AF05-54D743E516B9}"/>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E994-A94C-AF05-54D743E516B9}"/>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E994-A94C-AF05-54D743E516B9}"/>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E994-A94C-AF05-54D743E516B9}"/>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E994-A94C-AF05-54D743E516B9}"/>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E994-A94C-AF05-54D743E516B9}"/>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E994-A94C-AF05-54D743E516B9}"/>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Products!$G$16:$K$16</c:f>
              <c:numCache>
                <c:formatCode>General</c:formatCode>
                <c:ptCount val="5"/>
                <c:pt idx="0">
                  <c:v>68.900000000000006</c:v>
                </c:pt>
                <c:pt idx="1">
                  <c:v>11.8</c:v>
                </c:pt>
                <c:pt idx="2">
                  <c:v>8.4</c:v>
                </c:pt>
                <c:pt idx="3">
                  <c:v>7.3</c:v>
                </c:pt>
                <c:pt idx="4">
                  <c:v>3.6</c:v>
                </c:pt>
              </c:numCache>
            </c:numRef>
          </c:val>
          <c:extLst>
            <c:ext xmlns:c16="http://schemas.microsoft.com/office/drawing/2014/chart" uri="{C3380CC4-5D6E-409C-BE32-E72D297353CC}">
              <c16:uniqueId val="{0000000A-E994-A94C-AF05-54D743E516B9}"/>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ソフトウェア配布ツール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CAB7-AF46-AC6A-8A4848FF0CC0}"/>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CAB7-AF46-AC6A-8A4848FF0CC0}"/>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CAB7-AF46-AC6A-8A4848FF0CC0}"/>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CAB7-AF46-AC6A-8A4848FF0CC0}"/>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CAB7-AF46-AC6A-8A4848FF0CC0}"/>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CAB7-AF46-AC6A-8A4848FF0CC0}"/>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CAB7-AF46-AC6A-8A4848FF0CC0}"/>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Products!$G$17:$K$17</c:f>
              <c:numCache>
                <c:formatCode>General</c:formatCode>
                <c:ptCount val="5"/>
                <c:pt idx="0">
                  <c:v>46.2</c:v>
                </c:pt>
                <c:pt idx="1">
                  <c:v>19.5</c:v>
                </c:pt>
                <c:pt idx="2">
                  <c:v>9.3000000000000007</c:v>
                </c:pt>
                <c:pt idx="3">
                  <c:v>18</c:v>
                </c:pt>
                <c:pt idx="4">
                  <c:v>7</c:v>
                </c:pt>
              </c:numCache>
            </c:numRef>
          </c:val>
          <c:extLst>
            <c:ext xmlns:c16="http://schemas.microsoft.com/office/drawing/2014/chart" uri="{C3380CC4-5D6E-409C-BE32-E72D297353CC}">
              <c16:uniqueId val="{0000000A-CAB7-AF46-AC6A-8A4848FF0CC0}"/>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クラウドサービス用</a:t>
            </a:r>
            <a:r>
              <a:rPr lang="en" altLang="ja-JP"/>
              <a:t>WAF</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71-8D0D-3641-B64B-B6BFAC1FC1F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72-8D0D-3641-B64B-B6BFAC1FC1F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73-8D0D-3641-B64B-B6BFAC1FC1F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74-8D0D-3641-B64B-B6BFAC1FC1F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75-8D0D-3641-B64B-B6BFAC1FC1F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1-8D0D-3641-B64B-B6BFAC1FC1F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2-8D0D-3641-B64B-B6BFAC1FC1F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Products!$G$8:$K$8</c:f>
              <c:numCache>
                <c:formatCode>General</c:formatCode>
                <c:ptCount val="5"/>
                <c:pt idx="0">
                  <c:v>38</c:v>
                </c:pt>
                <c:pt idx="1">
                  <c:v>19</c:v>
                </c:pt>
                <c:pt idx="2">
                  <c:v>11</c:v>
                </c:pt>
                <c:pt idx="3">
                  <c:v>21.5</c:v>
                </c:pt>
                <c:pt idx="4">
                  <c:v>10.5</c:v>
                </c:pt>
              </c:numCache>
            </c:numRef>
          </c:val>
          <c:extLst>
            <c:ext xmlns:c16="http://schemas.microsoft.com/office/drawing/2014/chart" uri="{C3380CC4-5D6E-409C-BE32-E72D297353CC}">
              <c16:uniqueId val="{00000070-8D0D-3641-B64B-B6BFAC1FC1F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暗号化ツール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E7E2-9A4F-9D25-472C01CAED1B}"/>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E7E2-9A4F-9D25-472C01CAED1B}"/>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E7E2-9A4F-9D25-472C01CAED1B}"/>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E7E2-9A4F-9D25-472C01CAED1B}"/>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E7E2-9A4F-9D25-472C01CAED1B}"/>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E7E2-9A4F-9D25-472C01CAED1B}"/>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E7E2-9A4F-9D25-472C01CAED1B}"/>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Products!$G$18:$K$18</c:f>
              <c:numCache>
                <c:formatCode>General</c:formatCode>
                <c:ptCount val="5"/>
                <c:pt idx="0">
                  <c:v>45.8</c:v>
                </c:pt>
                <c:pt idx="1">
                  <c:v>18</c:v>
                </c:pt>
                <c:pt idx="2">
                  <c:v>11.7</c:v>
                </c:pt>
                <c:pt idx="3">
                  <c:v>17.8</c:v>
                </c:pt>
                <c:pt idx="4">
                  <c:v>6.6</c:v>
                </c:pt>
              </c:numCache>
            </c:numRef>
          </c:val>
          <c:extLst>
            <c:ext xmlns:c16="http://schemas.microsoft.com/office/drawing/2014/chart" uri="{C3380CC4-5D6E-409C-BE32-E72D297353CC}">
              <c16:uniqueId val="{0000000A-E7E2-9A4F-9D25-472C01CAED1B}"/>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IRM</a:t>
            </a:r>
            <a:r>
              <a:rPr lang="ja-JP" altLang="en"/>
              <a:t>／</a:t>
            </a:r>
            <a:r>
              <a:rPr lang="en" altLang="ja-JP"/>
              <a:t>DLP</a:t>
            </a:r>
            <a:r>
              <a:rPr lang="ja-JP" altLang="en"/>
              <a:t>（</a:t>
            </a:r>
            <a:r>
              <a:rPr lang="ja-JP" altLang="en-US"/>
              <a:t>情報漏洩防止）ツール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9549-EB44-8A82-0BEC1B45DB3F}"/>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9549-EB44-8A82-0BEC1B45DB3F}"/>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9549-EB44-8A82-0BEC1B45DB3F}"/>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9549-EB44-8A82-0BEC1B45DB3F}"/>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9549-EB44-8A82-0BEC1B45DB3F}"/>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9549-EB44-8A82-0BEC1B45DB3F}"/>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9549-EB44-8A82-0BEC1B45DB3F}"/>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Products!$G$19:$K$19</c:f>
              <c:numCache>
                <c:formatCode>General</c:formatCode>
                <c:ptCount val="5"/>
                <c:pt idx="0">
                  <c:v>31.8</c:v>
                </c:pt>
                <c:pt idx="1">
                  <c:v>20.3</c:v>
                </c:pt>
                <c:pt idx="2">
                  <c:v>13.2</c:v>
                </c:pt>
                <c:pt idx="3">
                  <c:v>22.6</c:v>
                </c:pt>
                <c:pt idx="4">
                  <c:v>12.1</c:v>
                </c:pt>
              </c:numCache>
            </c:numRef>
          </c:val>
          <c:extLst>
            <c:ext xmlns:c16="http://schemas.microsoft.com/office/drawing/2014/chart" uri="{C3380CC4-5D6E-409C-BE32-E72D297353CC}">
              <c16:uniqueId val="{0000000A-9549-EB44-8A82-0BEC1B45DB3F}"/>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EDR</a:t>
            </a:r>
            <a:r>
              <a:rPr lang="ja-JP" altLang="en-US"/>
              <a:t>ツール（データバックアップ含む）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AB68-6B46-ADE8-3FB568F7905F}"/>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AB68-6B46-ADE8-3FB568F7905F}"/>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AB68-6B46-ADE8-3FB568F7905F}"/>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AB68-6B46-ADE8-3FB568F7905F}"/>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AB68-6B46-ADE8-3FB568F7905F}"/>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AB68-6B46-ADE8-3FB568F7905F}"/>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AB68-6B46-ADE8-3FB568F7905F}"/>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Products!$G$20:$K$20</c:f>
              <c:numCache>
                <c:formatCode>General</c:formatCode>
                <c:ptCount val="5"/>
                <c:pt idx="0">
                  <c:v>33.200000000000003</c:v>
                </c:pt>
                <c:pt idx="1">
                  <c:v>20.399999999999999</c:v>
                </c:pt>
                <c:pt idx="2">
                  <c:v>9.6</c:v>
                </c:pt>
                <c:pt idx="3">
                  <c:v>23</c:v>
                </c:pt>
                <c:pt idx="4">
                  <c:v>13.8</c:v>
                </c:pt>
              </c:numCache>
            </c:numRef>
          </c:val>
          <c:extLst>
            <c:ext xmlns:c16="http://schemas.microsoft.com/office/drawing/2014/chart" uri="{C3380CC4-5D6E-409C-BE32-E72D297353CC}">
              <c16:uniqueId val="{0000000A-AB68-6B46-ADE8-3FB568F7905F}"/>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アプリケーション制御</a:t>
            </a:r>
            <a:r>
              <a:rPr lang="en-US" altLang="ja-JP"/>
              <a:t>/</a:t>
            </a:r>
            <a:r>
              <a:rPr lang="ja-JP" altLang="en-US"/>
              <a:t>分離ツール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AEEF-E04B-B088-0742E742E991}"/>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AEEF-E04B-B088-0742E742E991}"/>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AEEF-E04B-B088-0742E742E991}"/>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AEEF-E04B-B088-0742E742E991}"/>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AEEF-E04B-B088-0742E742E991}"/>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AEEF-E04B-B088-0742E742E991}"/>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AEEF-E04B-B088-0742E742E991}"/>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Products!$G$21:$K$21</c:f>
              <c:numCache>
                <c:formatCode>General</c:formatCode>
                <c:ptCount val="5"/>
                <c:pt idx="0">
                  <c:v>33.4</c:v>
                </c:pt>
                <c:pt idx="1">
                  <c:v>19.600000000000001</c:v>
                </c:pt>
                <c:pt idx="2">
                  <c:v>10.1</c:v>
                </c:pt>
                <c:pt idx="3">
                  <c:v>24.4</c:v>
                </c:pt>
                <c:pt idx="4">
                  <c:v>12.5</c:v>
                </c:pt>
              </c:numCache>
            </c:numRef>
          </c:val>
          <c:extLst>
            <c:ext xmlns:c16="http://schemas.microsoft.com/office/drawing/2014/chart" uri="{C3380CC4-5D6E-409C-BE32-E72D297353CC}">
              <c16:uniqueId val="{0000000A-AEEF-E04B-B088-0742E742E991}"/>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セキュリティ情報（脅威情報含む）</a:t>
            </a:r>
          </a:p>
          <a:p>
            <a:pPr>
              <a:defRPr lang="ja-JP" sz="1400" b="0" i="0" u="none" strike="noStrike" kern="1200" spc="0" baseline="0">
                <a:solidFill>
                  <a:schemeClr val="tx1">
                    <a:lumMod val="65000"/>
                    <a:lumOff val="35000"/>
                  </a:schemeClr>
                </a:solidFill>
                <a:latin typeface="+mn-lt"/>
                <a:ea typeface="+mn-ea"/>
                <a:cs typeface="+mn-cs"/>
              </a:defRPr>
            </a:pPr>
            <a:r>
              <a:rPr lang="ja-JP" altLang="en-US"/>
              <a:t>有償配信サービス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4ED4-3C4D-8818-95717133FF4C}"/>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4ED4-3C4D-8818-95717133FF4C}"/>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4ED4-3C4D-8818-95717133FF4C}"/>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4ED4-3C4D-8818-95717133FF4C}"/>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4ED4-3C4D-8818-95717133FF4C}"/>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4ED4-3C4D-8818-95717133FF4C}"/>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4ED4-3C4D-8818-95717133FF4C}"/>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Products!$G$30:$K$30</c:f>
              <c:numCache>
                <c:formatCode>General</c:formatCode>
                <c:ptCount val="5"/>
                <c:pt idx="0">
                  <c:v>31.4</c:v>
                </c:pt>
                <c:pt idx="1">
                  <c:v>20.5</c:v>
                </c:pt>
                <c:pt idx="2">
                  <c:v>12.9</c:v>
                </c:pt>
                <c:pt idx="3">
                  <c:v>24.7</c:v>
                </c:pt>
                <c:pt idx="4">
                  <c:v>10.5</c:v>
                </c:pt>
              </c:numCache>
            </c:numRef>
          </c:val>
          <c:extLst>
            <c:ext xmlns:c16="http://schemas.microsoft.com/office/drawing/2014/chart" uri="{C3380CC4-5D6E-409C-BE32-E72D297353CC}">
              <c16:uniqueId val="{0000000A-4ED4-3C4D-8818-95717133FF4C}"/>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サイバー保険（個人情報漏洩保険含む）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0806-3A4A-A3B6-0F0361B3EA7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0806-3A4A-A3B6-0F0361B3EA7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0806-3A4A-A3B6-0F0361B3EA7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0806-3A4A-A3B6-0F0361B3EA7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0806-3A4A-A3B6-0F0361B3EA7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0806-3A4A-A3B6-0F0361B3EA7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0806-3A4A-A3B6-0F0361B3EA7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Products!$G$31:$K$31</c:f>
              <c:numCache>
                <c:formatCode>General</c:formatCode>
                <c:ptCount val="5"/>
                <c:pt idx="0">
                  <c:v>31.4</c:v>
                </c:pt>
                <c:pt idx="1">
                  <c:v>21.7</c:v>
                </c:pt>
                <c:pt idx="2">
                  <c:v>12.5</c:v>
                </c:pt>
                <c:pt idx="3">
                  <c:v>25.1</c:v>
                </c:pt>
                <c:pt idx="4">
                  <c:v>9.4</c:v>
                </c:pt>
              </c:numCache>
            </c:numRef>
          </c:val>
          <c:extLst>
            <c:ext xmlns:c16="http://schemas.microsoft.com/office/drawing/2014/chart" uri="{C3380CC4-5D6E-409C-BE32-E72D297353CC}">
              <c16:uniqueId val="{0000000A-0806-3A4A-A3B6-0F0361B3EA7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PC</a:t>
            </a:r>
            <a:r>
              <a:rPr lang="ja-JP" altLang="en-US"/>
              <a:t>資産管理</a:t>
            </a:r>
            <a:r>
              <a:rPr lang="en-US" altLang="ja-JP"/>
              <a:t>/</a:t>
            </a:r>
            <a:r>
              <a:rPr lang="en" altLang="ja-JP"/>
              <a:t>PC</a:t>
            </a:r>
            <a:r>
              <a:rPr lang="ja-JP" altLang="en-US"/>
              <a:t>操作ログ管理ツール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4757-2944-8445-ED4C1769E64F}"/>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4757-2944-8445-ED4C1769E64F}"/>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4757-2944-8445-ED4C1769E64F}"/>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4757-2944-8445-ED4C1769E64F}"/>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4757-2944-8445-ED4C1769E64F}"/>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4757-2944-8445-ED4C1769E64F}"/>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4757-2944-8445-ED4C1769E64F}"/>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38.4</c:v>
              </c:pt>
              <c:pt idx="1">
                <c:v>20.100000000000001</c:v>
              </c:pt>
              <c:pt idx="2">
                <c:v>10.3</c:v>
              </c:pt>
              <c:pt idx="3">
                <c:v>20.100000000000001</c:v>
              </c:pt>
              <c:pt idx="4">
                <c:v>11.2</c:v>
              </c:pt>
            </c:numLit>
          </c:val>
          <c:extLst>
            <c:ext xmlns:c16="http://schemas.microsoft.com/office/drawing/2014/chart" uri="{C3380CC4-5D6E-409C-BE32-E72D297353CC}">
              <c16:uniqueId val="{0000000A-4757-2944-8445-ED4C1769E64F}"/>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シンクライアント</a:t>
            </a:r>
            <a:r>
              <a:rPr lang="en-US" altLang="ja-JP"/>
              <a:t>/</a:t>
            </a:r>
            <a:r>
              <a:rPr lang="en" altLang="ja-JP"/>
              <a:t>VDI /DaaS </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55A5-0B4B-9C89-C57D5EA66BD9}"/>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55A5-0B4B-9C89-C57D5EA66BD9}"/>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55A5-0B4B-9C89-C57D5EA66BD9}"/>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55A5-0B4B-9C89-C57D5EA66BD9}"/>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55A5-0B4B-9C89-C57D5EA66BD9}"/>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55A5-0B4B-9C89-C57D5EA66BD9}"/>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55A5-0B4B-9C89-C57D5EA66BD9}"/>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31.9</c:v>
              </c:pt>
              <c:pt idx="1">
                <c:v>21.1</c:v>
              </c:pt>
              <c:pt idx="2">
                <c:v>10.8</c:v>
              </c:pt>
              <c:pt idx="3">
                <c:v>24.8</c:v>
              </c:pt>
              <c:pt idx="4">
                <c:v>11.4</c:v>
              </c:pt>
            </c:numLit>
          </c:val>
          <c:extLst>
            <c:ext xmlns:c16="http://schemas.microsoft.com/office/drawing/2014/chart" uri="{C3380CC4-5D6E-409C-BE32-E72D297353CC}">
              <c16:uniqueId val="{0000000A-55A5-0B4B-9C89-C57D5EA66BD9}"/>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UEBA</a:t>
            </a:r>
            <a:r>
              <a:rPr lang="ja-JP" altLang="en"/>
              <a:t>（</a:t>
            </a:r>
            <a:r>
              <a:rPr lang="ja-JP" altLang="en-US"/>
              <a:t>ユーザ振舞い検知ツール）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C4F7-5B4A-8DD5-FE1CB114717A}"/>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C4F7-5B4A-8DD5-FE1CB114717A}"/>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C4F7-5B4A-8DD5-FE1CB114717A}"/>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C4F7-5B4A-8DD5-FE1CB114717A}"/>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C4F7-5B4A-8DD5-FE1CB114717A}"/>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C4F7-5B4A-8DD5-FE1CB114717A}"/>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C4F7-5B4A-8DD5-FE1CB114717A}"/>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27</c:v>
              </c:pt>
              <c:pt idx="1">
                <c:v>19.3</c:v>
              </c:pt>
              <c:pt idx="2">
                <c:v>11.9</c:v>
              </c:pt>
              <c:pt idx="3">
                <c:v>26.7</c:v>
              </c:pt>
              <c:pt idx="4">
                <c:v>15.1</c:v>
              </c:pt>
            </c:numLit>
          </c:val>
          <c:extLst>
            <c:ext xmlns:c16="http://schemas.microsoft.com/office/drawing/2014/chart" uri="{C3380CC4-5D6E-409C-BE32-E72D297353CC}">
              <c16:uniqueId val="{0000000A-C4F7-5B4A-8DD5-FE1CB114717A}"/>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社内サーバ</a:t>
            </a:r>
            <a:r>
              <a:rPr lang="en-US" altLang="ja-JP"/>
              <a:t>/</a:t>
            </a:r>
            <a:r>
              <a:rPr lang="ja-JP" altLang="en-US"/>
              <a:t>プラットフォームに対する</a:t>
            </a:r>
          </a:p>
          <a:p>
            <a:pPr>
              <a:defRPr lang="ja-JP" sz="1400" b="0" i="0" u="none" strike="noStrike" kern="1200" spc="0" baseline="0">
                <a:solidFill>
                  <a:schemeClr val="tx1">
                    <a:lumMod val="65000"/>
                    <a:lumOff val="35000"/>
                  </a:schemeClr>
                </a:solidFill>
                <a:latin typeface="+mn-lt"/>
                <a:ea typeface="+mn-ea"/>
                <a:cs typeface="+mn-cs"/>
              </a:defRPr>
            </a:pPr>
            <a:r>
              <a:rPr lang="ja-JP" altLang="en-US"/>
              <a:t>脆弱性診断サービス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CA27-5E4C-BE5A-56995320F85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CA27-5E4C-BE5A-56995320F85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CA27-5E4C-BE5A-56995320F85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CA27-5E4C-BE5A-56995320F85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CA27-5E4C-BE5A-56995320F85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CA27-5E4C-BE5A-56995320F85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CA27-5E4C-BE5A-56995320F85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44.6</c:v>
              </c:pt>
              <c:pt idx="1">
                <c:v>16.7</c:v>
              </c:pt>
              <c:pt idx="2">
                <c:v>9.9</c:v>
              </c:pt>
              <c:pt idx="3">
                <c:v>20.2</c:v>
              </c:pt>
              <c:pt idx="4">
                <c:v>8.6999999999999993</c:v>
              </c:pt>
            </c:numLit>
          </c:val>
          <c:extLst>
            <c:ext xmlns:c16="http://schemas.microsoft.com/office/drawing/2014/chart" uri="{C3380CC4-5D6E-409C-BE32-E72D297353CC}">
              <c16:uniqueId val="{0000000A-CA27-5E4C-BE5A-56995320F85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アクセス制御製品の導入状況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71-8D0D-3641-B64B-B6BFAC1FC1F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72-8D0D-3641-B64B-B6BFAC1FC1F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73-8D0D-3641-B64B-B6BFAC1FC1F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74-8D0D-3641-B64B-B6BFAC1FC1F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75-8D0D-3641-B64B-B6BFAC1FC1F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71-8D0D-3641-B64B-B6BFAC1FC1F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72-8D0D-3641-B64B-B6BFAC1FC1F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eparator>, </c:separator>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Products!$G$9:$K$9</c:f>
              <c:numCache>
                <c:formatCode>General</c:formatCode>
                <c:ptCount val="5"/>
                <c:pt idx="0">
                  <c:v>48</c:v>
                </c:pt>
                <c:pt idx="1">
                  <c:v>18.3</c:v>
                </c:pt>
                <c:pt idx="2">
                  <c:v>8.9</c:v>
                </c:pt>
                <c:pt idx="3">
                  <c:v>16.5</c:v>
                </c:pt>
                <c:pt idx="4">
                  <c:v>8.4</c:v>
                </c:pt>
              </c:numCache>
            </c:numRef>
          </c:val>
          <c:extLst>
            <c:ext xmlns:c16="http://schemas.microsoft.com/office/drawing/2014/chart" uri="{C3380CC4-5D6E-409C-BE32-E72D297353CC}">
              <c16:uniqueId val="{00000070-8D0D-3641-B64B-B6BFAC1FC1F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外部</a:t>
            </a:r>
            <a:r>
              <a:rPr lang="en" altLang="ja-JP"/>
              <a:t>WEB</a:t>
            </a:r>
            <a:r>
              <a:rPr lang="ja-JP" altLang="en-US"/>
              <a:t>サーバに対する</a:t>
            </a:r>
          </a:p>
          <a:p>
            <a:pPr>
              <a:defRPr lang="ja-JP" sz="1400" b="0" i="0" u="none" strike="noStrike" kern="1200" spc="0" baseline="0">
                <a:solidFill>
                  <a:schemeClr val="tx1">
                    <a:lumMod val="65000"/>
                    <a:lumOff val="35000"/>
                  </a:schemeClr>
                </a:solidFill>
                <a:latin typeface="+mn-lt"/>
                <a:ea typeface="+mn-ea"/>
                <a:cs typeface="+mn-cs"/>
              </a:defRPr>
            </a:pPr>
            <a:r>
              <a:rPr lang="ja-JP" altLang="en-US"/>
              <a:t>アプリケーション脆弱性診断サービス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C808-DE41-96BF-6D68AD4ACD37}"/>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C808-DE41-96BF-6D68AD4ACD37}"/>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C808-DE41-96BF-6D68AD4ACD37}"/>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C808-DE41-96BF-6D68AD4ACD37}"/>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C808-DE41-96BF-6D68AD4ACD37}"/>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C808-DE41-96BF-6D68AD4ACD37}"/>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C808-DE41-96BF-6D68AD4ACD37}"/>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36.6</c:v>
              </c:pt>
              <c:pt idx="1">
                <c:v>23.3</c:v>
              </c:pt>
              <c:pt idx="2">
                <c:v>9.6999999999999993</c:v>
              </c:pt>
              <c:pt idx="3">
                <c:v>21.4</c:v>
              </c:pt>
              <c:pt idx="4">
                <c:v>9.1</c:v>
              </c:pt>
            </c:numLit>
          </c:val>
          <c:extLst>
            <c:ext xmlns:c16="http://schemas.microsoft.com/office/drawing/2014/chart" uri="{C3380CC4-5D6E-409C-BE32-E72D297353CC}">
              <c16:uniqueId val="{0000000A-C808-DE41-96BF-6D68AD4ACD37}"/>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外部から社内ネットワークへの</a:t>
            </a:r>
          </a:p>
          <a:p>
            <a:pPr>
              <a:defRPr lang="ja-JP" sz="1400" b="0" i="0" u="none" strike="noStrike" kern="1200" spc="0" baseline="0">
                <a:solidFill>
                  <a:schemeClr val="tx1">
                    <a:lumMod val="65000"/>
                    <a:lumOff val="35000"/>
                  </a:schemeClr>
                </a:solidFill>
                <a:latin typeface="+mn-lt"/>
                <a:ea typeface="+mn-ea"/>
                <a:cs typeface="+mn-cs"/>
              </a:defRPr>
            </a:pPr>
            <a:r>
              <a:rPr lang="ja-JP" altLang="en-US"/>
              <a:t>侵入検知サービス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90F8-0F45-A892-A72C4C49482A}"/>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90F8-0F45-A892-A72C4C49482A}"/>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90F8-0F45-A892-A72C4C49482A}"/>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90F8-0F45-A892-A72C4C49482A}"/>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90F8-0F45-A892-A72C4C49482A}"/>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90F8-0F45-A892-A72C4C49482A}"/>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90F8-0F45-A892-A72C4C49482A}"/>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40.1</c:v>
              </c:pt>
              <c:pt idx="1">
                <c:v>18.8</c:v>
              </c:pt>
              <c:pt idx="2">
                <c:v>11.9</c:v>
              </c:pt>
              <c:pt idx="3">
                <c:v>20.5</c:v>
              </c:pt>
              <c:pt idx="4">
                <c:v>8.6999999999999993</c:v>
              </c:pt>
            </c:numLit>
          </c:val>
          <c:extLst>
            <c:ext xmlns:c16="http://schemas.microsoft.com/office/drawing/2014/chart" uri="{C3380CC4-5D6E-409C-BE32-E72D297353CC}">
              <c16:uniqueId val="{0000000A-90F8-0F45-A892-A72C4C49482A}"/>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セキュリティ機器の運用アウトソーシング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B36E-F347-8E0D-92749536EDFB}"/>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B36E-F347-8E0D-92749536EDFB}"/>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B36E-F347-8E0D-92749536EDFB}"/>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B36E-F347-8E0D-92749536EDFB}"/>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B36E-F347-8E0D-92749536EDFB}"/>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B36E-F347-8E0D-92749536EDFB}"/>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B36E-F347-8E0D-92749536EDFB}"/>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35.5</c:v>
              </c:pt>
              <c:pt idx="1">
                <c:v>19.600000000000001</c:v>
              </c:pt>
              <c:pt idx="2">
                <c:v>10.1</c:v>
              </c:pt>
              <c:pt idx="3">
                <c:v>26</c:v>
              </c:pt>
              <c:pt idx="4">
                <c:v>8.9</c:v>
              </c:pt>
            </c:numLit>
          </c:val>
          <c:extLst>
            <c:ext xmlns:c16="http://schemas.microsoft.com/office/drawing/2014/chart" uri="{C3380CC4-5D6E-409C-BE32-E72D297353CC}">
              <c16:uniqueId val="{0000000A-B36E-F347-8E0D-92749536EDFB}"/>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ファイアウォール・</a:t>
            </a:r>
            <a:r>
              <a:rPr lang="en-US" altLang="ja-JP"/>
              <a:t>NGFW</a:t>
            </a:r>
            <a:r>
              <a:rPr lang="ja-JP" altLang="en-US"/>
              <a:t>・</a:t>
            </a:r>
            <a:r>
              <a:rPr lang="en-US" altLang="ja-JP"/>
              <a:t>UTM</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6D15-9F4D-AFA2-EA627E535A2E}"/>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6D15-9F4D-AFA2-EA627E535A2E}"/>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6D15-9F4D-AFA2-EA627E535A2E}"/>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6D15-9F4D-AFA2-EA627E535A2E}"/>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6D15-9F4D-AFA2-EA627E535A2E}"/>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6D15-9F4D-AFA2-EA627E535A2E}"/>
                </c:ext>
              </c:extLst>
            </c:dLbl>
            <c:dLbl>
              <c:idx val="1"/>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6D15-9F4D-AFA2-EA627E535A2E}"/>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A-6D15-9F4D-AFA2-EA627E535A2E}"/>
            </c:ext>
          </c:extLst>
        </c:ser>
        <c:ser>
          <c:idx val="5"/>
          <c:order val="1"/>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B-6D15-9F4D-AFA2-EA627E535A2E}"/>
            </c:ext>
          </c:extLst>
        </c:ser>
        <c:ser>
          <c:idx val="6"/>
          <c:order val="2"/>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C-6D15-9F4D-AFA2-EA627E535A2E}"/>
            </c:ext>
          </c:extLst>
        </c:ser>
        <c:ser>
          <c:idx val="7"/>
          <c:order val="3"/>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D-6D15-9F4D-AFA2-EA627E535A2E}"/>
            </c:ext>
          </c:extLst>
        </c:ser>
        <c:ser>
          <c:idx val="2"/>
          <c:order val="4"/>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E-6D15-9F4D-AFA2-EA627E535A2E}"/>
            </c:ext>
          </c:extLst>
        </c:ser>
        <c:ser>
          <c:idx val="3"/>
          <c:order val="5"/>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F-6D15-9F4D-AFA2-EA627E535A2E}"/>
            </c:ext>
          </c:extLst>
        </c:ser>
        <c:ser>
          <c:idx val="1"/>
          <c:order val="6"/>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0-6D15-9F4D-AFA2-EA627E535A2E}"/>
            </c:ext>
          </c:extLst>
        </c:ser>
        <c:ser>
          <c:idx val="0"/>
          <c:order val="7"/>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1-6D15-9F4D-AFA2-EA627E535A2E}"/>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セキュリティオペレーションセンター</a:t>
            </a:r>
            <a:r>
              <a:rPr lang="en-US" altLang="ja-JP"/>
              <a:t>(SOC)</a:t>
            </a:r>
            <a:r>
              <a:rPr lang="ja-JP" altLang="en-US"/>
              <a:t>による総合的なセキュリティ監視の導入状況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D28F-4257-BBD9-A606302C14AB}"/>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D28F-4257-BBD9-A606302C14AB}"/>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D28F-4257-BBD9-A606302C14AB}"/>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D28F-4257-BBD9-A606302C14AB}"/>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D28F-4257-BBD9-A606302C14AB}"/>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D28F-4257-BBD9-A606302C14AB}"/>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D28F-4257-BBD9-A606302C14AB}"/>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35.9</c:v>
              </c:pt>
              <c:pt idx="1">
                <c:v>20</c:v>
              </c:pt>
              <c:pt idx="2">
                <c:v>10.3</c:v>
              </c:pt>
              <c:pt idx="3">
                <c:v>24.4</c:v>
              </c:pt>
              <c:pt idx="4">
                <c:v>9.4</c:v>
              </c:pt>
            </c:numLit>
          </c:val>
          <c:extLst>
            <c:ext xmlns:c16="http://schemas.microsoft.com/office/drawing/2014/chart" uri="{C3380CC4-5D6E-409C-BE32-E72D297353CC}">
              <c16:uniqueId val="{0000000A-D28F-4257-BBD9-A606302C14AB}"/>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ファイアウォール・</a:t>
            </a:r>
            <a:r>
              <a:rPr lang="en-US" altLang="ja-JP"/>
              <a:t>NGFW</a:t>
            </a:r>
            <a:r>
              <a:rPr lang="ja-JP" altLang="en-US"/>
              <a:t>・</a:t>
            </a:r>
            <a:r>
              <a:rPr lang="en-US" altLang="ja-JP"/>
              <a:t>UTM</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5B37-3145-92D9-3BD8894B05E1}"/>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5B37-3145-92D9-3BD8894B05E1}"/>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5B37-3145-92D9-3BD8894B05E1}"/>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5B37-3145-92D9-3BD8894B05E1}"/>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5B37-3145-92D9-3BD8894B05E1}"/>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5B37-3145-92D9-3BD8894B05E1}"/>
                </c:ext>
              </c:extLst>
            </c:dLbl>
            <c:dLbl>
              <c:idx val="1"/>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5B37-3145-92D9-3BD8894B05E1}"/>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A-5B37-3145-92D9-3BD8894B05E1}"/>
            </c:ext>
          </c:extLst>
        </c:ser>
        <c:ser>
          <c:idx val="5"/>
          <c:order val="1"/>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B-5B37-3145-92D9-3BD8894B05E1}"/>
            </c:ext>
          </c:extLst>
        </c:ser>
        <c:ser>
          <c:idx val="6"/>
          <c:order val="2"/>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C-5B37-3145-92D9-3BD8894B05E1}"/>
            </c:ext>
          </c:extLst>
        </c:ser>
        <c:ser>
          <c:idx val="7"/>
          <c:order val="3"/>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D-5B37-3145-92D9-3BD8894B05E1}"/>
            </c:ext>
          </c:extLst>
        </c:ser>
        <c:ser>
          <c:idx val="2"/>
          <c:order val="4"/>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E-5B37-3145-92D9-3BD8894B05E1}"/>
            </c:ext>
          </c:extLst>
        </c:ser>
        <c:ser>
          <c:idx val="3"/>
          <c:order val="5"/>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F-5B37-3145-92D9-3BD8894B05E1}"/>
            </c:ext>
          </c:extLst>
        </c:ser>
        <c:ser>
          <c:idx val="1"/>
          <c:order val="6"/>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0-5B37-3145-92D9-3BD8894B05E1}"/>
            </c:ext>
          </c:extLst>
        </c:ser>
        <c:ser>
          <c:idx val="0"/>
          <c:order val="7"/>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1-5B37-3145-92D9-3BD8894B05E1}"/>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クラウドサービス用ファイアウォールの導入状況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4533-CD41-A8AB-89DA9B3F87D2}"/>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4533-CD41-A8AB-89DA9B3F87D2}"/>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4533-CD41-A8AB-89DA9B3F87D2}"/>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4533-CD41-A8AB-89DA9B3F87D2}"/>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4533-CD41-A8AB-89DA9B3F87D2}"/>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4533-CD41-A8AB-89DA9B3F87D2}"/>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4533-CD41-A8AB-89DA9B3F87D2}"/>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Products!$G$6:$K$6</c:f>
              <c:numCache>
                <c:formatCode>General</c:formatCode>
                <c:ptCount val="5"/>
                <c:pt idx="0">
                  <c:v>47.3</c:v>
                </c:pt>
                <c:pt idx="1">
                  <c:v>17.3</c:v>
                </c:pt>
                <c:pt idx="2">
                  <c:v>10.5</c:v>
                </c:pt>
                <c:pt idx="3">
                  <c:v>16.899999999999999</c:v>
                </c:pt>
                <c:pt idx="4">
                  <c:v>8</c:v>
                </c:pt>
              </c:numCache>
            </c:numRef>
          </c:val>
          <c:extLst>
            <c:ext xmlns:c16="http://schemas.microsoft.com/office/drawing/2014/chart" uri="{C3380CC4-5D6E-409C-BE32-E72D297353CC}">
              <c16:uniqueId val="{0000000A-4533-CD41-A8AB-89DA9B3F87D2}"/>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WAF</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44EE-614B-9833-770B9165A501}"/>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44EE-614B-9833-770B9165A501}"/>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44EE-614B-9833-770B9165A501}"/>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44EE-614B-9833-770B9165A501}"/>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44EE-614B-9833-770B9165A501}"/>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44EE-614B-9833-770B9165A501}"/>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44EE-614B-9833-770B9165A501}"/>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Products!$G$7:$K$7</c:f>
              <c:numCache>
                <c:formatCode>General</c:formatCode>
                <c:ptCount val="5"/>
                <c:pt idx="0">
                  <c:v>45.3</c:v>
                </c:pt>
                <c:pt idx="1">
                  <c:v>16.600000000000001</c:v>
                </c:pt>
                <c:pt idx="2">
                  <c:v>11.4</c:v>
                </c:pt>
                <c:pt idx="3">
                  <c:v>17.7</c:v>
                </c:pt>
                <c:pt idx="4">
                  <c:v>9</c:v>
                </c:pt>
              </c:numCache>
            </c:numRef>
          </c:val>
          <c:extLst>
            <c:ext xmlns:c16="http://schemas.microsoft.com/office/drawing/2014/chart" uri="{C3380CC4-5D6E-409C-BE32-E72D297353CC}">
              <c16:uniqueId val="{0000000A-44EE-614B-9833-770B9165A501}"/>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クラウドサービス用</a:t>
            </a:r>
            <a:r>
              <a:rPr lang="en" altLang="ja-JP"/>
              <a:t>WAF</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383B-0641-85CD-4E9E5FD1E95F}"/>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383B-0641-85CD-4E9E5FD1E95F}"/>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383B-0641-85CD-4E9E5FD1E95F}"/>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383B-0641-85CD-4E9E5FD1E95F}"/>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383B-0641-85CD-4E9E5FD1E95F}"/>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383B-0641-85CD-4E9E5FD1E95F}"/>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383B-0641-85CD-4E9E5FD1E95F}"/>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Products!$G$8:$K$8</c:f>
              <c:numCache>
                <c:formatCode>General</c:formatCode>
                <c:ptCount val="5"/>
                <c:pt idx="0">
                  <c:v>38</c:v>
                </c:pt>
                <c:pt idx="1">
                  <c:v>19</c:v>
                </c:pt>
                <c:pt idx="2">
                  <c:v>11</c:v>
                </c:pt>
                <c:pt idx="3">
                  <c:v>21.5</c:v>
                </c:pt>
                <c:pt idx="4">
                  <c:v>10.5</c:v>
                </c:pt>
              </c:numCache>
            </c:numRef>
          </c:val>
          <c:extLst>
            <c:ext xmlns:c16="http://schemas.microsoft.com/office/drawing/2014/chart" uri="{C3380CC4-5D6E-409C-BE32-E72D297353CC}">
              <c16:uniqueId val="{0000000A-383B-0641-85CD-4E9E5FD1E95F}"/>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アクセス制御製品の導入状況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2276-CD49-89CD-5C35D7A0AA7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2276-CD49-89CD-5C35D7A0AA7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2276-CD49-89CD-5C35D7A0AA7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2276-CD49-89CD-5C35D7A0AA7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2276-CD49-89CD-5C35D7A0AA7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76-CD49-89CD-5C35D7A0AA7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76-CD49-89CD-5C35D7A0AA7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eparator>, </c:separator>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Products!$G$9:$K$9</c:f>
              <c:numCache>
                <c:formatCode>General</c:formatCode>
                <c:ptCount val="5"/>
                <c:pt idx="0">
                  <c:v>48</c:v>
                </c:pt>
                <c:pt idx="1">
                  <c:v>18.3</c:v>
                </c:pt>
                <c:pt idx="2">
                  <c:v>8.9</c:v>
                </c:pt>
                <c:pt idx="3">
                  <c:v>16.5</c:v>
                </c:pt>
                <c:pt idx="4">
                  <c:v>8.4</c:v>
                </c:pt>
              </c:numCache>
            </c:numRef>
          </c:val>
          <c:extLst>
            <c:ext xmlns:c16="http://schemas.microsoft.com/office/drawing/2014/chart" uri="{C3380CC4-5D6E-409C-BE32-E72D297353CC}">
              <c16:uniqueId val="{0000000A-2276-CD49-89CD-5C35D7A0AA7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統合振舞い検知サービスの導入状況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71-8D0D-3641-B64B-B6BFAC1FC1F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72-8D0D-3641-B64B-B6BFAC1FC1F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73-8D0D-3641-B64B-B6BFAC1FC1F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74-8D0D-3641-B64B-B6BFAC1FC1F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75-8D0D-3641-B64B-B6BFAC1FC1F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1-8D0D-3641-B64B-B6BFAC1FC1F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2-8D0D-3641-B64B-B6BFAC1FC1F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Products!$G$10:$K$10</c:f>
              <c:numCache>
                <c:formatCode>General</c:formatCode>
                <c:ptCount val="5"/>
                <c:pt idx="0">
                  <c:v>28.2</c:v>
                </c:pt>
                <c:pt idx="1">
                  <c:v>18.7</c:v>
                </c:pt>
                <c:pt idx="2">
                  <c:v>10.9</c:v>
                </c:pt>
                <c:pt idx="3">
                  <c:v>26.6</c:v>
                </c:pt>
                <c:pt idx="4">
                  <c:v>15.6</c:v>
                </c:pt>
              </c:numCache>
            </c:numRef>
          </c:val>
          <c:extLst>
            <c:ext xmlns:c16="http://schemas.microsoft.com/office/drawing/2014/chart" uri="{C3380CC4-5D6E-409C-BE32-E72D297353CC}">
              <c16:uniqueId val="{00000070-8D0D-3641-B64B-B6BFAC1FC1F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統合振舞い検知サービスの導入状況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3F5D-9A4E-8C81-38BEF8E6F1F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3F5D-9A4E-8C81-38BEF8E6F1F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3F5D-9A4E-8C81-38BEF8E6F1F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3F5D-9A4E-8C81-38BEF8E6F1F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3F5D-9A4E-8C81-38BEF8E6F1F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3F5D-9A4E-8C81-38BEF8E6F1F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3F5D-9A4E-8C81-38BEF8E6F1F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Products!$G$10:$K$10</c:f>
              <c:numCache>
                <c:formatCode>General</c:formatCode>
                <c:ptCount val="5"/>
                <c:pt idx="0">
                  <c:v>28.2</c:v>
                </c:pt>
                <c:pt idx="1">
                  <c:v>18.7</c:v>
                </c:pt>
                <c:pt idx="2">
                  <c:v>10.9</c:v>
                </c:pt>
                <c:pt idx="3">
                  <c:v>26.6</c:v>
                </c:pt>
                <c:pt idx="4">
                  <c:v>15.6</c:v>
                </c:pt>
              </c:numCache>
            </c:numRef>
          </c:val>
          <c:extLst>
            <c:ext xmlns:c16="http://schemas.microsoft.com/office/drawing/2014/chart" uri="{C3380CC4-5D6E-409C-BE32-E72D297353CC}">
              <c16:uniqueId val="{0000000A-3F5D-9A4E-8C81-38BEF8E6F1F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SIEM</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9F2B-A747-9261-D0E06F778B7B}"/>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9F2B-A747-9261-D0E06F778B7B}"/>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9F2B-A747-9261-D0E06F778B7B}"/>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9F2B-A747-9261-D0E06F778B7B}"/>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9F2B-A747-9261-D0E06F778B7B}"/>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9F2B-A747-9261-D0E06F778B7B}"/>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9F2B-A747-9261-D0E06F778B7B}"/>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Products!$G$11:$K$11</c:f>
              <c:numCache>
                <c:formatCode>General</c:formatCode>
                <c:ptCount val="5"/>
                <c:pt idx="0">
                  <c:v>30.2</c:v>
                </c:pt>
                <c:pt idx="1">
                  <c:v>20.2</c:v>
                </c:pt>
                <c:pt idx="2">
                  <c:v>11.9</c:v>
                </c:pt>
                <c:pt idx="3">
                  <c:v>25.4</c:v>
                </c:pt>
                <c:pt idx="4">
                  <c:v>12.3</c:v>
                </c:pt>
              </c:numCache>
            </c:numRef>
          </c:val>
          <c:extLst>
            <c:ext xmlns:c16="http://schemas.microsoft.com/office/drawing/2014/chart" uri="{C3380CC4-5D6E-409C-BE32-E72D297353CC}">
              <c16:uniqueId val="{0000000A-9F2B-A747-9261-D0E06F778B7B}"/>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フォレンジクスツールの導入状況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A199-6A40-B1D3-130C1FCDFEA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A199-6A40-B1D3-130C1FCDFEA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A199-6A40-B1D3-130C1FCDFEA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A199-6A40-B1D3-130C1FCDFEA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A199-6A40-B1D3-130C1FCDFEA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A199-6A40-B1D3-130C1FCDFEA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A199-6A40-B1D3-130C1FCDFEA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Products!$G$12:$K$12</c:f>
              <c:numCache>
                <c:formatCode>General</c:formatCode>
                <c:ptCount val="5"/>
                <c:pt idx="0">
                  <c:v>23.6</c:v>
                </c:pt>
                <c:pt idx="1">
                  <c:v>21.7</c:v>
                </c:pt>
                <c:pt idx="2">
                  <c:v>11.6</c:v>
                </c:pt>
                <c:pt idx="3">
                  <c:v>27.6</c:v>
                </c:pt>
                <c:pt idx="4">
                  <c:v>15.5</c:v>
                </c:pt>
              </c:numCache>
            </c:numRef>
          </c:val>
          <c:extLst>
            <c:ext xmlns:c16="http://schemas.microsoft.com/office/drawing/2014/chart" uri="{C3380CC4-5D6E-409C-BE32-E72D297353CC}">
              <c16:uniqueId val="{0000000A-A199-6A40-B1D3-130C1FCDFEA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DDoS</a:t>
            </a:r>
            <a:r>
              <a:rPr lang="ja-JP" altLang="en"/>
              <a:t>（</a:t>
            </a:r>
            <a:r>
              <a:rPr lang="ja-JP" altLang="en-US"/>
              <a:t>サービス妨害攻撃）対策ツール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9133-D846-A14B-1C25BEF0E70F}"/>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9133-D846-A14B-1C25BEF0E70F}"/>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9133-D846-A14B-1C25BEF0E70F}"/>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9133-D846-A14B-1C25BEF0E70F}"/>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9133-D846-A14B-1C25BEF0E70F}"/>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9133-D846-A14B-1C25BEF0E70F}"/>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9133-D846-A14B-1C25BEF0E70F}"/>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Products!$G$13:$K$13</c:f>
              <c:numCache>
                <c:formatCode>General</c:formatCode>
                <c:ptCount val="5"/>
                <c:pt idx="0">
                  <c:v>33.1</c:v>
                </c:pt>
                <c:pt idx="1">
                  <c:v>19.899999999999999</c:v>
                </c:pt>
                <c:pt idx="2">
                  <c:v>11.1</c:v>
                </c:pt>
                <c:pt idx="3">
                  <c:v>23.6</c:v>
                </c:pt>
                <c:pt idx="4">
                  <c:v>12.3</c:v>
                </c:pt>
              </c:numCache>
            </c:numRef>
          </c:val>
          <c:extLst>
            <c:ext xmlns:c16="http://schemas.microsoft.com/office/drawing/2014/chart" uri="{C3380CC4-5D6E-409C-BE32-E72D297353CC}">
              <c16:uniqueId val="{0000000A-9133-D846-A14B-1C25BEF0E70F}"/>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CASB </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BE58-3B44-A4A6-11DB51763C27}"/>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BE58-3B44-A4A6-11DB51763C27}"/>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BE58-3B44-A4A6-11DB51763C27}"/>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BE58-3B44-A4A6-11DB51763C27}"/>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BE58-3B44-A4A6-11DB51763C27}"/>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BE58-3B44-A4A6-11DB51763C27}"/>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BE58-3B44-A4A6-11DB51763C27}"/>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Products!$G$15:$K$15</c:f>
              <c:numCache>
                <c:formatCode>General</c:formatCode>
                <c:ptCount val="5"/>
                <c:pt idx="0">
                  <c:v>25.3</c:v>
                </c:pt>
                <c:pt idx="1">
                  <c:v>20.3</c:v>
                </c:pt>
                <c:pt idx="2">
                  <c:v>12.7</c:v>
                </c:pt>
                <c:pt idx="3">
                  <c:v>26.3</c:v>
                </c:pt>
                <c:pt idx="4">
                  <c:v>15.5</c:v>
                </c:pt>
              </c:numCache>
            </c:numRef>
          </c:val>
          <c:extLst>
            <c:ext xmlns:c16="http://schemas.microsoft.com/office/drawing/2014/chart" uri="{C3380CC4-5D6E-409C-BE32-E72D297353CC}">
              <c16:uniqueId val="{0000000A-BE58-3B44-A4A6-11DB51763C27}"/>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ウィルス対策ソフト（クライアント型）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00D0-6549-ABA7-CD2F1ED192E4}"/>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00D0-6549-ABA7-CD2F1ED192E4}"/>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00D0-6549-ABA7-CD2F1ED192E4}"/>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00D0-6549-ABA7-CD2F1ED192E4}"/>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00D0-6549-ABA7-CD2F1ED192E4}"/>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00D0-6549-ABA7-CD2F1ED192E4}"/>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00D0-6549-ABA7-CD2F1ED192E4}"/>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Products!$G$16:$K$16</c:f>
              <c:numCache>
                <c:formatCode>General</c:formatCode>
                <c:ptCount val="5"/>
                <c:pt idx="0">
                  <c:v>68.900000000000006</c:v>
                </c:pt>
                <c:pt idx="1">
                  <c:v>11.8</c:v>
                </c:pt>
                <c:pt idx="2">
                  <c:v>8.4</c:v>
                </c:pt>
                <c:pt idx="3">
                  <c:v>7.3</c:v>
                </c:pt>
                <c:pt idx="4">
                  <c:v>3.6</c:v>
                </c:pt>
              </c:numCache>
            </c:numRef>
          </c:val>
          <c:extLst>
            <c:ext xmlns:c16="http://schemas.microsoft.com/office/drawing/2014/chart" uri="{C3380CC4-5D6E-409C-BE32-E72D297353CC}">
              <c16:uniqueId val="{0000000A-00D0-6549-ABA7-CD2F1ED192E4}"/>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ソフトウェア配布ツール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54B4-0547-9857-97E965FDB23F}"/>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54B4-0547-9857-97E965FDB23F}"/>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54B4-0547-9857-97E965FDB23F}"/>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54B4-0547-9857-97E965FDB23F}"/>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54B4-0547-9857-97E965FDB23F}"/>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54B4-0547-9857-97E965FDB23F}"/>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54B4-0547-9857-97E965FDB23F}"/>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Products!$G$17:$K$17</c:f>
              <c:numCache>
                <c:formatCode>General</c:formatCode>
                <c:ptCount val="5"/>
                <c:pt idx="0">
                  <c:v>46.2</c:v>
                </c:pt>
                <c:pt idx="1">
                  <c:v>19.5</c:v>
                </c:pt>
                <c:pt idx="2">
                  <c:v>9.3000000000000007</c:v>
                </c:pt>
                <c:pt idx="3">
                  <c:v>18</c:v>
                </c:pt>
                <c:pt idx="4">
                  <c:v>7</c:v>
                </c:pt>
              </c:numCache>
            </c:numRef>
          </c:val>
          <c:extLst>
            <c:ext xmlns:c16="http://schemas.microsoft.com/office/drawing/2014/chart" uri="{C3380CC4-5D6E-409C-BE32-E72D297353CC}">
              <c16:uniqueId val="{0000000A-54B4-0547-9857-97E965FDB23F}"/>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暗号化ツール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9C66-A14A-9724-85991A73600A}"/>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9C66-A14A-9724-85991A73600A}"/>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9C66-A14A-9724-85991A73600A}"/>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9C66-A14A-9724-85991A73600A}"/>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9C66-A14A-9724-85991A73600A}"/>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9C66-A14A-9724-85991A73600A}"/>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9C66-A14A-9724-85991A73600A}"/>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Products!$G$18:$K$18</c:f>
              <c:numCache>
                <c:formatCode>General</c:formatCode>
                <c:ptCount val="5"/>
                <c:pt idx="0">
                  <c:v>45.8</c:v>
                </c:pt>
                <c:pt idx="1">
                  <c:v>18</c:v>
                </c:pt>
                <c:pt idx="2">
                  <c:v>11.7</c:v>
                </c:pt>
                <c:pt idx="3">
                  <c:v>17.8</c:v>
                </c:pt>
                <c:pt idx="4">
                  <c:v>6.6</c:v>
                </c:pt>
              </c:numCache>
            </c:numRef>
          </c:val>
          <c:extLst>
            <c:ext xmlns:c16="http://schemas.microsoft.com/office/drawing/2014/chart" uri="{C3380CC4-5D6E-409C-BE32-E72D297353CC}">
              <c16:uniqueId val="{0000000A-9C66-A14A-9724-85991A73600A}"/>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IRM</a:t>
            </a:r>
            <a:r>
              <a:rPr lang="ja-JP" altLang="en"/>
              <a:t>／</a:t>
            </a:r>
            <a:r>
              <a:rPr lang="en" altLang="ja-JP"/>
              <a:t>DLP</a:t>
            </a:r>
            <a:r>
              <a:rPr lang="ja-JP" altLang="en"/>
              <a:t>（</a:t>
            </a:r>
            <a:r>
              <a:rPr lang="ja-JP" altLang="en-US"/>
              <a:t>情報漏洩防止）ツール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440C-EB49-A966-7BA135EE782E}"/>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440C-EB49-A966-7BA135EE782E}"/>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440C-EB49-A966-7BA135EE782E}"/>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440C-EB49-A966-7BA135EE782E}"/>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440C-EB49-A966-7BA135EE782E}"/>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440C-EB49-A966-7BA135EE782E}"/>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440C-EB49-A966-7BA135EE782E}"/>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Products!$G$19:$K$19</c:f>
              <c:numCache>
                <c:formatCode>General</c:formatCode>
                <c:ptCount val="5"/>
                <c:pt idx="0">
                  <c:v>31.8</c:v>
                </c:pt>
                <c:pt idx="1">
                  <c:v>20.3</c:v>
                </c:pt>
                <c:pt idx="2">
                  <c:v>13.2</c:v>
                </c:pt>
                <c:pt idx="3">
                  <c:v>22.6</c:v>
                </c:pt>
                <c:pt idx="4">
                  <c:v>12.1</c:v>
                </c:pt>
              </c:numCache>
            </c:numRef>
          </c:val>
          <c:extLst>
            <c:ext xmlns:c16="http://schemas.microsoft.com/office/drawing/2014/chart" uri="{C3380CC4-5D6E-409C-BE32-E72D297353CC}">
              <c16:uniqueId val="{0000000A-440C-EB49-A966-7BA135EE782E}"/>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EDR</a:t>
            </a:r>
            <a:r>
              <a:rPr lang="ja-JP" altLang="en-US"/>
              <a:t>ツール（データバックアップ含む）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4A9F-2943-BE48-0B487691F733}"/>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4A9F-2943-BE48-0B487691F733}"/>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4A9F-2943-BE48-0B487691F733}"/>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4A9F-2943-BE48-0B487691F733}"/>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4A9F-2943-BE48-0B487691F733}"/>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4A9F-2943-BE48-0B487691F733}"/>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4A9F-2943-BE48-0B487691F733}"/>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Products!$G$20:$K$20</c:f>
              <c:numCache>
                <c:formatCode>General</c:formatCode>
                <c:ptCount val="5"/>
                <c:pt idx="0">
                  <c:v>33.200000000000003</c:v>
                </c:pt>
                <c:pt idx="1">
                  <c:v>20.399999999999999</c:v>
                </c:pt>
                <c:pt idx="2">
                  <c:v>9.6</c:v>
                </c:pt>
                <c:pt idx="3">
                  <c:v>23</c:v>
                </c:pt>
                <c:pt idx="4">
                  <c:v>13.8</c:v>
                </c:pt>
              </c:numCache>
            </c:numRef>
          </c:val>
          <c:extLst>
            <c:ext xmlns:c16="http://schemas.microsoft.com/office/drawing/2014/chart" uri="{C3380CC4-5D6E-409C-BE32-E72D297353CC}">
              <c16:uniqueId val="{0000000A-4A9F-2943-BE48-0B487691F733}"/>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SIEM</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71-8D0D-3641-B64B-B6BFAC1FC1F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72-8D0D-3641-B64B-B6BFAC1FC1F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73-8D0D-3641-B64B-B6BFAC1FC1F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74-8D0D-3641-B64B-B6BFAC1FC1F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75-8D0D-3641-B64B-B6BFAC1FC1F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1-8D0D-3641-B64B-B6BFAC1FC1F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2-8D0D-3641-B64B-B6BFAC1FC1F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Products!$G$11:$K$11</c:f>
              <c:numCache>
                <c:formatCode>General</c:formatCode>
                <c:ptCount val="5"/>
                <c:pt idx="0">
                  <c:v>30.2</c:v>
                </c:pt>
                <c:pt idx="1">
                  <c:v>20.2</c:v>
                </c:pt>
                <c:pt idx="2">
                  <c:v>11.9</c:v>
                </c:pt>
                <c:pt idx="3">
                  <c:v>25.4</c:v>
                </c:pt>
                <c:pt idx="4">
                  <c:v>12.3</c:v>
                </c:pt>
              </c:numCache>
            </c:numRef>
          </c:val>
          <c:extLst>
            <c:ext xmlns:c16="http://schemas.microsoft.com/office/drawing/2014/chart" uri="{C3380CC4-5D6E-409C-BE32-E72D297353CC}">
              <c16:uniqueId val="{00000070-8D0D-3641-B64B-B6BFAC1FC1F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アプリケーション制御</a:t>
            </a:r>
            <a:r>
              <a:rPr lang="en-US" altLang="ja-JP"/>
              <a:t>/</a:t>
            </a:r>
            <a:r>
              <a:rPr lang="ja-JP" altLang="en-US"/>
              <a:t>分離ツール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730B-3B4F-916D-08B21DD577EF}"/>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730B-3B4F-916D-08B21DD577EF}"/>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730B-3B4F-916D-08B21DD577EF}"/>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730B-3B4F-916D-08B21DD577EF}"/>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730B-3B4F-916D-08B21DD577EF}"/>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730B-3B4F-916D-08B21DD577EF}"/>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730B-3B4F-916D-08B21DD577EF}"/>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Products!$G$21:$K$21</c:f>
              <c:numCache>
                <c:formatCode>General</c:formatCode>
                <c:ptCount val="5"/>
                <c:pt idx="0">
                  <c:v>33.4</c:v>
                </c:pt>
                <c:pt idx="1">
                  <c:v>19.600000000000001</c:v>
                </c:pt>
                <c:pt idx="2">
                  <c:v>10.1</c:v>
                </c:pt>
                <c:pt idx="3">
                  <c:v>24.4</c:v>
                </c:pt>
                <c:pt idx="4">
                  <c:v>12.5</c:v>
                </c:pt>
              </c:numCache>
            </c:numRef>
          </c:val>
          <c:extLst>
            <c:ext xmlns:c16="http://schemas.microsoft.com/office/drawing/2014/chart" uri="{C3380CC4-5D6E-409C-BE32-E72D297353CC}">
              <c16:uniqueId val="{0000000A-730B-3B4F-916D-08B21DD577EF}"/>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セキュリティ情報（脅威情報含む）</a:t>
            </a:r>
          </a:p>
          <a:p>
            <a:pPr>
              <a:defRPr lang="ja-JP" sz="1400" b="0" i="0" u="none" strike="noStrike" kern="1200" spc="0" baseline="0">
                <a:solidFill>
                  <a:schemeClr val="tx1">
                    <a:lumMod val="65000"/>
                    <a:lumOff val="35000"/>
                  </a:schemeClr>
                </a:solidFill>
                <a:latin typeface="+mn-lt"/>
                <a:ea typeface="+mn-ea"/>
                <a:cs typeface="+mn-cs"/>
              </a:defRPr>
            </a:pPr>
            <a:r>
              <a:rPr lang="ja-JP" altLang="en-US"/>
              <a:t>有償配信サービス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F4A7-7B45-B58E-005BB9DFD6DB}"/>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F4A7-7B45-B58E-005BB9DFD6DB}"/>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F4A7-7B45-B58E-005BB9DFD6DB}"/>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F4A7-7B45-B58E-005BB9DFD6DB}"/>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F4A7-7B45-B58E-005BB9DFD6DB}"/>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F4A7-7B45-B58E-005BB9DFD6DB}"/>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F4A7-7B45-B58E-005BB9DFD6DB}"/>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Products!$G$30:$K$30</c:f>
              <c:numCache>
                <c:formatCode>General</c:formatCode>
                <c:ptCount val="5"/>
                <c:pt idx="0">
                  <c:v>31.4</c:v>
                </c:pt>
                <c:pt idx="1">
                  <c:v>20.5</c:v>
                </c:pt>
                <c:pt idx="2">
                  <c:v>12.9</c:v>
                </c:pt>
                <c:pt idx="3">
                  <c:v>24.7</c:v>
                </c:pt>
                <c:pt idx="4">
                  <c:v>10.5</c:v>
                </c:pt>
              </c:numCache>
            </c:numRef>
          </c:val>
          <c:extLst>
            <c:ext xmlns:c16="http://schemas.microsoft.com/office/drawing/2014/chart" uri="{C3380CC4-5D6E-409C-BE32-E72D297353CC}">
              <c16:uniqueId val="{0000000A-F4A7-7B45-B58E-005BB9DFD6DB}"/>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サイバー保険（個人情報漏洩保険含む）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A3E4-8046-9812-751062B165DE}"/>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A3E4-8046-9812-751062B165DE}"/>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A3E4-8046-9812-751062B165DE}"/>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A3E4-8046-9812-751062B165DE}"/>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A3E4-8046-9812-751062B165DE}"/>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A3E4-8046-9812-751062B165DE}"/>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A3E4-8046-9812-751062B165DE}"/>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Products!$G$31:$K$31</c:f>
              <c:numCache>
                <c:formatCode>General</c:formatCode>
                <c:ptCount val="5"/>
                <c:pt idx="0">
                  <c:v>31.4</c:v>
                </c:pt>
                <c:pt idx="1">
                  <c:v>21.7</c:v>
                </c:pt>
                <c:pt idx="2">
                  <c:v>12.5</c:v>
                </c:pt>
                <c:pt idx="3">
                  <c:v>25.1</c:v>
                </c:pt>
                <c:pt idx="4">
                  <c:v>9.4</c:v>
                </c:pt>
              </c:numCache>
            </c:numRef>
          </c:val>
          <c:extLst>
            <c:ext xmlns:c16="http://schemas.microsoft.com/office/drawing/2014/chart" uri="{C3380CC4-5D6E-409C-BE32-E72D297353CC}">
              <c16:uniqueId val="{0000000A-A3E4-8046-9812-751062B165DE}"/>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PC</a:t>
            </a:r>
            <a:r>
              <a:rPr lang="ja-JP" altLang="en-US"/>
              <a:t>資産管理</a:t>
            </a:r>
            <a:r>
              <a:rPr lang="en-US" altLang="ja-JP"/>
              <a:t>/</a:t>
            </a:r>
            <a:r>
              <a:rPr lang="en" altLang="ja-JP"/>
              <a:t>PC</a:t>
            </a:r>
            <a:r>
              <a:rPr lang="ja-JP" altLang="en-US"/>
              <a:t>操作ログ管理ツール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F3B3-864C-AFAD-B05120636171}"/>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F3B3-864C-AFAD-B05120636171}"/>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F3B3-864C-AFAD-B05120636171}"/>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F3B3-864C-AFAD-B05120636171}"/>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F3B3-864C-AFAD-B05120636171}"/>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F3B3-864C-AFAD-B05120636171}"/>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F3B3-864C-AFAD-B05120636171}"/>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38.4</c:v>
              </c:pt>
              <c:pt idx="1">
                <c:v>20.100000000000001</c:v>
              </c:pt>
              <c:pt idx="2">
                <c:v>10.3</c:v>
              </c:pt>
              <c:pt idx="3">
                <c:v>20.100000000000001</c:v>
              </c:pt>
              <c:pt idx="4">
                <c:v>11.2</c:v>
              </c:pt>
            </c:numLit>
          </c:val>
          <c:extLst>
            <c:ext xmlns:c16="http://schemas.microsoft.com/office/drawing/2014/chart" uri="{C3380CC4-5D6E-409C-BE32-E72D297353CC}">
              <c16:uniqueId val="{0000000A-F3B3-864C-AFAD-B05120636171}"/>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シンクライアント</a:t>
            </a:r>
            <a:r>
              <a:rPr lang="en-US" altLang="ja-JP"/>
              <a:t>/</a:t>
            </a:r>
            <a:r>
              <a:rPr lang="en" altLang="ja-JP"/>
              <a:t>VDI /DaaS </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95EF-DC41-BC19-8C52D3C63726}"/>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95EF-DC41-BC19-8C52D3C63726}"/>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95EF-DC41-BC19-8C52D3C63726}"/>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95EF-DC41-BC19-8C52D3C63726}"/>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95EF-DC41-BC19-8C52D3C63726}"/>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95EF-DC41-BC19-8C52D3C63726}"/>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95EF-DC41-BC19-8C52D3C63726}"/>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31.9</c:v>
              </c:pt>
              <c:pt idx="1">
                <c:v>21.1</c:v>
              </c:pt>
              <c:pt idx="2">
                <c:v>10.8</c:v>
              </c:pt>
              <c:pt idx="3">
                <c:v>24.8</c:v>
              </c:pt>
              <c:pt idx="4">
                <c:v>11.4</c:v>
              </c:pt>
            </c:numLit>
          </c:val>
          <c:extLst>
            <c:ext xmlns:c16="http://schemas.microsoft.com/office/drawing/2014/chart" uri="{C3380CC4-5D6E-409C-BE32-E72D297353CC}">
              <c16:uniqueId val="{0000000A-95EF-DC41-BC19-8C52D3C63726}"/>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UEBA</a:t>
            </a:r>
            <a:r>
              <a:rPr lang="ja-JP" altLang="en"/>
              <a:t>（</a:t>
            </a:r>
            <a:r>
              <a:rPr lang="ja-JP" altLang="en-US"/>
              <a:t>ユーザ振舞い検知ツール）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3F5D-B84F-A506-2524415605E5}"/>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3F5D-B84F-A506-2524415605E5}"/>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3F5D-B84F-A506-2524415605E5}"/>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3F5D-B84F-A506-2524415605E5}"/>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3F5D-B84F-A506-2524415605E5}"/>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3F5D-B84F-A506-2524415605E5}"/>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3F5D-B84F-A506-2524415605E5}"/>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27</c:v>
              </c:pt>
              <c:pt idx="1">
                <c:v>19.3</c:v>
              </c:pt>
              <c:pt idx="2">
                <c:v>11.9</c:v>
              </c:pt>
              <c:pt idx="3">
                <c:v>26.7</c:v>
              </c:pt>
              <c:pt idx="4">
                <c:v>15.1</c:v>
              </c:pt>
            </c:numLit>
          </c:val>
          <c:extLst>
            <c:ext xmlns:c16="http://schemas.microsoft.com/office/drawing/2014/chart" uri="{C3380CC4-5D6E-409C-BE32-E72D297353CC}">
              <c16:uniqueId val="{0000000A-3F5D-B84F-A506-2524415605E5}"/>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社内サーバ</a:t>
            </a:r>
            <a:r>
              <a:rPr lang="en-US" altLang="ja-JP"/>
              <a:t>/</a:t>
            </a:r>
            <a:r>
              <a:rPr lang="ja-JP" altLang="en-US"/>
              <a:t>プラットフォームに対する</a:t>
            </a:r>
          </a:p>
          <a:p>
            <a:pPr>
              <a:defRPr lang="ja-JP" sz="1400" b="0" i="0" u="none" strike="noStrike" kern="1200" spc="0" baseline="0">
                <a:solidFill>
                  <a:schemeClr val="tx1">
                    <a:lumMod val="65000"/>
                    <a:lumOff val="35000"/>
                  </a:schemeClr>
                </a:solidFill>
                <a:latin typeface="+mn-lt"/>
                <a:ea typeface="+mn-ea"/>
                <a:cs typeface="+mn-cs"/>
              </a:defRPr>
            </a:pPr>
            <a:r>
              <a:rPr lang="ja-JP" altLang="en-US"/>
              <a:t>脆弱性診断サービス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F20E-1849-814C-E45E904F2C56}"/>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F20E-1849-814C-E45E904F2C56}"/>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F20E-1849-814C-E45E904F2C56}"/>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F20E-1849-814C-E45E904F2C56}"/>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F20E-1849-814C-E45E904F2C56}"/>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F20E-1849-814C-E45E904F2C56}"/>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F20E-1849-814C-E45E904F2C56}"/>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44.6</c:v>
              </c:pt>
              <c:pt idx="1">
                <c:v>16.7</c:v>
              </c:pt>
              <c:pt idx="2">
                <c:v>9.9</c:v>
              </c:pt>
              <c:pt idx="3">
                <c:v>20.2</c:v>
              </c:pt>
              <c:pt idx="4">
                <c:v>8.6999999999999993</c:v>
              </c:pt>
            </c:numLit>
          </c:val>
          <c:extLst>
            <c:ext xmlns:c16="http://schemas.microsoft.com/office/drawing/2014/chart" uri="{C3380CC4-5D6E-409C-BE32-E72D297353CC}">
              <c16:uniqueId val="{0000000A-F20E-1849-814C-E45E904F2C56}"/>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外部</a:t>
            </a:r>
            <a:r>
              <a:rPr lang="en" altLang="ja-JP"/>
              <a:t>WEB</a:t>
            </a:r>
            <a:r>
              <a:rPr lang="ja-JP" altLang="en-US"/>
              <a:t>サーバに対する</a:t>
            </a:r>
          </a:p>
          <a:p>
            <a:pPr>
              <a:defRPr lang="ja-JP" sz="1400" b="0" i="0" u="none" strike="noStrike" kern="1200" spc="0" baseline="0">
                <a:solidFill>
                  <a:schemeClr val="tx1">
                    <a:lumMod val="65000"/>
                    <a:lumOff val="35000"/>
                  </a:schemeClr>
                </a:solidFill>
                <a:latin typeface="+mn-lt"/>
                <a:ea typeface="+mn-ea"/>
                <a:cs typeface="+mn-cs"/>
              </a:defRPr>
            </a:pPr>
            <a:r>
              <a:rPr lang="ja-JP" altLang="en-US"/>
              <a:t>アプリケーション脆弱性診断サービス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14EA-BE40-AA4A-B4AAFB167A33}"/>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14EA-BE40-AA4A-B4AAFB167A33}"/>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14EA-BE40-AA4A-B4AAFB167A33}"/>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14EA-BE40-AA4A-B4AAFB167A33}"/>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14EA-BE40-AA4A-B4AAFB167A33}"/>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14EA-BE40-AA4A-B4AAFB167A33}"/>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14EA-BE40-AA4A-B4AAFB167A33}"/>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36.6</c:v>
              </c:pt>
              <c:pt idx="1">
                <c:v>23.3</c:v>
              </c:pt>
              <c:pt idx="2">
                <c:v>9.6999999999999993</c:v>
              </c:pt>
              <c:pt idx="3">
                <c:v>21.4</c:v>
              </c:pt>
              <c:pt idx="4">
                <c:v>9.1</c:v>
              </c:pt>
            </c:numLit>
          </c:val>
          <c:extLst>
            <c:ext xmlns:c16="http://schemas.microsoft.com/office/drawing/2014/chart" uri="{C3380CC4-5D6E-409C-BE32-E72D297353CC}">
              <c16:uniqueId val="{0000000A-14EA-BE40-AA4A-B4AAFB167A33}"/>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外部から社内ネットワークへの</a:t>
            </a:r>
          </a:p>
          <a:p>
            <a:pPr>
              <a:defRPr lang="ja-JP" sz="1400" b="0" i="0" u="none" strike="noStrike" kern="1200" spc="0" baseline="0">
                <a:solidFill>
                  <a:schemeClr val="tx1">
                    <a:lumMod val="65000"/>
                    <a:lumOff val="35000"/>
                  </a:schemeClr>
                </a:solidFill>
                <a:latin typeface="+mn-lt"/>
                <a:ea typeface="+mn-ea"/>
                <a:cs typeface="+mn-cs"/>
              </a:defRPr>
            </a:pPr>
            <a:r>
              <a:rPr lang="ja-JP" altLang="en-US"/>
              <a:t>侵入検知サービス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DEF9-C04A-AA78-4C844DEE91B6}"/>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DEF9-C04A-AA78-4C844DEE91B6}"/>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DEF9-C04A-AA78-4C844DEE91B6}"/>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DEF9-C04A-AA78-4C844DEE91B6}"/>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DEF9-C04A-AA78-4C844DEE91B6}"/>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DEF9-C04A-AA78-4C844DEE91B6}"/>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DEF9-C04A-AA78-4C844DEE91B6}"/>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40.1</c:v>
              </c:pt>
              <c:pt idx="1">
                <c:v>18.8</c:v>
              </c:pt>
              <c:pt idx="2">
                <c:v>11.9</c:v>
              </c:pt>
              <c:pt idx="3">
                <c:v>20.5</c:v>
              </c:pt>
              <c:pt idx="4">
                <c:v>8.6999999999999993</c:v>
              </c:pt>
            </c:numLit>
          </c:val>
          <c:extLst>
            <c:ext xmlns:c16="http://schemas.microsoft.com/office/drawing/2014/chart" uri="{C3380CC4-5D6E-409C-BE32-E72D297353CC}">
              <c16:uniqueId val="{0000000A-DEF9-C04A-AA78-4C844DEE91B6}"/>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セキュリティ機器の運用アウトソーシング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08EE-7846-AB84-0741ADF4B3BD}"/>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08EE-7846-AB84-0741ADF4B3BD}"/>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08EE-7846-AB84-0741ADF4B3BD}"/>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08EE-7846-AB84-0741ADF4B3BD}"/>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08EE-7846-AB84-0741ADF4B3BD}"/>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08EE-7846-AB84-0741ADF4B3BD}"/>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08EE-7846-AB84-0741ADF4B3BD}"/>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35.5</c:v>
              </c:pt>
              <c:pt idx="1">
                <c:v>19.600000000000001</c:v>
              </c:pt>
              <c:pt idx="2">
                <c:v>10.1</c:v>
              </c:pt>
              <c:pt idx="3">
                <c:v>26</c:v>
              </c:pt>
              <c:pt idx="4">
                <c:v>8.9</c:v>
              </c:pt>
            </c:numLit>
          </c:val>
          <c:extLst>
            <c:ext xmlns:c16="http://schemas.microsoft.com/office/drawing/2014/chart" uri="{C3380CC4-5D6E-409C-BE32-E72D297353CC}">
              <c16:uniqueId val="{0000000A-08EE-7846-AB84-0741ADF4B3BD}"/>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フォレンジクスツールの導入状況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71-8D0D-3641-B64B-B6BFAC1FC1F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72-8D0D-3641-B64B-B6BFAC1FC1F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73-8D0D-3641-B64B-B6BFAC1FC1F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74-8D0D-3641-B64B-B6BFAC1FC1F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75-8D0D-3641-B64B-B6BFAC1FC1F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1-8D0D-3641-B64B-B6BFAC1FC1F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2-8D0D-3641-B64B-B6BFAC1FC1F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Products!$G$12:$K$12</c:f>
              <c:numCache>
                <c:formatCode>General</c:formatCode>
                <c:ptCount val="5"/>
                <c:pt idx="0">
                  <c:v>23.6</c:v>
                </c:pt>
                <c:pt idx="1">
                  <c:v>21.7</c:v>
                </c:pt>
                <c:pt idx="2">
                  <c:v>11.6</c:v>
                </c:pt>
                <c:pt idx="3">
                  <c:v>27.6</c:v>
                </c:pt>
                <c:pt idx="4">
                  <c:v>15.5</c:v>
                </c:pt>
              </c:numCache>
            </c:numRef>
          </c:val>
          <c:extLst>
            <c:ext xmlns:c16="http://schemas.microsoft.com/office/drawing/2014/chart" uri="{C3380CC4-5D6E-409C-BE32-E72D297353CC}">
              <c16:uniqueId val="{00000070-8D0D-3641-B64B-B6BFAC1FC1F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ファイアウォール・</a:t>
            </a:r>
            <a:r>
              <a:rPr lang="en-US" altLang="ja-JP"/>
              <a:t>NGFW</a:t>
            </a:r>
            <a:r>
              <a:rPr lang="ja-JP" altLang="en-US"/>
              <a:t>・</a:t>
            </a:r>
            <a:r>
              <a:rPr lang="en-US" altLang="ja-JP"/>
              <a:t>UTM</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F43A-7943-ADDD-D29F2F38E340}"/>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F43A-7943-ADDD-D29F2F38E340}"/>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F43A-7943-ADDD-D29F2F38E340}"/>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F43A-7943-ADDD-D29F2F38E340}"/>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F43A-7943-ADDD-D29F2F38E340}"/>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F43A-7943-ADDD-D29F2F38E340}"/>
                </c:ext>
              </c:extLst>
            </c:dLbl>
            <c:dLbl>
              <c:idx val="1"/>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F43A-7943-ADDD-D29F2F38E340}"/>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A-F43A-7943-ADDD-D29F2F38E340}"/>
            </c:ext>
          </c:extLst>
        </c:ser>
        <c:ser>
          <c:idx val="5"/>
          <c:order val="1"/>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B-F43A-7943-ADDD-D29F2F38E340}"/>
            </c:ext>
          </c:extLst>
        </c:ser>
        <c:ser>
          <c:idx val="6"/>
          <c:order val="2"/>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C-F43A-7943-ADDD-D29F2F38E340}"/>
            </c:ext>
          </c:extLst>
        </c:ser>
        <c:ser>
          <c:idx val="7"/>
          <c:order val="3"/>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D-F43A-7943-ADDD-D29F2F38E340}"/>
            </c:ext>
          </c:extLst>
        </c:ser>
        <c:ser>
          <c:idx val="2"/>
          <c:order val="4"/>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E-F43A-7943-ADDD-D29F2F38E340}"/>
            </c:ext>
          </c:extLst>
        </c:ser>
        <c:ser>
          <c:idx val="3"/>
          <c:order val="5"/>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F-F43A-7943-ADDD-D29F2F38E340}"/>
            </c:ext>
          </c:extLst>
        </c:ser>
        <c:ser>
          <c:idx val="1"/>
          <c:order val="6"/>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0-F43A-7943-ADDD-D29F2F38E340}"/>
            </c:ext>
          </c:extLst>
        </c:ser>
        <c:ser>
          <c:idx val="0"/>
          <c:order val="7"/>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1-F43A-7943-ADDD-D29F2F38E340}"/>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ファイアウォール・</a:t>
            </a:r>
            <a:r>
              <a:rPr lang="en-US" altLang="ja-JP"/>
              <a:t>NGFW</a:t>
            </a:r>
            <a:r>
              <a:rPr lang="ja-JP" altLang="en-US"/>
              <a:t>・</a:t>
            </a:r>
            <a:r>
              <a:rPr lang="en-US" altLang="ja-JP"/>
              <a:t>UTM</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DC80-E244-8CD5-B97052FEC70E}"/>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DC80-E244-8CD5-B97052FEC70E}"/>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DC80-E244-8CD5-B97052FEC70E}"/>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DC80-E244-8CD5-B97052FEC70E}"/>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DC80-E244-8CD5-B97052FEC70E}"/>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DC80-E244-8CD5-B97052FEC70E}"/>
                </c:ext>
              </c:extLst>
            </c:dLbl>
            <c:dLbl>
              <c:idx val="1"/>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DC80-E244-8CD5-B97052FEC70E}"/>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A-DC80-E244-8CD5-B97052FEC70E}"/>
            </c:ext>
          </c:extLst>
        </c:ser>
        <c:ser>
          <c:idx val="5"/>
          <c:order val="1"/>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B-DC80-E244-8CD5-B97052FEC70E}"/>
            </c:ext>
          </c:extLst>
        </c:ser>
        <c:ser>
          <c:idx val="6"/>
          <c:order val="2"/>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C-DC80-E244-8CD5-B97052FEC70E}"/>
            </c:ext>
          </c:extLst>
        </c:ser>
        <c:ser>
          <c:idx val="7"/>
          <c:order val="3"/>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D-DC80-E244-8CD5-B97052FEC70E}"/>
            </c:ext>
          </c:extLst>
        </c:ser>
        <c:ser>
          <c:idx val="2"/>
          <c:order val="4"/>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E-DC80-E244-8CD5-B97052FEC70E}"/>
            </c:ext>
          </c:extLst>
        </c:ser>
        <c:ser>
          <c:idx val="3"/>
          <c:order val="5"/>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F-DC80-E244-8CD5-B97052FEC70E}"/>
            </c:ext>
          </c:extLst>
        </c:ser>
        <c:ser>
          <c:idx val="1"/>
          <c:order val="6"/>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0-DC80-E244-8CD5-B97052FEC70E}"/>
            </c:ext>
          </c:extLst>
        </c:ser>
        <c:ser>
          <c:idx val="0"/>
          <c:order val="7"/>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1-DC80-E244-8CD5-B97052FEC70E}"/>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ファイアウォール・</a:t>
            </a:r>
            <a:r>
              <a:rPr lang="en-US" altLang="ja-JP"/>
              <a:t>NGFW</a:t>
            </a:r>
            <a:r>
              <a:rPr lang="ja-JP" altLang="en-US"/>
              <a:t>・</a:t>
            </a:r>
            <a:r>
              <a:rPr lang="en-US" altLang="ja-JP"/>
              <a:t>UTM</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E3E0-E942-A948-AEB9D8059633}"/>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E3E0-E942-A948-AEB9D8059633}"/>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E3E0-E942-A948-AEB9D8059633}"/>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E3E0-E942-A948-AEB9D8059633}"/>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E3E0-E942-A948-AEB9D8059633}"/>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E3E0-E942-A948-AEB9D8059633}"/>
                </c:ext>
              </c:extLst>
            </c:dLbl>
            <c:dLbl>
              <c:idx val="1"/>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E3E0-E942-A948-AEB9D8059633}"/>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A-E3E0-E942-A948-AEB9D8059633}"/>
            </c:ext>
          </c:extLst>
        </c:ser>
        <c:ser>
          <c:idx val="5"/>
          <c:order val="1"/>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B-E3E0-E942-A948-AEB9D8059633}"/>
            </c:ext>
          </c:extLst>
        </c:ser>
        <c:ser>
          <c:idx val="6"/>
          <c:order val="2"/>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C-E3E0-E942-A948-AEB9D8059633}"/>
            </c:ext>
          </c:extLst>
        </c:ser>
        <c:ser>
          <c:idx val="7"/>
          <c:order val="3"/>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D-E3E0-E942-A948-AEB9D8059633}"/>
            </c:ext>
          </c:extLst>
        </c:ser>
        <c:ser>
          <c:idx val="2"/>
          <c:order val="4"/>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E-E3E0-E942-A948-AEB9D8059633}"/>
            </c:ext>
          </c:extLst>
        </c:ser>
        <c:ser>
          <c:idx val="3"/>
          <c:order val="5"/>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F-E3E0-E942-A948-AEB9D8059633}"/>
            </c:ext>
          </c:extLst>
        </c:ser>
        <c:ser>
          <c:idx val="1"/>
          <c:order val="6"/>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0-E3E0-E942-A948-AEB9D8059633}"/>
            </c:ext>
          </c:extLst>
        </c:ser>
        <c:ser>
          <c:idx val="0"/>
          <c:order val="7"/>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1-E3E0-E942-A948-AEB9D8059633}"/>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ファイアウォール・</a:t>
            </a:r>
            <a:r>
              <a:rPr lang="en-US" altLang="ja-JP"/>
              <a:t>NGFW</a:t>
            </a:r>
            <a:r>
              <a:rPr lang="ja-JP" altLang="en-US"/>
              <a:t>・</a:t>
            </a:r>
            <a:r>
              <a:rPr lang="en-US" altLang="ja-JP"/>
              <a:t>UTM</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A1E4-A64D-BD23-638DDADA9161}"/>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A1E4-A64D-BD23-638DDADA9161}"/>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A1E4-A64D-BD23-638DDADA9161}"/>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A1E4-A64D-BD23-638DDADA9161}"/>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A1E4-A64D-BD23-638DDADA9161}"/>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A1E4-A64D-BD23-638DDADA9161}"/>
                </c:ext>
              </c:extLst>
            </c:dLbl>
            <c:dLbl>
              <c:idx val="1"/>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A1E4-A64D-BD23-638DDADA9161}"/>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A-A1E4-A64D-BD23-638DDADA9161}"/>
            </c:ext>
          </c:extLst>
        </c:ser>
        <c:ser>
          <c:idx val="5"/>
          <c:order val="1"/>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B-A1E4-A64D-BD23-638DDADA9161}"/>
            </c:ext>
          </c:extLst>
        </c:ser>
        <c:ser>
          <c:idx val="6"/>
          <c:order val="2"/>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C-A1E4-A64D-BD23-638DDADA9161}"/>
            </c:ext>
          </c:extLst>
        </c:ser>
        <c:ser>
          <c:idx val="7"/>
          <c:order val="3"/>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D-A1E4-A64D-BD23-638DDADA9161}"/>
            </c:ext>
          </c:extLst>
        </c:ser>
        <c:ser>
          <c:idx val="2"/>
          <c:order val="4"/>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E-A1E4-A64D-BD23-638DDADA9161}"/>
            </c:ext>
          </c:extLst>
        </c:ser>
        <c:ser>
          <c:idx val="3"/>
          <c:order val="5"/>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F-A1E4-A64D-BD23-638DDADA9161}"/>
            </c:ext>
          </c:extLst>
        </c:ser>
        <c:ser>
          <c:idx val="1"/>
          <c:order val="6"/>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0-A1E4-A64D-BD23-638DDADA9161}"/>
            </c:ext>
          </c:extLst>
        </c:ser>
        <c:ser>
          <c:idx val="0"/>
          <c:order val="7"/>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1-A1E4-A64D-BD23-638DDADA9161}"/>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セキュリティオペレーションセンター</a:t>
            </a:r>
            <a:r>
              <a:rPr lang="en-US" altLang="ja-JP"/>
              <a:t>(SOC)</a:t>
            </a:r>
            <a:r>
              <a:rPr lang="ja-JP" altLang="en-US"/>
              <a:t>による総合的なセキュリティ監視の導入状況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945D-4487-82A8-C0166BD82023}"/>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945D-4487-82A8-C0166BD82023}"/>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945D-4487-82A8-C0166BD82023}"/>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945D-4487-82A8-C0166BD82023}"/>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945D-4487-82A8-C0166BD82023}"/>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945D-4487-82A8-C0166BD82023}"/>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945D-4487-82A8-C0166BD82023}"/>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5"/>
              <c:pt idx="0">
                <c:v>導入済み</c:v>
              </c:pt>
              <c:pt idx="1">
                <c:v>1年以内に導入予定</c:v>
              </c:pt>
              <c:pt idx="2">
                <c:v>3年以内に導入予定</c:v>
              </c:pt>
              <c:pt idx="3">
                <c:v>予定なし</c:v>
              </c:pt>
              <c:pt idx="4">
                <c:v>製品自体を知らない</c:v>
              </c:pt>
            </c:strLit>
          </c:cat>
          <c:val>
            <c:numLit>
              <c:formatCode>General</c:formatCode>
              <c:ptCount val="5"/>
              <c:pt idx="0">
                <c:v>35.9</c:v>
              </c:pt>
              <c:pt idx="1">
                <c:v>20</c:v>
              </c:pt>
              <c:pt idx="2">
                <c:v>10.3</c:v>
              </c:pt>
              <c:pt idx="3">
                <c:v>24.4</c:v>
              </c:pt>
              <c:pt idx="4">
                <c:v>9.4</c:v>
              </c:pt>
            </c:numLit>
          </c:val>
          <c:extLst>
            <c:ext xmlns:c16="http://schemas.microsoft.com/office/drawing/2014/chart" uri="{C3380CC4-5D6E-409C-BE32-E72D297353CC}">
              <c16:uniqueId val="{0000000A-945D-4487-82A8-C0166BD82023}"/>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ファイアウォール・</a:t>
            </a:r>
            <a:r>
              <a:rPr lang="en-US" altLang="ja-JP"/>
              <a:t>NGFW</a:t>
            </a:r>
            <a:r>
              <a:rPr lang="ja-JP" altLang="en-US"/>
              <a:t>・</a:t>
            </a:r>
            <a:r>
              <a:rPr lang="en-US" altLang="ja-JP"/>
              <a:t>UTM</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79EC-DC48-9558-8F048370A3F1}"/>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79EC-DC48-9558-8F048370A3F1}"/>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79EC-DC48-9558-8F048370A3F1}"/>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79EC-DC48-9558-8F048370A3F1}"/>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79EC-DC48-9558-8F048370A3F1}"/>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79EC-DC48-9558-8F048370A3F1}"/>
                </c:ext>
              </c:extLst>
            </c:dLbl>
            <c:dLbl>
              <c:idx val="1"/>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79EC-DC48-9558-8F048370A3F1}"/>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A-79EC-DC48-9558-8F048370A3F1}"/>
            </c:ext>
          </c:extLst>
        </c:ser>
        <c:ser>
          <c:idx val="5"/>
          <c:order val="1"/>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B-79EC-DC48-9558-8F048370A3F1}"/>
            </c:ext>
          </c:extLst>
        </c:ser>
        <c:ser>
          <c:idx val="6"/>
          <c:order val="2"/>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C-79EC-DC48-9558-8F048370A3F1}"/>
            </c:ext>
          </c:extLst>
        </c:ser>
        <c:ser>
          <c:idx val="7"/>
          <c:order val="3"/>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D-79EC-DC48-9558-8F048370A3F1}"/>
            </c:ext>
          </c:extLst>
        </c:ser>
        <c:ser>
          <c:idx val="2"/>
          <c:order val="4"/>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E-79EC-DC48-9558-8F048370A3F1}"/>
            </c:ext>
          </c:extLst>
        </c:ser>
        <c:ser>
          <c:idx val="3"/>
          <c:order val="5"/>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0F-79EC-DC48-9558-8F048370A3F1}"/>
            </c:ext>
          </c:extLst>
        </c:ser>
        <c:ser>
          <c:idx val="1"/>
          <c:order val="6"/>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0-79EC-DC48-9558-8F048370A3F1}"/>
            </c:ext>
          </c:extLst>
        </c:ser>
        <c:ser>
          <c:idx val="0"/>
          <c:order val="7"/>
          <c:dLbls>
            <c:spPr>
              <a:noFill/>
              <a:ln>
                <a:noFill/>
              </a:ln>
              <a:effectLst/>
            </c:spPr>
            <c:txPr>
              <a:bodyPr rot="0" spcFirstLastPara="1" vertOverflow="ellipsis" vert="horz" wrap="square" lIns="38100" tIns="19050" rIns="38100" bIns="19050" anchor="ctr" anchorCtr="1">
                <a:spAutoFit/>
              </a:bodyPr>
              <a:lstStyle/>
              <a:p>
                <a:pPr>
                  <a:defRPr lang="ja-JP"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Products!$G$5:$K$5</c:f>
              <c:numCache>
                <c:formatCode>General</c:formatCode>
                <c:ptCount val="5"/>
                <c:pt idx="0">
                  <c:v>58.4</c:v>
                </c:pt>
                <c:pt idx="1">
                  <c:v>14.7</c:v>
                </c:pt>
                <c:pt idx="2">
                  <c:v>8.1</c:v>
                </c:pt>
                <c:pt idx="3">
                  <c:v>12.2</c:v>
                </c:pt>
                <c:pt idx="4">
                  <c:v>6.6</c:v>
                </c:pt>
              </c:numCache>
            </c:numRef>
          </c:val>
          <c:extLst>
            <c:ext xmlns:c16="http://schemas.microsoft.com/office/drawing/2014/chart" uri="{C3380CC4-5D6E-409C-BE32-E72D297353CC}">
              <c16:uniqueId val="{00000011-79EC-DC48-9558-8F048370A3F1}"/>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クラウドサービス用ファイアウォールの導入状況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08EE-DF44-825E-ECC1631526CE}"/>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08EE-DF44-825E-ECC1631526CE}"/>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08EE-DF44-825E-ECC1631526CE}"/>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08EE-DF44-825E-ECC1631526CE}"/>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08EE-DF44-825E-ECC1631526CE}"/>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08EE-DF44-825E-ECC1631526CE}"/>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08EE-DF44-825E-ECC1631526CE}"/>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Products!$G$6:$K$6</c:f>
              <c:numCache>
                <c:formatCode>General</c:formatCode>
                <c:ptCount val="5"/>
                <c:pt idx="0">
                  <c:v>47.3</c:v>
                </c:pt>
                <c:pt idx="1">
                  <c:v>17.3</c:v>
                </c:pt>
                <c:pt idx="2">
                  <c:v>10.5</c:v>
                </c:pt>
                <c:pt idx="3">
                  <c:v>16.899999999999999</c:v>
                </c:pt>
                <c:pt idx="4">
                  <c:v>8</c:v>
                </c:pt>
              </c:numCache>
            </c:numRef>
          </c:val>
          <c:extLst>
            <c:ext xmlns:c16="http://schemas.microsoft.com/office/drawing/2014/chart" uri="{C3380CC4-5D6E-409C-BE32-E72D297353CC}">
              <c16:uniqueId val="{0000000A-08EE-DF44-825E-ECC1631526CE}"/>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WAF</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A266-2C45-9EA2-77F9566C00C9}"/>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A266-2C45-9EA2-77F9566C00C9}"/>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A266-2C45-9EA2-77F9566C00C9}"/>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A266-2C45-9EA2-77F9566C00C9}"/>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A266-2C45-9EA2-77F9566C00C9}"/>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A266-2C45-9EA2-77F9566C00C9}"/>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A266-2C45-9EA2-77F9566C00C9}"/>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Products!$G$7:$K$7</c:f>
              <c:numCache>
                <c:formatCode>General</c:formatCode>
                <c:ptCount val="5"/>
                <c:pt idx="0">
                  <c:v>45.3</c:v>
                </c:pt>
                <c:pt idx="1">
                  <c:v>16.600000000000001</c:v>
                </c:pt>
                <c:pt idx="2">
                  <c:v>11.4</c:v>
                </c:pt>
                <c:pt idx="3">
                  <c:v>17.7</c:v>
                </c:pt>
                <c:pt idx="4">
                  <c:v>9</c:v>
                </c:pt>
              </c:numCache>
            </c:numRef>
          </c:val>
          <c:extLst>
            <c:ext xmlns:c16="http://schemas.microsoft.com/office/drawing/2014/chart" uri="{C3380CC4-5D6E-409C-BE32-E72D297353CC}">
              <c16:uniqueId val="{0000000A-A266-2C45-9EA2-77F9566C00C9}"/>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クラウドサービス用</a:t>
            </a:r>
            <a:r>
              <a:rPr lang="en" altLang="ja-JP"/>
              <a:t>WAF</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C94E-8742-B11D-E4568C4F3862}"/>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C94E-8742-B11D-E4568C4F3862}"/>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C94E-8742-B11D-E4568C4F3862}"/>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C94E-8742-B11D-E4568C4F3862}"/>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C94E-8742-B11D-E4568C4F3862}"/>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C94E-8742-B11D-E4568C4F3862}"/>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C94E-8742-B11D-E4568C4F3862}"/>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Products!$G$8:$K$8</c:f>
              <c:numCache>
                <c:formatCode>General</c:formatCode>
                <c:ptCount val="5"/>
                <c:pt idx="0">
                  <c:v>38</c:v>
                </c:pt>
                <c:pt idx="1">
                  <c:v>19</c:v>
                </c:pt>
                <c:pt idx="2">
                  <c:v>11</c:v>
                </c:pt>
                <c:pt idx="3">
                  <c:v>21.5</c:v>
                </c:pt>
                <c:pt idx="4">
                  <c:v>10.5</c:v>
                </c:pt>
              </c:numCache>
            </c:numRef>
          </c:val>
          <c:extLst>
            <c:ext xmlns:c16="http://schemas.microsoft.com/office/drawing/2014/chart" uri="{C3380CC4-5D6E-409C-BE32-E72D297353CC}">
              <c16:uniqueId val="{0000000A-C94E-8742-B11D-E4568C4F3862}"/>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アクセス制御製品の導入状況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61CA-2545-90A9-D4EAEF01FA53}"/>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61CA-2545-90A9-D4EAEF01FA53}"/>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61CA-2545-90A9-D4EAEF01FA53}"/>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61CA-2545-90A9-D4EAEF01FA53}"/>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61CA-2545-90A9-D4EAEF01FA53}"/>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1CA-2545-90A9-D4EAEF01FA53}"/>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1CA-2545-90A9-D4EAEF01FA53}"/>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eparator>, </c:separator>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Products!$G$9:$K$9</c:f>
              <c:numCache>
                <c:formatCode>General</c:formatCode>
                <c:ptCount val="5"/>
                <c:pt idx="0">
                  <c:v>48</c:v>
                </c:pt>
                <c:pt idx="1">
                  <c:v>18.3</c:v>
                </c:pt>
                <c:pt idx="2">
                  <c:v>8.9</c:v>
                </c:pt>
                <c:pt idx="3">
                  <c:v>16.5</c:v>
                </c:pt>
                <c:pt idx="4">
                  <c:v>8.4</c:v>
                </c:pt>
              </c:numCache>
            </c:numRef>
          </c:val>
          <c:extLst>
            <c:ext xmlns:c16="http://schemas.microsoft.com/office/drawing/2014/chart" uri="{C3380CC4-5D6E-409C-BE32-E72D297353CC}">
              <c16:uniqueId val="{0000000A-61CA-2545-90A9-D4EAEF01FA53}"/>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DDoS</a:t>
            </a:r>
            <a:r>
              <a:rPr lang="ja-JP" altLang="en"/>
              <a:t>（</a:t>
            </a:r>
            <a:r>
              <a:rPr lang="ja-JP" altLang="en-US"/>
              <a:t>サービス妨害攻撃）対策ツール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71-8D0D-3641-B64B-B6BFAC1FC1F8}"/>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72-8D0D-3641-B64B-B6BFAC1FC1F8}"/>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73-8D0D-3641-B64B-B6BFAC1FC1F8}"/>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74-8D0D-3641-B64B-B6BFAC1FC1F8}"/>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75-8D0D-3641-B64B-B6BFAC1FC1F8}"/>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1-8D0D-3641-B64B-B6BFAC1FC1F8}"/>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72-8D0D-3641-B64B-B6BFAC1FC1F8}"/>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Products!$G$13:$K$13</c:f>
              <c:numCache>
                <c:formatCode>General</c:formatCode>
                <c:ptCount val="5"/>
                <c:pt idx="0">
                  <c:v>33.1</c:v>
                </c:pt>
                <c:pt idx="1">
                  <c:v>19.899999999999999</c:v>
                </c:pt>
                <c:pt idx="2">
                  <c:v>11.1</c:v>
                </c:pt>
                <c:pt idx="3">
                  <c:v>23.6</c:v>
                </c:pt>
                <c:pt idx="4">
                  <c:v>12.3</c:v>
                </c:pt>
              </c:numCache>
            </c:numRef>
          </c:val>
          <c:extLst>
            <c:ext xmlns:c16="http://schemas.microsoft.com/office/drawing/2014/chart" uri="{C3380CC4-5D6E-409C-BE32-E72D297353CC}">
              <c16:uniqueId val="{00000070-8D0D-3641-B64B-B6BFAC1FC1F8}"/>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統合振舞い検知サービスの導入状況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4071-0A40-AF47-E93D0D1EF3FA}"/>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4071-0A40-AF47-E93D0D1EF3FA}"/>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4071-0A40-AF47-E93D0D1EF3FA}"/>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4071-0A40-AF47-E93D0D1EF3FA}"/>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4071-0A40-AF47-E93D0D1EF3FA}"/>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4071-0A40-AF47-E93D0D1EF3FA}"/>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4071-0A40-AF47-E93D0D1EF3FA}"/>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Products!$G$10:$K$10</c:f>
              <c:numCache>
                <c:formatCode>General</c:formatCode>
                <c:ptCount val="5"/>
                <c:pt idx="0">
                  <c:v>28.2</c:v>
                </c:pt>
                <c:pt idx="1">
                  <c:v>18.7</c:v>
                </c:pt>
                <c:pt idx="2">
                  <c:v>10.9</c:v>
                </c:pt>
                <c:pt idx="3">
                  <c:v>26.6</c:v>
                </c:pt>
                <c:pt idx="4">
                  <c:v>15.6</c:v>
                </c:pt>
              </c:numCache>
            </c:numRef>
          </c:val>
          <c:extLst>
            <c:ext xmlns:c16="http://schemas.microsoft.com/office/drawing/2014/chart" uri="{C3380CC4-5D6E-409C-BE32-E72D297353CC}">
              <c16:uniqueId val="{0000000A-4071-0A40-AF47-E93D0D1EF3FA}"/>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SIEM</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3E93-D94B-86D5-6B4ACF4F3A01}"/>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3E93-D94B-86D5-6B4ACF4F3A01}"/>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3E93-D94B-86D5-6B4ACF4F3A01}"/>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3E93-D94B-86D5-6B4ACF4F3A01}"/>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3E93-D94B-86D5-6B4ACF4F3A01}"/>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3E93-D94B-86D5-6B4ACF4F3A01}"/>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3E93-D94B-86D5-6B4ACF4F3A01}"/>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Products!$G$11:$K$11</c:f>
              <c:numCache>
                <c:formatCode>General</c:formatCode>
                <c:ptCount val="5"/>
                <c:pt idx="0">
                  <c:v>30.2</c:v>
                </c:pt>
                <c:pt idx="1">
                  <c:v>20.2</c:v>
                </c:pt>
                <c:pt idx="2">
                  <c:v>11.9</c:v>
                </c:pt>
                <c:pt idx="3">
                  <c:v>25.4</c:v>
                </c:pt>
                <c:pt idx="4">
                  <c:v>12.3</c:v>
                </c:pt>
              </c:numCache>
            </c:numRef>
          </c:val>
          <c:extLst>
            <c:ext xmlns:c16="http://schemas.microsoft.com/office/drawing/2014/chart" uri="{C3380CC4-5D6E-409C-BE32-E72D297353CC}">
              <c16:uniqueId val="{0000000A-3E93-D94B-86D5-6B4ACF4F3A01}"/>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フォレンジクスツールの導入状況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0193-1547-91D0-71E90EE61026}"/>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0193-1547-91D0-71E90EE61026}"/>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0193-1547-91D0-71E90EE61026}"/>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0193-1547-91D0-71E90EE61026}"/>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0193-1547-91D0-71E90EE61026}"/>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0193-1547-91D0-71E90EE61026}"/>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0193-1547-91D0-71E90EE61026}"/>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Products!$G$12:$K$12</c:f>
              <c:numCache>
                <c:formatCode>General</c:formatCode>
                <c:ptCount val="5"/>
                <c:pt idx="0">
                  <c:v>23.6</c:v>
                </c:pt>
                <c:pt idx="1">
                  <c:v>21.7</c:v>
                </c:pt>
                <c:pt idx="2">
                  <c:v>11.6</c:v>
                </c:pt>
                <c:pt idx="3">
                  <c:v>27.6</c:v>
                </c:pt>
                <c:pt idx="4">
                  <c:v>15.5</c:v>
                </c:pt>
              </c:numCache>
            </c:numRef>
          </c:val>
          <c:extLst>
            <c:ext xmlns:c16="http://schemas.microsoft.com/office/drawing/2014/chart" uri="{C3380CC4-5D6E-409C-BE32-E72D297353CC}">
              <c16:uniqueId val="{0000000A-0193-1547-91D0-71E90EE61026}"/>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DDoS</a:t>
            </a:r>
            <a:r>
              <a:rPr lang="ja-JP" altLang="en"/>
              <a:t>（</a:t>
            </a:r>
            <a:r>
              <a:rPr lang="ja-JP" altLang="en-US"/>
              <a:t>サービス妨害攻撃）対策ツール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BBFC-E04C-843A-EA9E01EC232E}"/>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BBFC-E04C-843A-EA9E01EC232E}"/>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BBFC-E04C-843A-EA9E01EC232E}"/>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BBFC-E04C-843A-EA9E01EC232E}"/>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BBFC-E04C-843A-EA9E01EC232E}"/>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BBFC-E04C-843A-EA9E01EC232E}"/>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BBFC-E04C-843A-EA9E01EC232E}"/>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Products!$G$13:$K$13</c:f>
              <c:numCache>
                <c:formatCode>General</c:formatCode>
                <c:ptCount val="5"/>
                <c:pt idx="0">
                  <c:v>33.1</c:v>
                </c:pt>
                <c:pt idx="1">
                  <c:v>19.899999999999999</c:v>
                </c:pt>
                <c:pt idx="2">
                  <c:v>11.1</c:v>
                </c:pt>
                <c:pt idx="3">
                  <c:v>23.6</c:v>
                </c:pt>
                <c:pt idx="4">
                  <c:v>12.3</c:v>
                </c:pt>
              </c:numCache>
            </c:numRef>
          </c:val>
          <c:extLst>
            <c:ext xmlns:c16="http://schemas.microsoft.com/office/drawing/2014/chart" uri="{C3380CC4-5D6E-409C-BE32-E72D297353CC}">
              <c16:uniqueId val="{0000000A-BBFC-E04C-843A-EA9E01EC232E}"/>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CASB </a:t>
            </a:r>
            <a:r>
              <a:rPr lang="ja-JP" altLang="en-US"/>
              <a:t>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774D-934E-A558-68688682421B}"/>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774D-934E-A558-68688682421B}"/>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774D-934E-A558-68688682421B}"/>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774D-934E-A558-68688682421B}"/>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774D-934E-A558-68688682421B}"/>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774D-934E-A558-68688682421B}"/>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774D-934E-A558-68688682421B}"/>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Products!$G$15:$K$15</c:f>
              <c:numCache>
                <c:formatCode>General</c:formatCode>
                <c:ptCount val="5"/>
                <c:pt idx="0">
                  <c:v>25.3</c:v>
                </c:pt>
                <c:pt idx="1">
                  <c:v>20.3</c:v>
                </c:pt>
                <c:pt idx="2">
                  <c:v>12.7</c:v>
                </c:pt>
                <c:pt idx="3">
                  <c:v>26.3</c:v>
                </c:pt>
                <c:pt idx="4">
                  <c:v>15.5</c:v>
                </c:pt>
              </c:numCache>
            </c:numRef>
          </c:val>
          <c:extLst>
            <c:ext xmlns:c16="http://schemas.microsoft.com/office/drawing/2014/chart" uri="{C3380CC4-5D6E-409C-BE32-E72D297353CC}">
              <c16:uniqueId val="{0000000A-774D-934E-A558-68688682421B}"/>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ウィルス対策ソフト（クライアント型）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DCD3-4740-8D70-537C838CD606}"/>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DCD3-4740-8D70-537C838CD606}"/>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DCD3-4740-8D70-537C838CD606}"/>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DCD3-4740-8D70-537C838CD606}"/>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DCD3-4740-8D70-537C838CD606}"/>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DCD3-4740-8D70-537C838CD606}"/>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DCD3-4740-8D70-537C838CD606}"/>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Products!$G$16:$K$16</c:f>
              <c:numCache>
                <c:formatCode>General</c:formatCode>
                <c:ptCount val="5"/>
                <c:pt idx="0">
                  <c:v>68.900000000000006</c:v>
                </c:pt>
                <c:pt idx="1">
                  <c:v>11.8</c:v>
                </c:pt>
                <c:pt idx="2">
                  <c:v>8.4</c:v>
                </c:pt>
                <c:pt idx="3">
                  <c:v>7.3</c:v>
                </c:pt>
                <c:pt idx="4">
                  <c:v>3.6</c:v>
                </c:pt>
              </c:numCache>
            </c:numRef>
          </c:val>
          <c:extLst>
            <c:ext xmlns:c16="http://schemas.microsoft.com/office/drawing/2014/chart" uri="{C3380CC4-5D6E-409C-BE32-E72D297353CC}">
              <c16:uniqueId val="{0000000A-DCD3-4740-8D70-537C838CD606}"/>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ソフトウェア配布ツール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3B1B-9A48-8B6A-36B59D988153}"/>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3B1B-9A48-8B6A-36B59D988153}"/>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3B1B-9A48-8B6A-36B59D988153}"/>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3B1B-9A48-8B6A-36B59D988153}"/>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3B1B-9A48-8B6A-36B59D988153}"/>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3B1B-9A48-8B6A-36B59D988153}"/>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3B1B-9A48-8B6A-36B59D988153}"/>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Products!$G$17:$K$17</c:f>
              <c:numCache>
                <c:formatCode>General</c:formatCode>
                <c:ptCount val="5"/>
                <c:pt idx="0">
                  <c:v>46.2</c:v>
                </c:pt>
                <c:pt idx="1">
                  <c:v>19.5</c:v>
                </c:pt>
                <c:pt idx="2">
                  <c:v>9.3000000000000007</c:v>
                </c:pt>
                <c:pt idx="3">
                  <c:v>18</c:v>
                </c:pt>
                <c:pt idx="4">
                  <c:v>7</c:v>
                </c:pt>
              </c:numCache>
            </c:numRef>
          </c:val>
          <c:extLst>
            <c:ext xmlns:c16="http://schemas.microsoft.com/office/drawing/2014/chart" uri="{C3380CC4-5D6E-409C-BE32-E72D297353CC}">
              <c16:uniqueId val="{0000000A-3B1B-9A48-8B6A-36B59D988153}"/>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ja-JP" altLang="en-US"/>
              <a:t>暗号化ツール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68D4-ED46-92BF-9C0BDE75964D}"/>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68D4-ED46-92BF-9C0BDE75964D}"/>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68D4-ED46-92BF-9C0BDE75964D}"/>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68D4-ED46-92BF-9C0BDE75964D}"/>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68D4-ED46-92BF-9C0BDE75964D}"/>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68D4-ED46-92BF-9C0BDE75964D}"/>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68D4-ED46-92BF-9C0BDE75964D}"/>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Products!$G$18:$K$18</c:f>
              <c:numCache>
                <c:formatCode>General</c:formatCode>
                <c:ptCount val="5"/>
                <c:pt idx="0">
                  <c:v>45.8</c:v>
                </c:pt>
                <c:pt idx="1">
                  <c:v>18</c:v>
                </c:pt>
                <c:pt idx="2">
                  <c:v>11.7</c:v>
                </c:pt>
                <c:pt idx="3">
                  <c:v>17.8</c:v>
                </c:pt>
                <c:pt idx="4">
                  <c:v>6.6</c:v>
                </c:pt>
              </c:numCache>
            </c:numRef>
          </c:val>
          <c:extLst>
            <c:ext xmlns:c16="http://schemas.microsoft.com/office/drawing/2014/chart" uri="{C3380CC4-5D6E-409C-BE32-E72D297353CC}">
              <c16:uniqueId val="{0000000A-68D4-ED46-92BF-9C0BDE75964D}"/>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IRM</a:t>
            </a:r>
            <a:r>
              <a:rPr lang="ja-JP" altLang="en"/>
              <a:t>／</a:t>
            </a:r>
            <a:r>
              <a:rPr lang="en" altLang="ja-JP"/>
              <a:t>DLP</a:t>
            </a:r>
            <a:r>
              <a:rPr lang="ja-JP" altLang="en"/>
              <a:t>（</a:t>
            </a:r>
            <a:r>
              <a:rPr lang="ja-JP" altLang="en-US"/>
              <a:t>情報漏洩防止）ツール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4324-9942-8DC2-B2FF03B9B963}"/>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4324-9942-8DC2-B2FF03B9B963}"/>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4324-9942-8DC2-B2FF03B9B963}"/>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4324-9942-8DC2-B2FF03B9B963}"/>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4324-9942-8DC2-B2FF03B9B963}"/>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4324-9942-8DC2-B2FF03B9B963}"/>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4324-9942-8DC2-B2FF03B9B963}"/>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Products!$G$19:$K$19</c:f>
              <c:numCache>
                <c:formatCode>General</c:formatCode>
                <c:ptCount val="5"/>
                <c:pt idx="0">
                  <c:v>31.8</c:v>
                </c:pt>
                <c:pt idx="1">
                  <c:v>20.3</c:v>
                </c:pt>
                <c:pt idx="2">
                  <c:v>13.2</c:v>
                </c:pt>
                <c:pt idx="3">
                  <c:v>22.6</c:v>
                </c:pt>
                <c:pt idx="4">
                  <c:v>12.1</c:v>
                </c:pt>
              </c:numCache>
            </c:numRef>
          </c:val>
          <c:extLst>
            <c:ext xmlns:c16="http://schemas.microsoft.com/office/drawing/2014/chart" uri="{C3380CC4-5D6E-409C-BE32-E72D297353CC}">
              <c16:uniqueId val="{0000000A-4324-9942-8DC2-B2FF03B9B963}"/>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lang="ja-JP" sz="1400" b="0" i="0" u="none" strike="noStrike" kern="1200" spc="0" baseline="0">
                <a:solidFill>
                  <a:schemeClr val="tx1">
                    <a:lumMod val="65000"/>
                    <a:lumOff val="35000"/>
                  </a:schemeClr>
                </a:solidFill>
                <a:latin typeface="+mn-lt"/>
                <a:ea typeface="+mn-ea"/>
                <a:cs typeface="+mn-cs"/>
              </a:defRPr>
            </a:pPr>
            <a:r>
              <a:rPr lang="en" altLang="ja-JP"/>
              <a:t>EDR</a:t>
            </a:r>
            <a:r>
              <a:rPr lang="ja-JP" altLang="en-US"/>
              <a:t>ツール（データバックアップ含む） の導入状況</a:t>
            </a:r>
          </a:p>
        </c:rich>
      </c:tx>
      <c:overlay val="0"/>
      <c:spPr>
        <a:noFill/>
        <a:ln>
          <a:noFill/>
        </a:ln>
        <a:effectLst/>
      </c:spPr>
    </c:title>
    <c:autoTitleDeleted val="0"/>
    <c:plotArea>
      <c:layout/>
      <c:pieChart>
        <c:varyColors val="1"/>
        <c:ser>
          <c:idx val="4"/>
          <c:order val="0"/>
          <c:dPt>
            <c:idx val="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1-0AE3-8048-B376-F09F595CA965}"/>
              </c:ext>
            </c:extLst>
          </c:dPt>
          <c:dPt>
            <c:idx val="1"/>
            <c:bubble3D val="0"/>
            <c:spPr>
              <a:solidFill>
                <a:schemeClr val="accent1">
                  <a:lumMod val="75000"/>
                </a:schemeClr>
              </a:solidFill>
              <a:ln w="19050">
                <a:solidFill>
                  <a:schemeClr val="lt1"/>
                </a:solidFill>
              </a:ln>
              <a:effectLst/>
            </c:spPr>
            <c:extLst>
              <c:ext xmlns:c16="http://schemas.microsoft.com/office/drawing/2014/chart" uri="{C3380CC4-5D6E-409C-BE32-E72D297353CC}">
                <c16:uniqueId val="{00000003-0AE3-8048-B376-F09F595CA965}"/>
              </c:ext>
            </c:extLst>
          </c:dPt>
          <c:dPt>
            <c:idx val="2"/>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5-0AE3-8048-B376-F09F595CA965}"/>
              </c:ext>
            </c:extLst>
          </c:dPt>
          <c:dPt>
            <c:idx val="3"/>
            <c:bubble3D val="0"/>
            <c:spPr>
              <a:solidFill>
                <a:schemeClr val="accent1">
                  <a:lumMod val="20000"/>
                  <a:lumOff val="80000"/>
                </a:schemeClr>
              </a:solidFill>
              <a:ln w="19050">
                <a:solidFill>
                  <a:schemeClr val="lt1"/>
                </a:solidFill>
              </a:ln>
              <a:effectLst/>
            </c:spPr>
            <c:extLst>
              <c:ext xmlns:c16="http://schemas.microsoft.com/office/drawing/2014/chart" uri="{C3380CC4-5D6E-409C-BE32-E72D297353CC}">
                <c16:uniqueId val="{00000007-0AE3-8048-B376-F09F595CA965}"/>
              </c:ext>
            </c:extLst>
          </c:dPt>
          <c:dPt>
            <c:idx val="4"/>
            <c:bubble3D val="0"/>
            <c:spPr>
              <a:solidFill>
                <a:schemeClr val="bg1">
                  <a:lumMod val="75000"/>
                </a:schemeClr>
              </a:solidFill>
              <a:ln w="19050">
                <a:solidFill>
                  <a:schemeClr val="lt1"/>
                </a:solidFill>
              </a:ln>
              <a:effectLst/>
            </c:spPr>
            <c:extLst>
              <c:ext xmlns:c16="http://schemas.microsoft.com/office/drawing/2014/chart" uri="{C3380CC4-5D6E-409C-BE32-E72D297353CC}">
                <c16:uniqueId val="{00000009-0AE3-8048-B376-F09F595CA965}"/>
              </c:ext>
            </c:extLst>
          </c:dPt>
          <c:dLbls>
            <c:dLbl>
              <c:idx val="0"/>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1-0AE3-8048-B376-F09F595CA965}"/>
                </c:ext>
              </c:extLst>
            </c:dLbl>
            <c:dLbl>
              <c:idx val="1"/>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bg1"/>
                      </a:solidFill>
                      <a:latin typeface="+mn-lt"/>
                      <a:ea typeface="+mn-ea"/>
                      <a:cs typeface="+mn-cs"/>
                    </a:defRPr>
                  </a:pPr>
                  <a:endParaRPr lang="ja-JP"/>
                </a:p>
              </c:txPr>
              <c:showLegendKey val="0"/>
              <c:showVal val="0"/>
              <c:showCatName val="0"/>
              <c:showSerName val="0"/>
              <c:showPercent val="1"/>
              <c:showBubbleSize val="0"/>
              <c:extLst>
                <c:ext xmlns:c16="http://schemas.microsoft.com/office/drawing/2014/chart" uri="{C3380CC4-5D6E-409C-BE32-E72D297353CC}">
                  <c16:uniqueId val="{00000003-0AE3-8048-B376-F09F595CA965}"/>
                </c:ext>
              </c:extLst>
            </c:dLbl>
            <c:spPr>
              <a:noFill/>
              <a:ln>
                <a:noFill/>
              </a:ln>
              <a:effectLst/>
            </c:spPr>
            <c:txPr>
              <a:bodyPr rot="0" spcFirstLastPara="1" vertOverflow="ellipsis" vert="horz" wrap="square" lIns="38100" tIns="19050" rIns="38100" bIns="19050" anchor="ctr" anchorCtr="1">
                <a:spAutoFit/>
              </a:bodyPr>
              <a:lstStyle/>
              <a:p>
                <a:pPr>
                  <a:defRPr lang="ja-JP" sz="12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1"/>
            <c:showBubbleSize val="0"/>
            <c:showLeaderLines val="0"/>
            <c:extLst>
              <c:ext xmlns:c15="http://schemas.microsoft.com/office/drawing/2012/chart" uri="{CE6537A1-D6FC-4f65-9D91-7224C49458BB}"/>
            </c:extLst>
          </c:dLbls>
          <c:cat>
            <c:strRef>
              <c:f>Products!$G$4:$K$4</c:f>
              <c:strCache>
                <c:ptCount val="5"/>
                <c:pt idx="0">
                  <c:v>導入済み</c:v>
                </c:pt>
                <c:pt idx="1">
                  <c:v>1年以内に導入予定</c:v>
                </c:pt>
                <c:pt idx="2">
                  <c:v>3年以内に導入予定</c:v>
                </c:pt>
                <c:pt idx="3">
                  <c:v>予定なし</c:v>
                </c:pt>
                <c:pt idx="4">
                  <c:v>製品自体を知らない</c:v>
                </c:pt>
              </c:strCache>
            </c:strRef>
          </c:cat>
          <c:val>
            <c:numRef>
              <c:f>Products!$G$20:$K$20</c:f>
              <c:numCache>
                <c:formatCode>General</c:formatCode>
                <c:ptCount val="5"/>
                <c:pt idx="0">
                  <c:v>33.200000000000003</c:v>
                </c:pt>
                <c:pt idx="1">
                  <c:v>20.399999999999999</c:v>
                </c:pt>
                <c:pt idx="2">
                  <c:v>9.6</c:v>
                </c:pt>
                <c:pt idx="3">
                  <c:v>23</c:v>
                </c:pt>
                <c:pt idx="4">
                  <c:v>13.8</c:v>
                </c:pt>
              </c:numCache>
            </c:numRef>
          </c:val>
          <c:extLst>
            <c:ext xmlns:c16="http://schemas.microsoft.com/office/drawing/2014/chart" uri="{C3380CC4-5D6E-409C-BE32-E72D297353CC}">
              <c16:uniqueId val="{0000000A-0AE3-8048-B376-F09F595CA965}"/>
            </c:ext>
          </c:extLst>
        </c:ser>
        <c:dLbls>
          <c:showLegendKey val="0"/>
          <c:showVal val="0"/>
          <c:showCatName val="0"/>
          <c:showSerName val="0"/>
          <c:showPercent val="0"/>
          <c:showBubbleSize val="0"/>
          <c:showLeaderLines val="0"/>
        </c:dLbls>
        <c:firstSliceAng val="0"/>
      </c:pieChart>
      <c:spPr>
        <a:noFill/>
        <a:ln>
          <a:noFill/>
        </a:ln>
        <a:effectLst/>
      </c:spPr>
    </c:plotArea>
    <c:legend>
      <c:legendPos val="l"/>
      <c:overlay val="0"/>
      <c:spPr>
        <a:noFill/>
        <a:ln>
          <a:noFill/>
        </a:ln>
        <a:effectLst/>
      </c:spPr>
      <c:txPr>
        <a:bodyPr rot="0" spcFirstLastPara="1" vertOverflow="ellipsis" vert="horz" wrap="square" anchor="ctr" anchorCtr="1"/>
        <a:lstStyle/>
        <a:p>
          <a:pPr>
            <a:defRPr lang="ja-JP"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62.xml"/><Relationship Id="rId13" Type="http://schemas.openxmlformats.org/officeDocument/2006/relationships/chart" Target="../charts/chart67.xml"/><Relationship Id="rId18" Type="http://schemas.openxmlformats.org/officeDocument/2006/relationships/chart" Target="../charts/chart72.xml"/><Relationship Id="rId26" Type="http://schemas.openxmlformats.org/officeDocument/2006/relationships/image" Target="../media/image10.png"/><Relationship Id="rId3" Type="http://schemas.openxmlformats.org/officeDocument/2006/relationships/chart" Target="../charts/chart57.xml"/><Relationship Id="rId21" Type="http://schemas.openxmlformats.org/officeDocument/2006/relationships/chart" Target="../charts/chart75.xml"/><Relationship Id="rId7" Type="http://schemas.openxmlformats.org/officeDocument/2006/relationships/chart" Target="../charts/chart61.xml"/><Relationship Id="rId12" Type="http://schemas.openxmlformats.org/officeDocument/2006/relationships/chart" Target="../charts/chart66.xml"/><Relationship Id="rId17" Type="http://schemas.openxmlformats.org/officeDocument/2006/relationships/chart" Target="../charts/chart71.xml"/><Relationship Id="rId25" Type="http://schemas.openxmlformats.org/officeDocument/2006/relationships/chart" Target="../charts/chart79.xml"/><Relationship Id="rId2" Type="http://schemas.openxmlformats.org/officeDocument/2006/relationships/chart" Target="../charts/chart56.xml"/><Relationship Id="rId16" Type="http://schemas.openxmlformats.org/officeDocument/2006/relationships/chart" Target="../charts/chart70.xml"/><Relationship Id="rId20" Type="http://schemas.openxmlformats.org/officeDocument/2006/relationships/chart" Target="../charts/chart74.xml"/><Relationship Id="rId29" Type="http://schemas.openxmlformats.org/officeDocument/2006/relationships/chart" Target="../charts/chart82.xml"/><Relationship Id="rId1" Type="http://schemas.openxmlformats.org/officeDocument/2006/relationships/chart" Target="../charts/chart55.xml"/><Relationship Id="rId6" Type="http://schemas.openxmlformats.org/officeDocument/2006/relationships/chart" Target="../charts/chart60.xml"/><Relationship Id="rId11" Type="http://schemas.openxmlformats.org/officeDocument/2006/relationships/chart" Target="../charts/chart65.xml"/><Relationship Id="rId24" Type="http://schemas.openxmlformats.org/officeDocument/2006/relationships/chart" Target="../charts/chart78.xml"/><Relationship Id="rId5" Type="http://schemas.openxmlformats.org/officeDocument/2006/relationships/chart" Target="../charts/chart59.xml"/><Relationship Id="rId15" Type="http://schemas.openxmlformats.org/officeDocument/2006/relationships/chart" Target="../charts/chart69.xml"/><Relationship Id="rId23" Type="http://schemas.openxmlformats.org/officeDocument/2006/relationships/chart" Target="../charts/chart77.xml"/><Relationship Id="rId28" Type="http://schemas.openxmlformats.org/officeDocument/2006/relationships/chart" Target="../charts/chart81.xml"/><Relationship Id="rId10" Type="http://schemas.openxmlformats.org/officeDocument/2006/relationships/chart" Target="../charts/chart64.xml"/><Relationship Id="rId19" Type="http://schemas.openxmlformats.org/officeDocument/2006/relationships/chart" Target="../charts/chart73.xml"/><Relationship Id="rId31" Type="http://schemas.openxmlformats.org/officeDocument/2006/relationships/chart" Target="../charts/chart84.xml"/><Relationship Id="rId4" Type="http://schemas.openxmlformats.org/officeDocument/2006/relationships/chart" Target="../charts/chart58.xml"/><Relationship Id="rId9" Type="http://schemas.openxmlformats.org/officeDocument/2006/relationships/chart" Target="../charts/chart63.xml"/><Relationship Id="rId14" Type="http://schemas.openxmlformats.org/officeDocument/2006/relationships/chart" Target="../charts/chart68.xml"/><Relationship Id="rId22" Type="http://schemas.openxmlformats.org/officeDocument/2006/relationships/chart" Target="../charts/chart76.xml"/><Relationship Id="rId27" Type="http://schemas.openxmlformats.org/officeDocument/2006/relationships/chart" Target="../charts/chart80.xml"/><Relationship Id="rId30" Type="http://schemas.openxmlformats.org/officeDocument/2006/relationships/chart" Target="../charts/chart83.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92.xml"/><Relationship Id="rId13" Type="http://schemas.openxmlformats.org/officeDocument/2006/relationships/chart" Target="../charts/chart97.xml"/><Relationship Id="rId18" Type="http://schemas.openxmlformats.org/officeDocument/2006/relationships/chart" Target="../charts/chart102.xml"/><Relationship Id="rId26" Type="http://schemas.openxmlformats.org/officeDocument/2006/relationships/image" Target="../media/image10.png"/><Relationship Id="rId3" Type="http://schemas.openxmlformats.org/officeDocument/2006/relationships/chart" Target="../charts/chart87.xml"/><Relationship Id="rId21" Type="http://schemas.openxmlformats.org/officeDocument/2006/relationships/chart" Target="../charts/chart105.xml"/><Relationship Id="rId7" Type="http://schemas.openxmlformats.org/officeDocument/2006/relationships/chart" Target="../charts/chart91.xml"/><Relationship Id="rId12" Type="http://schemas.openxmlformats.org/officeDocument/2006/relationships/chart" Target="../charts/chart96.xml"/><Relationship Id="rId17" Type="http://schemas.openxmlformats.org/officeDocument/2006/relationships/chart" Target="../charts/chart101.xml"/><Relationship Id="rId25" Type="http://schemas.openxmlformats.org/officeDocument/2006/relationships/chart" Target="../charts/chart109.xml"/><Relationship Id="rId2" Type="http://schemas.openxmlformats.org/officeDocument/2006/relationships/chart" Target="../charts/chart86.xml"/><Relationship Id="rId16" Type="http://schemas.openxmlformats.org/officeDocument/2006/relationships/chart" Target="../charts/chart100.xml"/><Relationship Id="rId20" Type="http://schemas.openxmlformats.org/officeDocument/2006/relationships/chart" Target="../charts/chart104.xml"/><Relationship Id="rId1" Type="http://schemas.openxmlformats.org/officeDocument/2006/relationships/chart" Target="../charts/chart85.xml"/><Relationship Id="rId6" Type="http://schemas.openxmlformats.org/officeDocument/2006/relationships/chart" Target="../charts/chart90.xml"/><Relationship Id="rId11" Type="http://schemas.openxmlformats.org/officeDocument/2006/relationships/chart" Target="../charts/chart95.xml"/><Relationship Id="rId24" Type="http://schemas.openxmlformats.org/officeDocument/2006/relationships/chart" Target="../charts/chart108.xml"/><Relationship Id="rId5" Type="http://schemas.openxmlformats.org/officeDocument/2006/relationships/chart" Target="../charts/chart89.xml"/><Relationship Id="rId15" Type="http://schemas.openxmlformats.org/officeDocument/2006/relationships/chart" Target="../charts/chart99.xml"/><Relationship Id="rId23" Type="http://schemas.openxmlformats.org/officeDocument/2006/relationships/chart" Target="../charts/chart107.xml"/><Relationship Id="rId28" Type="http://schemas.openxmlformats.org/officeDocument/2006/relationships/chart" Target="../charts/chart111.xml"/><Relationship Id="rId10" Type="http://schemas.openxmlformats.org/officeDocument/2006/relationships/chart" Target="../charts/chart94.xml"/><Relationship Id="rId19" Type="http://schemas.openxmlformats.org/officeDocument/2006/relationships/chart" Target="../charts/chart103.xml"/><Relationship Id="rId4" Type="http://schemas.openxmlformats.org/officeDocument/2006/relationships/chart" Target="../charts/chart88.xml"/><Relationship Id="rId9" Type="http://schemas.openxmlformats.org/officeDocument/2006/relationships/chart" Target="../charts/chart93.xml"/><Relationship Id="rId14" Type="http://schemas.openxmlformats.org/officeDocument/2006/relationships/chart" Target="../charts/chart98.xml"/><Relationship Id="rId22" Type="http://schemas.openxmlformats.org/officeDocument/2006/relationships/chart" Target="../charts/chart106.xml"/><Relationship Id="rId27" Type="http://schemas.openxmlformats.org/officeDocument/2006/relationships/chart" Target="../charts/chart110.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119.xml"/><Relationship Id="rId13" Type="http://schemas.openxmlformats.org/officeDocument/2006/relationships/chart" Target="../charts/chart124.xml"/><Relationship Id="rId18" Type="http://schemas.openxmlformats.org/officeDocument/2006/relationships/chart" Target="../charts/chart129.xml"/><Relationship Id="rId26" Type="http://schemas.openxmlformats.org/officeDocument/2006/relationships/image" Target="../media/image10.png"/><Relationship Id="rId3" Type="http://schemas.openxmlformats.org/officeDocument/2006/relationships/chart" Target="../charts/chart114.xml"/><Relationship Id="rId21" Type="http://schemas.openxmlformats.org/officeDocument/2006/relationships/chart" Target="../charts/chart132.xml"/><Relationship Id="rId7" Type="http://schemas.openxmlformats.org/officeDocument/2006/relationships/chart" Target="../charts/chart118.xml"/><Relationship Id="rId12" Type="http://schemas.openxmlformats.org/officeDocument/2006/relationships/chart" Target="../charts/chart123.xml"/><Relationship Id="rId17" Type="http://schemas.openxmlformats.org/officeDocument/2006/relationships/chart" Target="../charts/chart128.xml"/><Relationship Id="rId25" Type="http://schemas.openxmlformats.org/officeDocument/2006/relationships/chart" Target="../charts/chart136.xml"/><Relationship Id="rId2" Type="http://schemas.openxmlformats.org/officeDocument/2006/relationships/chart" Target="../charts/chart113.xml"/><Relationship Id="rId16" Type="http://schemas.openxmlformats.org/officeDocument/2006/relationships/chart" Target="../charts/chart127.xml"/><Relationship Id="rId20" Type="http://schemas.openxmlformats.org/officeDocument/2006/relationships/chart" Target="../charts/chart131.xml"/><Relationship Id="rId1" Type="http://schemas.openxmlformats.org/officeDocument/2006/relationships/chart" Target="../charts/chart112.xml"/><Relationship Id="rId6" Type="http://schemas.openxmlformats.org/officeDocument/2006/relationships/chart" Target="../charts/chart117.xml"/><Relationship Id="rId11" Type="http://schemas.openxmlformats.org/officeDocument/2006/relationships/chart" Target="../charts/chart122.xml"/><Relationship Id="rId24" Type="http://schemas.openxmlformats.org/officeDocument/2006/relationships/chart" Target="../charts/chart135.xml"/><Relationship Id="rId5" Type="http://schemas.openxmlformats.org/officeDocument/2006/relationships/chart" Target="../charts/chart116.xml"/><Relationship Id="rId15" Type="http://schemas.openxmlformats.org/officeDocument/2006/relationships/chart" Target="../charts/chart126.xml"/><Relationship Id="rId23" Type="http://schemas.openxmlformats.org/officeDocument/2006/relationships/chart" Target="../charts/chart134.xml"/><Relationship Id="rId28" Type="http://schemas.openxmlformats.org/officeDocument/2006/relationships/chart" Target="../charts/chart138.xml"/><Relationship Id="rId10" Type="http://schemas.openxmlformats.org/officeDocument/2006/relationships/chart" Target="../charts/chart121.xml"/><Relationship Id="rId19" Type="http://schemas.openxmlformats.org/officeDocument/2006/relationships/chart" Target="../charts/chart130.xml"/><Relationship Id="rId4" Type="http://schemas.openxmlformats.org/officeDocument/2006/relationships/chart" Target="../charts/chart115.xml"/><Relationship Id="rId9" Type="http://schemas.openxmlformats.org/officeDocument/2006/relationships/chart" Target="../charts/chart120.xml"/><Relationship Id="rId14" Type="http://schemas.openxmlformats.org/officeDocument/2006/relationships/chart" Target="../charts/chart125.xml"/><Relationship Id="rId22" Type="http://schemas.openxmlformats.org/officeDocument/2006/relationships/chart" Target="../charts/chart133.xml"/><Relationship Id="rId27" Type="http://schemas.openxmlformats.org/officeDocument/2006/relationships/chart" Target="../charts/chart137.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146.xml"/><Relationship Id="rId13" Type="http://schemas.openxmlformats.org/officeDocument/2006/relationships/chart" Target="../charts/chart151.xml"/><Relationship Id="rId18" Type="http://schemas.openxmlformats.org/officeDocument/2006/relationships/chart" Target="../charts/chart156.xml"/><Relationship Id="rId26" Type="http://schemas.openxmlformats.org/officeDocument/2006/relationships/image" Target="../media/image10.png"/><Relationship Id="rId3" Type="http://schemas.openxmlformats.org/officeDocument/2006/relationships/chart" Target="../charts/chart141.xml"/><Relationship Id="rId21" Type="http://schemas.openxmlformats.org/officeDocument/2006/relationships/chart" Target="../charts/chart159.xml"/><Relationship Id="rId7" Type="http://schemas.openxmlformats.org/officeDocument/2006/relationships/chart" Target="../charts/chart145.xml"/><Relationship Id="rId12" Type="http://schemas.openxmlformats.org/officeDocument/2006/relationships/chart" Target="../charts/chart150.xml"/><Relationship Id="rId17" Type="http://schemas.openxmlformats.org/officeDocument/2006/relationships/chart" Target="../charts/chart155.xml"/><Relationship Id="rId25" Type="http://schemas.openxmlformats.org/officeDocument/2006/relationships/chart" Target="../charts/chart163.xml"/><Relationship Id="rId2" Type="http://schemas.openxmlformats.org/officeDocument/2006/relationships/chart" Target="../charts/chart140.xml"/><Relationship Id="rId16" Type="http://schemas.openxmlformats.org/officeDocument/2006/relationships/chart" Target="../charts/chart154.xml"/><Relationship Id="rId20" Type="http://schemas.openxmlformats.org/officeDocument/2006/relationships/chart" Target="../charts/chart158.xml"/><Relationship Id="rId29" Type="http://schemas.openxmlformats.org/officeDocument/2006/relationships/chart" Target="../charts/chart166.xml"/><Relationship Id="rId1" Type="http://schemas.openxmlformats.org/officeDocument/2006/relationships/chart" Target="../charts/chart139.xml"/><Relationship Id="rId6" Type="http://schemas.openxmlformats.org/officeDocument/2006/relationships/chart" Target="../charts/chart144.xml"/><Relationship Id="rId11" Type="http://schemas.openxmlformats.org/officeDocument/2006/relationships/chart" Target="../charts/chart149.xml"/><Relationship Id="rId24" Type="http://schemas.openxmlformats.org/officeDocument/2006/relationships/chart" Target="../charts/chart162.xml"/><Relationship Id="rId5" Type="http://schemas.openxmlformats.org/officeDocument/2006/relationships/chart" Target="../charts/chart143.xml"/><Relationship Id="rId15" Type="http://schemas.openxmlformats.org/officeDocument/2006/relationships/chart" Target="../charts/chart153.xml"/><Relationship Id="rId23" Type="http://schemas.openxmlformats.org/officeDocument/2006/relationships/chart" Target="../charts/chart161.xml"/><Relationship Id="rId28" Type="http://schemas.openxmlformats.org/officeDocument/2006/relationships/chart" Target="../charts/chart165.xml"/><Relationship Id="rId10" Type="http://schemas.openxmlformats.org/officeDocument/2006/relationships/chart" Target="../charts/chart148.xml"/><Relationship Id="rId19" Type="http://schemas.openxmlformats.org/officeDocument/2006/relationships/chart" Target="../charts/chart157.xml"/><Relationship Id="rId4" Type="http://schemas.openxmlformats.org/officeDocument/2006/relationships/chart" Target="../charts/chart142.xml"/><Relationship Id="rId9" Type="http://schemas.openxmlformats.org/officeDocument/2006/relationships/chart" Target="../charts/chart147.xml"/><Relationship Id="rId14" Type="http://schemas.openxmlformats.org/officeDocument/2006/relationships/chart" Target="../charts/chart152.xml"/><Relationship Id="rId22" Type="http://schemas.openxmlformats.org/officeDocument/2006/relationships/chart" Target="../charts/chart160.xml"/><Relationship Id="rId27" Type="http://schemas.openxmlformats.org/officeDocument/2006/relationships/chart" Target="../charts/chart164.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174.xml"/><Relationship Id="rId13" Type="http://schemas.openxmlformats.org/officeDocument/2006/relationships/chart" Target="../charts/chart179.xml"/><Relationship Id="rId18" Type="http://schemas.openxmlformats.org/officeDocument/2006/relationships/chart" Target="../charts/chart184.xml"/><Relationship Id="rId26" Type="http://schemas.openxmlformats.org/officeDocument/2006/relationships/image" Target="../media/image10.png"/><Relationship Id="rId3" Type="http://schemas.openxmlformats.org/officeDocument/2006/relationships/chart" Target="../charts/chart169.xml"/><Relationship Id="rId21" Type="http://schemas.openxmlformats.org/officeDocument/2006/relationships/chart" Target="../charts/chart187.xml"/><Relationship Id="rId7" Type="http://schemas.openxmlformats.org/officeDocument/2006/relationships/chart" Target="../charts/chart173.xml"/><Relationship Id="rId12" Type="http://schemas.openxmlformats.org/officeDocument/2006/relationships/chart" Target="../charts/chart178.xml"/><Relationship Id="rId17" Type="http://schemas.openxmlformats.org/officeDocument/2006/relationships/chart" Target="../charts/chart183.xml"/><Relationship Id="rId25" Type="http://schemas.openxmlformats.org/officeDocument/2006/relationships/chart" Target="../charts/chart191.xml"/><Relationship Id="rId2" Type="http://schemas.openxmlformats.org/officeDocument/2006/relationships/chart" Target="../charts/chart168.xml"/><Relationship Id="rId16" Type="http://schemas.openxmlformats.org/officeDocument/2006/relationships/chart" Target="../charts/chart182.xml"/><Relationship Id="rId20" Type="http://schemas.openxmlformats.org/officeDocument/2006/relationships/chart" Target="../charts/chart186.xml"/><Relationship Id="rId29" Type="http://schemas.openxmlformats.org/officeDocument/2006/relationships/chart" Target="../charts/chart194.xml"/><Relationship Id="rId1" Type="http://schemas.openxmlformats.org/officeDocument/2006/relationships/chart" Target="../charts/chart167.xml"/><Relationship Id="rId6" Type="http://schemas.openxmlformats.org/officeDocument/2006/relationships/chart" Target="../charts/chart172.xml"/><Relationship Id="rId11" Type="http://schemas.openxmlformats.org/officeDocument/2006/relationships/chart" Target="../charts/chart177.xml"/><Relationship Id="rId24" Type="http://schemas.openxmlformats.org/officeDocument/2006/relationships/chart" Target="../charts/chart190.xml"/><Relationship Id="rId5" Type="http://schemas.openxmlformats.org/officeDocument/2006/relationships/chart" Target="../charts/chart171.xml"/><Relationship Id="rId15" Type="http://schemas.openxmlformats.org/officeDocument/2006/relationships/chart" Target="../charts/chart181.xml"/><Relationship Id="rId23" Type="http://schemas.openxmlformats.org/officeDocument/2006/relationships/chart" Target="../charts/chart189.xml"/><Relationship Id="rId28" Type="http://schemas.openxmlformats.org/officeDocument/2006/relationships/chart" Target="../charts/chart193.xml"/><Relationship Id="rId10" Type="http://schemas.openxmlformats.org/officeDocument/2006/relationships/chart" Target="../charts/chart176.xml"/><Relationship Id="rId19" Type="http://schemas.openxmlformats.org/officeDocument/2006/relationships/chart" Target="../charts/chart185.xml"/><Relationship Id="rId4" Type="http://schemas.openxmlformats.org/officeDocument/2006/relationships/chart" Target="../charts/chart170.xml"/><Relationship Id="rId9" Type="http://schemas.openxmlformats.org/officeDocument/2006/relationships/chart" Target="../charts/chart175.xml"/><Relationship Id="rId14" Type="http://schemas.openxmlformats.org/officeDocument/2006/relationships/chart" Target="../charts/chart180.xml"/><Relationship Id="rId22" Type="http://schemas.openxmlformats.org/officeDocument/2006/relationships/chart" Target="../charts/chart188.xml"/><Relationship Id="rId27" Type="http://schemas.openxmlformats.org/officeDocument/2006/relationships/chart" Target="../charts/chart192.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202.xml"/><Relationship Id="rId13" Type="http://schemas.openxmlformats.org/officeDocument/2006/relationships/chart" Target="../charts/chart207.xml"/><Relationship Id="rId18" Type="http://schemas.openxmlformats.org/officeDocument/2006/relationships/chart" Target="../charts/chart212.xml"/><Relationship Id="rId26" Type="http://schemas.openxmlformats.org/officeDocument/2006/relationships/image" Target="../media/image10.png"/><Relationship Id="rId3" Type="http://schemas.openxmlformats.org/officeDocument/2006/relationships/chart" Target="../charts/chart197.xml"/><Relationship Id="rId21" Type="http://schemas.openxmlformats.org/officeDocument/2006/relationships/chart" Target="../charts/chart215.xml"/><Relationship Id="rId7" Type="http://schemas.openxmlformats.org/officeDocument/2006/relationships/chart" Target="../charts/chart201.xml"/><Relationship Id="rId12" Type="http://schemas.openxmlformats.org/officeDocument/2006/relationships/chart" Target="../charts/chart206.xml"/><Relationship Id="rId17" Type="http://schemas.openxmlformats.org/officeDocument/2006/relationships/chart" Target="../charts/chart211.xml"/><Relationship Id="rId25" Type="http://schemas.openxmlformats.org/officeDocument/2006/relationships/chart" Target="../charts/chart219.xml"/><Relationship Id="rId2" Type="http://schemas.openxmlformats.org/officeDocument/2006/relationships/chart" Target="../charts/chart196.xml"/><Relationship Id="rId16" Type="http://schemas.openxmlformats.org/officeDocument/2006/relationships/chart" Target="../charts/chart210.xml"/><Relationship Id="rId20" Type="http://schemas.openxmlformats.org/officeDocument/2006/relationships/chart" Target="../charts/chart214.xml"/><Relationship Id="rId29" Type="http://schemas.openxmlformats.org/officeDocument/2006/relationships/chart" Target="../charts/chart222.xml"/><Relationship Id="rId1" Type="http://schemas.openxmlformats.org/officeDocument/2006/relationships/chart" Target="../charts/chart195.xml"/><Relationship Id="rId6" Type="http://schemas.openxmlformats.org/officeDocument/2006/relationships/chart" Target="../charts/chart200.xml"/><Relationship Id="rId11" Type="http://schemas.openxmlformats.org/officeDocument/2006/relationships/chart" Target="../charts/chart205.xml"/><Relationship Id="rId24" Type="http://schemas.openxmlformats.org/officeDocument/2006/relationships/chart" Target="../charts/chart218.xml"/><Relationship Id="rId5" Type="http://schemas.openxmlformats.org/officeDocument/2006/relationships/chart" Target="../charts/chart199.xml"/><Relationship Id="rId15" Type="http://schemas.openxmlformats.org/officeDocument/2006/relationships/chart" Target="../charts/chart209.xml"/><Relationship Id="rId23" Type="http://schemas.openxmlformats.org/officeDocument/2006/relationships/chart" Target="../charts/chart217.xml"/><Relationship Id="rId28" Type="http://schemas.openxmlformats.org/officeDocument/2006/relationships/chart" Target="../charts/chart221.xml"/><Relationship Id="rId10" Type="http://schemas.openxmlformats.org/officeDocument/2006/relationships/chart" Target="../charts/chart204.xml"/><Relationship Id="rId19" Type="http://schemas.openxmlformats.org/officeDocument/2006/relationships/chart" Target="../charts/chart213.xml"/><Relationship Id="rId4" Type="http://schemas.openxmlformats.org/officeDocument/2006/relationships/chart" Target="../charts/chart198.xml"/><Relationship Id="rId9" Type="http://schemas.openxmlformats.org/officeDocument/2006/relationships/chart" Target="../charts/chart203.xml"/><Relationship Id="rId14" Type="http://schemas.openxmlformats.org/officeDocument/2006/relationships/chart" Target="../charts/chart208.xml"/><Relationship Id="rId22" Type="http://schemas.openxmlformats.org/officeDocument/2006/relationships/chart" Target="../charts/chart216.xml"/><Relationship Id="rId27" Type="http://schemas.openxmlformats.org/officeDocument/2006/relationships/chart" Target="../charts/chart220.xml"/></Relationships>
</file>

<file path=xl/drawings/_rels/drawing16.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emf"/><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emf"/><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emf"/><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emf"/><Relationship Id="rId4" Type="http://schemas.openxmlformats.org/officeDocument/2006/relationships/image" Target="../media/image8.png"/></Relationships>
</file>

<file path=xl/drawings/_rels/drawing8.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image" Target="../media/image10.png"/><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_rels/drawing9.xml.rels><?xml version="1.0" encoding="UTF-8" standalone="yes"?>
<Relationships xmlns="http://schemas.openxmlformats.org/package/2006/relationships"><Relationship Id="rId8" Type="http://schemas.openxmlformats.org/officeDocument/2006/relationships/chart" Target="../charts/chart35.xml"/><Relationship Id="rId13" Type="http://schemas.openxmlformats.org/officeDocument/2006/relationships/chart" Target="../charts/chart40.xml"/><Relationship Id="rId18" Type="http://schemas.openxmlformats.org/officeDocument/2006/relationships/chart" Target="../charts/chart45.xml"/><Relationship Id="rId26" Type="http://schemas.openxmlformats.org/officeDocument/2006/relationships/image" Target="../media/image10.png"/><Relationship Id="rId3" Type="http://schemas.openxmlformats.org/officeDocument/2006/relationships/chart" Target="../charts/chart30.xml"/><Relationship Id="rId21" Type="http://schemas.openxmlformats.org/officeDocument/2006/relationships/chart" Target="../charts/chart48.xml"/><Relationship Id="rId7" Type="http://schemas.openxmlformats.org/officeDocument/2006/relationships/chart" Target="../charts/chart34.xml"/><Relationship Id="rId12" Type="http://schemas.openxmlformats.org/officeDocument/2006/relationships/chart" Target="../charts/chart39.xml"/><Relationship Id="rId17" Type="http://schemas.openxmlformats.org/officeDocument/2006/relationships/chart" Target="../charts/chart44.xml"/><Relationship Id="rId25" Type="http://schemas.openxmlformats.org/officeDocument/2006/relationships/chart" Target="../charts/chart52.xml"/><Relationship Id="rId2" Type="http://schemas.openxmlformats.org/officeDocument/2006/relationships/chart" Target="../charts/chart29.xml"/><Relationship Id="rId16" Type="http://schemas.openxmlformats.org/officeDocument/2006/relationships/chart" Target="../charts/chart43.xml"/><Relationship Id="rId20" Type="http://schemas.openxmlformats.org/officeDocument/2006/relationships/chart" Target="../charts/chart47.xml"/><Relationship Id="rId1" Type="http://schemas.openxmlformats.org/officeDocument/2006/relationships/chart" Target="../charts/chart28.xml"/><Relationship Id="rId6" Type="http://schemas.openxmlformats.org/officeDocument/2006/relationships/chart" Target="../charts/chart33.xml"/><Relationship Id="rId11" Type="http://schemas.openxmlformats.org/officeDocument/2006/relationships/chart" Target="../charts/chart38.xml"/><Relationship Id="rId24" Type="http://schemas.openxmlformats.org/officeDocument/2006/relationships/chart" Target="../charts/chart51.xml"/><Relationship Id="rId5" Type="http://schemas.openxmlformats.org/officeDocument/2006/relationships/chart" Target="../charts/chart32.xml"/><Relationship Id="rId15" Type="http://schemas.openxmlformats.org/officeDocument/2006/relationships/chart" Target="../charts/chart42.xml"/><Relationship Id="rId23" Type="http://schemas.openxmlformats.org/officeDocument/2006/relationships/chart" Target="../charts/chart50.xml"/><Relationship Id="rId28" Type="http://schemas.openxmlformats.org/officeDocument/2006/relationships/chart" Target="../charts/chart54.xml"/><Relationship Id="rId10" Type="http://schemas.openxmlformats.org/officeDocument/2006/relationships/chart" Target="../charts/chart37.xml"/><Relationship Id="rId19" Type="http://schemas.openxmlformats.org/officeDocument/2006/relationships/chart" Target="../charts/chart46.xml"/><Relationship Id="rId4" Type="http://schemas.openxmlformats.org/officeDocument/2006/relationships/chart" Target="../charts/chart31.xml"/><Relationship Id="rId9" Type="http://schemas.openxmlformats.org/officeDocument/2006/relationships/chart" Target="../charts/chart36.xml"/><Relationship Id="rId14" Type="http://schemas.openxmlformats.org/officeDocument/2006/relationships/chart" Target="../charts/chart41.xml"/><Relationship Id="rId22" Type="http://schemas.openxmlformats.org/officeDocument/2006/relationships/chart" Target="../charts/chart49.xml"/><Relationship Id="rId27" Type="http://schemas.openxmlformats.org/officeDocument/2006/relationships/chart" Target="../charts/chart5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1</xdr:col>
      <xdr:colOff>-1</xdr:colOff>
      <xdr:row>4</xdr:row>
      <xdr:rowOff>105833</xdr:rowOff>
    </xdr:from>
    <xdr:to>
      <xdr:col>9</xdr:col>
      <xdr:colOff>40317</xdr:colOff>
      <xdr:row>5</xdr:row>
      <xdr:rowOff>60476</xdr:rowOff>
    </xdr:to>
    <xdr:sp macro="" textlink="">
      <xdr:nvSpPr>
        <xdr:cNvPr id="2" name="正方形/長方形 1">
          <a:extLst>
            <a:ext uri="{FF2B5EF4-FFF2-40B4-BE49-F238E27FC236}">
              <a16:creationId xmlns:a16="http://schemas.microsoft.com/office/drawing/2014/main" id="{65AFD03D-DEBF-EB47-954A-85DCBB764914}"/>
            </a:ext>
          </a:extLst>
        </xdr:cNvPr>
        <xdr:cNvSpPr/>
      </xdr:nvSpPr>
      <xdr:spPr>
        <a:xfrm>
          <a:off x="406399" y="6671733"/>
          <a:ext cx="13946818" cy="3713843"/>
        </a:xfrm>
        <a:prstGeom prst="rect">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6</xdr:col>
      <xdr:colOff>89680</xdr:colOff>
      <xdr:row>6</xdr:row>
      <xdr:rowOff>22252</xdr:rowOff>
    </xdr:from>
    <xdr:to>
      <xdr:col>8</xdr:col>
      <xdr:colOff>941552</xdr:colOff>
      <xdr:row>17</xdr:row>
      <xdr:rowOff>286190</xdr:rowOff>
    </xdr:to>
    <xdr:pic>
      <xdr:nvPicPr>
        <xdr:cNvPr id="3" name="図 2">
          <a:extLst>
            <a:ext uri="{FF2B5EF4-FFF2-40B4-BE49-F238E27FC236}">
              <a16:creationId xmlns:a16="http://schemas.microsoft.com/office/drawing/2014/main" id="{39A67F21-2962-E340-9D43-D8760282BC50}"/>
            </a:ext>
            <a:ext uri="{147F2762-F138-4A5C-976F-8EAC2B608ADB}">
              <a16:predDERef xmlns:a16="http://schemas.microsoft.com/office/drawing/2014/main" pred="{AA45D138-44CA-7C4A-BE5D-248C9399A90E}"/>
            </a:ext>
          </a:extLst>
        </xdr:cNvPr>
        <xdr:cNvPicPr>
          <a:picLocks noChangeAspect="1"/>
        </xdr:cNvPicPr>
      </xdr:nvPicPr>
      <xdr:blipFill>
        <a:blip xmlns:r="http://schemas.openxmlformats.org/officeDocument/2006/relationships" r:embed="rId1"/>
        <a:stretch>
          <a:fillRect/>
        </a:stretch>
      </xdr:blipFill>
      <xdr:spPr>
        <a:xfrm>
          <a:off x="11316480" y="10842652"/>
          <a:ext cx="2909272" cy="4658138"/>
        </a:xfrm>
        <a:prstGeom prst="rect">
          <a:avLst/>
        </a:prstGeom>
      </xdr:spPr>
    </xdr:pic>
    <xdr:clientData/>
  </xdr:twoCellAnchor>
  <xdr:twoCellAnchor>
    <xdr:from>
      <xdr:col>1</xdr:col>
      <xdr:colOff>139095</xdr:colOff>
      <xdr:row>4</xdr:row>
      <xdr:rowOff>273352</xdr:rowOff>
    </xdr:from>
    <xdr:to>
      <xdr:col>8</xdr:col>
      <xdr:colOff>811644</xdr:colOff>
      <xdr:row>4</xdr:row>
      <xdr:rowOff>3702352</xdr:rowOff>
    </xdr:to>
    <xdr:grpSp>
      <xdr:nvGrpSpPr>
        <xdr:cNvPr id="4" name="グループ化 3">
          <a:extLst>
            <a:ext uri="{FF2B5EF4-FFF2-40B4-BE49-F238E27FC236}">
              <a16:creationId xmlns:a16="http://schemas.microsoft.com/office/drawing/2014/main" id="{4B7A97B1-0CA4-E74B-9D8B-0A8005D23E71}"/>
            </a:ext>
          </a:extLst>
        </xdr:cNvPr>
        <xdr:cNvGrpSpPr/>
      </xdr:nvGrpSpPr>
      <xdr:grpSpPr>
        <a:xfrm>
          <a:off x="529620" y="6788452"/>
          <a:ext cx="13083624" cy="3429000"/>
          <a:chOff x="381000" y="2611765"/>
          <a:chExt cx="12767787" cy="3429000"/>
        </a:xfrm>
      </xdr:grpSpPr>
      <xdr:sp macro="" textlink="">
        <xdr:nvSpPr>
          <xdr:cNvPr id="5" name="円/楕円 4">
            <a:extLst>
              <a:ext uri="{FF2B5EF4-FFF2-40B4-BE49-F238E27FC236}">
                <a16:creationId xmlns:a16="http://schemas.microsoft.com/office/drawing/2014/main" id="{78C91BA7-87A7-AEF0-560D-AC1218BB380B}"/>
              </a:ext>
            </a:extLst>
          </xdr:cNvPr>
          <xdr:cNvSpPr/>
        </xdr:nvSpPr>
        <xdr:spPr>
          <a:xfrm>
            <a:off x="381000" y="2611765"/>
            <a:ext cx="2964564" cy="1540042"/>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kumimoji="1" lang="ja-JP" altLang="en-US" b="1">
                <a:solidFill>
                  <a:schemeClr val="tx1"/>
                </a:solidFill>
              </a:rPr>
              <a:t>企業情報</a:t>
            </a:r>
            <a:endParaRPr kumimoji="1" lang="en-US" altLang="ja-JP" b="1">
              <a:solidFill>
                <a:schemeClr val="tx1"/>
              </a:solidFill>
            </a:endParaRPr>
          </a:p>
          <a:p>
            <a:pPr algn="ctr"/>
            <a:r>
              <a:rPr kumimoji="1" lang="ja-JP" altLang="en-US" b="1">
                <a:solidFill>
                  <a:schemeClr val="tx1"/>
                </a:solidFill>
              </a:rPr>
              <a:t>（ユーザ入力値）</a:t>
            </a:r>
          </a:p>
        </xdr:txBody>
      </xdr:sp>
      <xdr:sp macro="" textlink="">
        <xdr:nvSpPr>
          <xdr:cNvPr id="6" name="円/楕円 5">
            <a:extLst>
              <a:ext uri="{FF2B5EF4-FFF2-40B4-BE49-F238E27FC236}">
                <a16:creationId xmlns:a16="http://schemas.microsoft.com/office/drawing/2014/main" id="{AF91C02A-87FC-CA4A-EF1A-53C2D7B7AF2D}"/>
              </a:ext>
            </a:extLst>
          </xdr:cNvPr>
          <xdr:cNvSpPr/>
        </xdr:nvSpPr>
        <xdr:spPr>
          <a:xfrm>
            <a:off x="403175" y="4396607"/>
            <a:ext cx="2997200" cy="1644158"/>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b="1">
                <a:solidFill>
                  <a:schemeClr val="tx1"/>
                </a:solidFill>
              </a:rPr>
              <a:t>シナリオ</a:t>
            </a:r>
            <a:r>
              <a:rPr lang="en-US" altLang="ja-JP" b="1">
                <a:solidFill>
                  <a:schemeClr val="tx1"/>
                </a:solidFill>
              </a:rPr>
              <a:t>※</a:t>
            </a:r>
            <a:endParaRPr lang="ja-JP" altLang="en-US" b="1">
              <a:solidFill>
                <a:schemeClr val="tx1"/>
              </a:solidFill>
            </a:endParaRPr>
          </a:p>
        </xdr:txBody>
      </xdr:sp>
      <xdr:sp macro="" textlink="">
        <xdr:nvSpPr>
          <xdr:cNvPr id="7" name="フローチャート: 判断 6">
            <a:extLst>
              <a:ext uri="{FF2B5EF4-FFF2-40B4-BE49-F238E27FC236}">
                <a16:creationId xmlns:a16="http://schemas.microsoft.com/office/drawing/2014/main" id="{57CB87CC-830F-6FFF-FD24-DC368FFFA643}"/>
              </a:ext>
            </a:extLst>
          </xdr:cNvPr>
          <xdr:cNvSpPr/>
        </xdr:nvSpPr>
        <xdr:spPr>
          <a:xfrm>
            <a:off x="5058495" y="3494085"/>
            <a:ext cx="4885924" cy="1251284"/>
          </a:xfrm>
          <a:prstGeom prst="flowChartDecision">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b="1"/>
              <a:t>川村モデル</a:t>
            </a:r>
          </a:p>
        </xdr:txBody>
      </xdr:sp>
      <xdr:sp macro="" textlink="">
        <xdr:nvSpPr>
          <xdr:cNvPr id="8" name="円/楕円 7">
            <a:extLst>
              <a:ext uri="{FF2B5EF4-FFF2-40B4-BE49-F238E27FC236}">
                <a16:creationId xmlns:a16="http://schemas.microsoft.com/office/drawing/2014/main" id="{940A9170-92ED-F46C-9758-FE715638FFDB}"/>
              </a:ext>
            </a:extLst>
          </xdr:cNvPr>
          <xdr:cNvSpPr/>
        </xdr:nvSpPr>
        <xdr:spPr>
          <a:xfrm>
            <a:off x="10442456" y="3348348"/>
            <a:ext cx="2706331" cy="1540041"/>
          </a:xfrm>
          <a:prstGeom prst="ellipse">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b="1">
                <a:solidFill>
                  <a:schemeClr val="tx1"/>
                </a:solidFill>
              </a:rPr>
              <a:t>想定損失額</a:t>
            </a:r>
          </a:p>
        </xdr:txBody>
      </xdr:sp>
      <xdr:cxnSp macro="">
        <xdr:nvCxnSpPr>
          <xdr:cNvPr id="9" name="カギ線コネクタ 8">
            <a:extLst>
              <a:ext uri="{FF2B5EF4-FFF2-40B4-BE49-F238E27FC236}">
                <a16:creationId xmlns:a16="http://schemas.microsoft.com/office/drawing/2014/main" id="{587C2E94-C9E4-7878-7182-1603AE762EFC}"/>
              </a:ext>
            </a:extLst>
          </xdr:cNvPr>
          <xdr:cNvCxnSpPr>
            <a:cxnSpLocks/>
            <a:stCxn id="5" idx="6"/>
          </xdr:cNvCxnSpPr>
        </xdr:nvCxnSpPr>
        <xdr:spPr>
          <a:xfrm>
            <a:off x="3345564" y="3381786"/>
            <a:ext cx="1687531" cy="770021"/>
          </a:xfrm>
          <a:prstGeom prst="bentConnector2">
            <a:avLst/>
          </a:prstGeom>
          <a:ln w="3810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 name="カギ線コネクタ 9">
            <a:extLst>
              <a:ext uri="{FF2B5EF4-FFF2-40B4-BE49-F238E27FC236}">
                <a16:creationId xmlns:a16="http://schemas.microsoft.com/office/drawing/2014/main" id="{1CE8511F-062C-85C9-AB57-CD781873EA00}"/>
              </a:ext>
            </a:extLst>
          </xdr:cNvPr>
          <xdr:cNvCxnSpPr>
            <a:cxnSpLocks/>
            <a:stCxn id="6" idx="6"/>
          </xdr:cNvCxnSpPr>
        </xdr:nvCxnSpPr>
        <xdr:spPr>
          <a:xfrm flipV="1">
            <a:off x="3400375" y="4215983"/>
            <a:ext cx="1658120" cy="1002703"/>
          </a:xfrm>
          <a:prstGeom prst="bentConnector2">
            <a:avLst/>
          </a:prstGeom>
          <a:ln w="3810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 name="直線矢印コネクタ 10">
            <a:extLst>
              <a:ext uri="{FF2B5EF4-FFF2-40B4-BE49-F238E27FC236}">
                <a16:creationId xmlns:a16="http://schemas.microsoft.com/office/drawing/2014/main" id="{1EC06255-5EC8-9FD7-E45B-D484336D3219}"/>
              </a:ext>
            </a:extLst>
          </xdr:cNvPr>
          <xdr:cNvCxnSpPr>
            <a:endCxn id="8" idx="2"/>
          </xdr:cNvCxnSpPr>
        </xdr:nvCxnSpPr>
        <xdr:spPr>
          <a:xfrm>
            <a:off x="9944419" y="4118368"/>
            <a:ext cx="498037" cy="1"/>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9525</xdr:colOff>
      <xdr:row>40</xdr:row>
      <xdr:rowOff>485775</xdr:rowOff>
    </xdr:from>
    <xdr:to>
      <xdr:col>13</xdr:col>
      <xdr:colOff>1419225</xdr:colOff>
      <xdr:row>48</xdr:row>
      <xdr:rowOff>9525</xdr:rowOff>
    </xdr:to>
    <xdr:graphicFrame macro="">
      <xdr:nvGraphicFramePr>
        <xdr:cNvPr id="2" name="グラフ 1">
          <a:extLst>
            <a:ext uri="{FF2B5EF4-FFF2-40B4-BE49-F238E27FC236}">
              <a16:creationId xmlns:a16="http://schemas.microsoft.com/office/drawing/2014/main" id="{2F0D2FD0-7423-2E42-A917-9C833B7822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9525</xdr:colOff>
      <xdr:row>56</xdr:row>
      <xdr:rowOff>485775</xdr:rowOff>
    </xdr:from>
    <xdr:to>
      <xdr:col>13</xdr:col>
      <xdr:colOff>1419225</xdr:colOff>
      <xdr:row>64</xdr:row>
      <xdr:rowOff>9525</xdr:rowOff>
    </xdr:to>
    <xdr:graphicFrame macro="">
      <xdr:nvGraphicFramePr>
        <xdr:cNvPr id="3" name="グラフ 2">
          <a:extLst>
            <a:ext uri="{FF2B5EF4-FFF2-40B4-BE49-F238E27FC236}">
              <a16:creationId xmlns:a16="http://schemas.microsoft.com/office/drawing/2014/main" id="{355F738E-D7D4-C149-ADB7-3F5403E362B0}"/>
            </a:ext>
            <a:ext uri="{147F2762-F138-4A5C-976F-8EAC2B608ADB}">
              <a16:predDERef xmlns:a16="http://schemas.microsoft.com/office/drawing/2014/main" pred="{39587770-F7E9-4767-9611-D5DE640D53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xdr:colOff>
      <xdr:row>72</xdr:row>
      <xdr:rowOff>485775</xdr:rowOff>
    </xdr:from>
    <xdr:to>
      <xdr:col>13</xdr:col>
      <xdr:colOff>1419225</xdr:colOff>
      <xdr:row>82</xdr:row>
      <xdr:rowOff>9525</xdr:rowOff>
    </xdr:to>
    <xdr:graphicFrame macro="">
      <xdr:nvGraphicFramePr>
        <xdr:cNvPr id="4" name="グラフ 2">
          <a:extLst>
            <a:ext uri="{FF2B5EF4-FFF2-40B4-BE49-F238E27FC236}">
              <a16:creationId xmlns:a16="http://schemas.microsoft.com/office/drawing/2014/main" id="{26132A54-80B7-4741-AEB9-5CD52A0431EB}"/>
            </a:ext>
            <a:ext uri="{147F2762-F138-4A5C-976F-8EAC2B608ADB}">
              <a16:predDERef xmlns:a16="http://schemas.microsoft.com/office/drawing/2014/main" pred="{BD58EF5E-E3EB-4146-BC04-BA87781B6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9525</xdr:colOff>
      <xdr:row>90</xdr:row>
      <xdr:rowOff>485775</xdr:rowOff>
    </xdr:from>
    <xdr:to>
      <xdr:col>13</xdr:col>
      <xdr:colOff>1419225</xdr:colOff>
      <xdr:row>98</xdr:row>
      <xdr:rowOff>9525</xdr:rowOff>
    </xdr:to>
    <xdr:graphicFrame macro="">
      <xdr:nvGraphicFramePr>
        <xdr:cNvPr id="5" name="グラフ 2">
          <a:extLst>
            <a:ext uri="{FF2B5EF4-FFF2-40B4-BE49-F238E27FC236}">
              <a16:creationId xmlns:a16="http://schemas.microsoft.com/office/drawing/2014/main" id="{92B5BBCC-A70E-7C4E-9457-2245F0898992}"/>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106</xdr:row>
      <xdr:rowOff>485775</xdr:rowOff>
    </xdr:from>
    <xdr:to>
      <xdr:col>13</xdr:col>
      <xdr:colOff>1419225</xdr:colOff>
      <xdr:row>114</xdr:row>
      <xdr:rowOff>9525</xdr:rowOff>
    </xdr:to>
    <xdr:graphicFrame macro="">
      <xdr:nvGraphicFramePr>
        <xdr:cNvPr id="6" name="グラフ 2">
          <a:extLst>
            <a:ext uri="{FF2B5EF4-FFF2-40B4-BE49-F238E27FC236}">
              <a16:creationId xmlns:a16="http://schemas.microsoft.com/office/drawing/2014/main" id="{09839BC3-441B-CD4F-A1FF-B4186B19633D}"/>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9525</xdr:colOff>
      <xdr:row>122</xdr:row>
      <xdr:rowOff>485775</xdr:rowOff>
    </xdr:from>
    <xdr:to>
      <xdr:col>13</xdr:col>
      <xdr:colOff>1419225</xdr:colOff>
      <xdr:row>130</xdr:row>
      <xdr:rowOff>9525</xdr:rowOff>
    </xdr:to>
    <xdr:graphicFrame macro="">
      <xdr:nvGraphicFramePr>
        <xdr:cNvPr id="7" name="グラフ 2">
          <a:extLst>
            <a:ext uri="{FF2B5EF4-FFF2-40B4-BE49-F238E27FC236}">
              <a16:creationId xmlns:a16="http://schemas.microsoft.com/office/drawing/2014/main" id="{246737DD-463A-8D4F-9C56-07FD0A21009C}"/>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9525</xdr:colOff>
      <xdr:row>138</xdr:row>
      <xdr:rowOff>485775</xdr:rowOff>
    </xdr:from>
    <xdr:to>
      <xdr:col>13</xdr:col>
      <xdr:colOff>1419225</xdr:colOff>
      <xdr:row>146</xdr:row>
      <xdr:rowOff>9525</xdr:rowOff>
    </xdr:to>
    <xdr:graphicFrame macro="">
      <xdr:nvGraphicFramePr>
        <xdr:cNvPr id="8" name="グラフ 2">
          <a:extLst>
            <a:ext uri="{FF2B5EF4-FFF2-40B4-BE49-F238E27FC236}">
              <a16:creationId xmlns:a16="http://schemas.microsoft.com/office/drawing/2014/main" id="{7F617CE1-262E-0D4D-9712-AD024C97AEF7}"/>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9525</xdr:colOff>
      <xdr:row>154</xdr:row>
      <xdr:rowOff>485775</xdr:rowOff>
    </xdr:from>
    <xdr:to>
      <xdr:col>13</xdr:col>
      <xdr:colOff>1419225</xdr:colOff>
      <xdr:row>163</xdr:row>
      <xdr:rowOff>9525</xdr:rowOff>
    </xdr:to>
    <xdr:graphicFrame macro="">
      <xdr:nvGraphicFramePr>
        <xdr:cNvPr id="9" name="グラフ 2">
          <a:extLst>
            <a:ext uri="{FF2B5EF4-FFF2-40B4-BE49-F238E27FC236}">
              <a16:creationId xmlns:a16="http://schemas.microsoft.com/office/drawing/2014/main" id="{9D67E093-6920-5A45-8EEF-37E35467EBCF}"/>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xdr:colOff>
      <xdr:row>171</xdr:row>
      <xdr:rowOff>485775</xdr:rowOff>
    </xdr:from>
    <xdr:to>
      <xdr:col>13</xdr:col>
      <xdr:colOff>1419225</xdr:colOff>
      <xdr:row>179</xdr:row>
      <xdr:rowOff>9525</xdr:rowOff>
    </xdr:to>
    <xdr:graphicFrame macro="">
      <xdr:nvGraphicFramePr>
        <xdr:cNvPr id="10" name="グラフ 2">
          <a:extLst>
            <a:ext uri="{FF2B5EF4-FFF2-40B4-BE49-F238E27FC236}">
              <a16:creationId xmlns:a16="http://schemas.microsoft.com/office/drawing/2014/main" id="{1FAF6FD2-C165-CF4F-94AC-7DD036253FB1}"/>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9525</xdr:colOff>
      <xdr:row>187</xdr:row>
      <xdr:rowOff>485775</xdr:rowOff>
    </xdr:from>
    <xdr:to>
      <xdr:col>13</xdr:col>
      <xdr:colOff>1419225</xdr:colOff>
      <xdr:row>195</xdr:row>
      <xdr:rowOff>9525</xdr:rowOff>
    </xdr:to>
    <xdr:graphicFrame macro="">
      <xdr:nvGraphicFramePr>
        <xdr:cNvPr id="11" name="グラフ 2">
          <a:extLst>
            <a:ext uri="{FF2B5EF4-FFF2-40B4-BE49-F238E27FC236}">
              <a16:creationId xmlns:a16="http://schemas.microsoft.com/office/drawing/2014/main" id="{810653C0-61E8-DF45-BA67-9BE5EDEDF4C5}"/>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9525</xdr:colOff>
      <xdr:row>203</xdr:row>
      <xdr:rowOff>485775</xdr:rowOff>
    </xdr:from>
    <xdr:to>
      <xdr:col>13</xdr:col>
      <xdr:colOff>1419225</xdr:colOff>
      <xdr:row>211</xdr:row>
      <xdr:rowOff>9525</xdr:rowOff>
    </xdr:to>
    <xdr:graphicFrame macro="">
      <xdr:nvGraphicFramePr>
        <xdr:cNvPr id="12" name="グラフ 2">
          <a:extLst>
            <a:ext uri="{FF2B5EF4-FFF2-40B4-BE49-F238E27FC236}">
              <a16:creationId xmlns:a16="http://schemas.microsoft.com/office/drawing/2014/main" id="{F71B4B9E-E546-2749-B2B2-EC7FEAC382A6}"/>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9525</xdr:colOff>
      <xdr:row>219</xdr:row>
      <xdr:rowOff>485775</xdr:rowOff>
    </xdr:from>
    <xdr:to>
      <xdr:col>13</xdr:col>
      <xdr:colOff>1419225</xdr:colOff>
      <xdr:row>227</xdr:row>
      <xdr:rowOff>9525</xdr:rowOff>
    </xdr:to>
    <xdr:graphicFrame macro="">
      <xdr:nvGraphicFramePr>
        <xdr:cNvPr id="13" name="グラフ 2">
          <a:extLst>
            <a:ext uri="{FF2B5EF4-FFF2-40B4-BE49-F238E27FC236}">
              <a16:creationId xmlns:a16="http://schemas.microsoft.com/office/drawing/2014/main" id="{55C4290E-4021-5B41-A9D3-C5AE80BB4677}"/>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9525</xdr:colOff>
      <xdr:row>235</xdr:row>
      <xdr:rowOff>485775</xdr:rowOff>
    </xdr:from>
    <xdr:to>
      <xdr:col>13</xdr:col>
      <xdr:colOff>1419225</xdr:colOff>
      <xdr:row>243</xdr:row>
      <xdr:rowOff>9525</xdr:rowOff>
    </xdr:to>
    <xdr:graphicFrame macro="">
      <xdr:nvGraphicFramePr>
        <xdr:cNvPr id="14" name="グラフ 2">
          <a:extLst>
            <a:ext uri="{FF2B5EF4-FFF2-40B4-BE49-F238E27FC236}">
              <a16:creationId xmlns:a16="http://schemas.microsoft.com/office/drawing/2014/main" id="{E9989DDD-3BC7-C847-B253-90B08DEB1C16}"/>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9525</xdr:colOff>
      <xdr:row>251</xdr:row>
      <xdr:rowOff>485775</xdr:rowOff>
    </xdr:from>
    <xdr:to>
      <xdr:col>13</xdr:col>
      <xdr:colOff>1419225</xdr:colOff>
      <xdr:row>259</xdr:row>
      <xdr:rowOff>9525</xdr:rowOff>
    </xdr:to>
    <xdr:graphicFrame macro="">
      <xdr:nvGraphicFramePr>
        <xdr:cNvPr id="15" name="グラフ 2">
          <a:extLst>
            <a:ext uri="{FF2B5EF4-FFF2-40B4-BE49-F238E27FC236}">
              <a16:creationId xmlns:a16="http://schemas.microsoft.com/office/drawing/2014/main" id="{E226E2C6-286E-BF47-A99B-247214887DF6}"/>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xdr:colOff>
      <xdr:row>267</xdr:row>
      <xdr:rowOff>485775</xdr:rowOff>
    </xdr:from>
    <xdr:to>
      <xdr:col>13</xdr:col>
      <xdr:colOff>1419225</xdr:colOff>
      <xdr:row>275</xdr:row>
      <xdr:rowOff>9525</xdr:rowOff>
    </xdr:to>
    <xdr:graphicFrame macro="">
      <xdr:nvGraphicFramePr>
        <xdr:cNvPr id="16" name="グラフ 2">
          <a:extLst>
            <a:ext uri="{FF2B5EF4-FFF2-40B4-BE49-F238E27FC236}">
              <a16:creationId xmlns:a16="http://schemas.microsoft.com/office/drawing/2014/main" id="{B45638EA-D63C-7F42-A82B-FF458F155C51}"/>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9525</xdr:colOff>
      <xdr:row>283</xdr:row>
      <xdr:rowOff>485775</xdr:rowOff>
    </xdr:from>
    <xdr:to>
      <xdr:col>13</xdr:col>
      <xdr:colOff>1419225</xdr:colOff>
      <xdr:row>291</xdr:row>
      <xdr:rowOff>9525</xdr:rowOff>
    </xdr:to>
    <xdr:graphicFrame macro="">
      <xdr:nvGraphicFramePr>
        <xdr:cNvPr id="17" name="グラフ 2">
          <a:extLst>
            <a:ext uri="{FF2B5EF4-FFF2-40B4-BE49-F238E27FC236}">
              <a16:creationId xmlns:a16="http://schemas.microsoft.com/office/drawing/2014/main" id="{A8B0119D-53FC-A74B-9F68-785469F0773A}"/>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9525</xdr:colOff>
      <xdr:row>428</xdr:row>
      <xdr:rowOff>485775</xdr:rowOff>
    </xdr:from>
    <xdr:to>
      <xdr:col>13</xdr:col>
      <xdr:colOff>1419225</xdr:colOff>
      <xdr:row>436</xdr:row>
      <xdr:rowOff>9525</xdr:rowOff>
    </xdr:to>
    <xdr:graphicFrame macro="">
      <xdr:nvGraphicFramePr>
        <xdr:cNvPr id="18" name="グラフ 2">
          <a:extLst>
            <a:ext uri="{FF2B5EF4-FFF2-40B4-BE49-F238E27FC236}">
              <a16:creationId xmlns:a16="http://schemas.microsoft.com/office/drawing/2014/main" id="{C9B01757-2044-CA43-BC23-3340FF3F5232}"/>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9525</xdr:colOff>
      <xdr:row>444</xdr:row>
      <xdr:rowOff>485775</xdr:rowOff>
    </xdr:from>
    <xdr:to>
      <xdr:col>13</xdr:col>
      <xdr:colOff>1419225</xdr:colOff>
      <xdr:row>453</xdr:row>
      <xdr:rowOff>9525</xdr:rowOff>
    </xdr:to>
    <xdr:graphicFrame macro="">
      <xdr:nvGraphicFramePr>
        <xdr:cNvPr id="19" name="グラフ 2">
          <a:extLst>
            <a:ext uri="{FF2B5EF4-FFF2-40B4-BE49-F238E27FC236}">
              <a16:creationId xmlns:a16="http://schemas.microsoft.com/office/drawing/2014/main" id="{113125E2-2E6C-E64E-90F6-F4B322934067}"/>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9525</xdr:colOff>
      <xdr:row>299</xdr:row>
      <xdr:rowOff>485775</xdr:rowOff>
    </xdr:from>
    <xdr:to>
      <xdr:col>13</xdr:col>
      <xdr:colOff>1419225</xdr:colOff>
      <xdr:row>307</xdr:row>
      <xdr:rowOff>9525</xdr:rowOff>
    </xdr:to>
    <xdr:graphicFrame macro="">
      <xdr:nvGraphicFramePr>
        <xdr:cNvPr id="28" name="グラフ 2">
          <a:extLst>
            <a:ext uri="{FF2B5EF4-FFF2-40B4-BE49-F238E27FC236}">
              <a16:creationId xmlns:a16="http://schemas.microsoft.com/office/drawing/2014/main" id="{0E598C05-94DE-6446-995D-4B9968F621B8}"/>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9525</xdr:colOff>
      <xdr:row>315</xdr:row>
      <xdr:rowOff>485775</xdr:rowOff>
    </xdr:from>
    <xdr:to>
      <xdr:col>13</xdr:col>
      <xdr:colOff>1419225</xdr:colOff>
      <xdr:row>323</xdr:row>
      <xdr:rowOff>9525</xdr:rowOff>
    </xdr:to>
    <xdr:graphicFrame macro="">
      <xdr:nvGraphicFramePr>
        <xdr:cNvPr id="29" name="グラフ 2">
          <a:extLst>
            <a:ext uri="{FF2B5EF4-FFF2-40B4-BE49-F238E27FC236}">
              <a16:creationId xmlns:a16="http://schemas.microsoft.com/office/drawing/2014/main" id="{5525DBFE-FB01-6941-84C4-038DFA7504B1}"/>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9525</xdr:colOff>
      <xdr:row>331</xdr:row>
      <xdr:rowOff>485775</xdr:rowOff>
    </xdr:from>
    <xdr:to>
      <xdr:col>13</xdr:col>
      <xdr:colOff>1419225</xdr:colOff>
      <xdr:row>339</xdr:row>
      <xdr:rowOff>9525</xdr:rowOff>
    </xdr:to>
    <xdr:graphicFrame macro="">
      <xdr:nvGraphicFramePr>
        <xdr:cNvPr id="30" name="グラフ 2">
          <a:extLst>
            <a:ext uri="{FF2B5EF4-FFF2-40B4-BE49-F238E27FC236}">
              <a16:creationId xmlns:a16="http://schemas.microsoft.com/office/drawing/2014/main" id="{66078127-357A-E745-B8A9-FF5B5ADF28BF}"/>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9525</xdr:colOff>
      <xdr:row>347</xdr:row>
      <xdr:rowOff>485775</xdr:rowOff>
    </xdr:from>
    <xdr:to>
      <xdr:col>13</xdr:col>
      <xdr:colOff>1419225</xdr:colOff>
      <xdr:row>355</xdr:row>
      <xdr:rowOff>9525</xdr:rowOff>
    </xdr:to>
    <xdr:graphicFrame macro="">
      <xdr:nvGraphicFramePr>
        <xdr:cNvPr id="31" name="グラフ 2">
          <a:extLst>
            <a:ext uri="{FF2B5EF4-FFF2-40B4-BE49-F238E27FC236}">
              <a16:creationId xmlns:a16="http://schemas.microsoft.com/office/drawing/2014/main" id="{E75726CB-37CB-1A4B-8FCE-1F0C82ED96EF}"/>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9525</xdr:colOff>
      <xdr:row>363</xdr:row>
      <xdr:rowOff>485775</xdr:rowOff>
    </xdr:from>
    <xdr:to>
      <xdr:col>13</xdr:col>
      <xdr:colOff>1419225</xdr:colOff>
      <xdr:row>371</xdr:row>
      <xdr:rowOff>9525</xdr:rowOff>
    </xdr:to>
    <xdr:graphicFrame macro="">
      <xdr:nvGraphicFramePr>
        <xdr:cNvPr id="32" name="グラフ 2">
          <a:extLst>
            <a:ext uri="{FF2B5EF4-FFF2-40B4-BE49-F238E27FC236}">
              <a16:creationId xmlns:a16="http://schemas.microsoft.com/office/drawing/2014/main" id="{1A598CC5-BDE4-094A-BCFB-C91DEB5F5BD8}"/>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9525</xdr:colOff>
      <xdr:row>379</xdr:row>
      <xdr:rowOff>485775</xdr:rowOff>
    </xdr:from>
    <xdr:to>
      <xdr:col>13</xdr:col>
      <xdr:colOff>1419225</xdr:colOff>
      <xdr:row>387</xdr:row>
      <xdr:rowOff>9525</xdr:rowOff>
    </xdr:to>
    <xdr:graphicFrame macro="">
      <xdr:nvGraphicFramePr>
        <xdr:cNvPr id="33" name="グラフ 2">
          <a:extLst>
            <a:ext uri="{FF2B5EF4-FFF2-40B4-BE49-F238E27FC236}">
              <a16:creationId xmlns:a16="http://schemas.microsoft.com/office/drawing/2014/main" id="{74594641-E5E1-C54A-805A-C96A98651790}"/>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9525</xdr:colOff>
      <xdr:row>395</xdr:row>
      <xdr:rowOff>485775</xdr:rowOff>
    </xdr:from>
    <xdr:to>
      <xdr:col>13</xdr:col>
      <xdr:colOff>1419225</xdr:colOff>
      <xdr:row>403</xdr:row>
      <xdr:rowOff>0</xdr:rowOff>
    </xdr:to>
    <xdr:graphicFrame macro="">
      <xdr:nvGraphicFramePr>
        <xdr:cNvPr id="34" name="グラフ 2">
          <a:extLst>
            <a:ext uri="{FF2B5EF4-FFF2-40B4-BE49-F238E27FC236}">
              <a16:creationId xmlns:a16="http://schemas.microsoft.com/office/drawing/2014/main" id="{CB2DFBF0-7FCC-8849-8461-AE98A34578FF}"/>
            </a:ext>
            <a:ext uri="{147F2762-F138-4A5C-976F-8EAC2B608ADB}">
              <a16:predDERef xmlns:a16="http://schemas.microsoft.com/office/drawing/2014/main" pred="{74594641-E5E1-C54A-805A-C96A986517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10</xdr:col>
      <xdr:colOff>0</xdr:colOff>
      <xdr:row>2</xdr:row>
      <xdr:rowOff>0</xdr:rowOff>
    </xdr:from>
    <xdr:to>
      <xdr:col>13</xdr:col>
      <xdr:colOff>1372880</xdr:colOff>
      <xdr:row>3</xdr:row>
      <xdr:rowOff>51040</xdr:rowOff>
    </xdr:to>
    <xdr:pic>
      <xdr:nvPicPr>
        <xdr:cNvPr id="35" name="図 34">
          <a:extLst>
            <a:ext uri="{FF2B5EF4-FFF2-40B4-BE49-F238E27FC236}">
              <a16:creationId xmlns:a16="http://schemas.microsoft.com/office/drawing/2014/main" id="{92F37515-E7AA-3F4A-85B5-B1CEAC2C83A4}"/>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2917714" y="743857"/>
          <a:ext cx="5830580" cy="559040"/>
        </a:xfrm>
        <a:prstGeom prst="rect">
          <a:avLst/>
        </a:prstGeom>
      </xdr:spPr>
    </xdr:pic>
    <xdr:clientData/>
  </xdr:twoCellAnchor>
  <xdr:twoCellAnchor>
    <xdr:from>
      <xdr:col>10</xdr:col>
      <xdr:colOff>9525</xdr:colOff>
      <xdr:row>40</xdr:row>
      <xdr:rowOff>485775</xdr:rowOff>
    </xdr:from>
    <xdr:to>
      <xdr:col>13</xdr:col>
      <xdr:colOff>1419225</xdr:colOff>
      <xdr:row>48</xdr:row>
      <xdr:rowOff>0</xdr:rowOff>
    </xdr:to>
    <xdr:graphicFrame macro="">
      <xdr:nvGraphicFramePr>
        <xdr:cNvPr id="36" name="グラフ 35">
          <a:extLst>
            <a:ext uri="{FF2B5EF4-FFF2-40B4-BE49-F238E27FC236}">
              <a16:creationId xmlns:a16="http://schemas.microsoft.com/office/drawing/2014/main" id="{2DE7CC53-1BA5-5049-AFB7-36C6CED5BA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xdr:col>
      <xdr:colOff>9525</xdr:colOff>
      <xdr:row>40</xdr:row>
      <xdr:rowOff>485775</xdr:rowOff>
    </xdr:from>
    <xdr:to>
      <xdr:col>13</xdr:col>
      <xdr:colOff>1419225</xdr:colOff>
      <xdr:row>48</xdr:row>
      <xdr:rowOff>0</xdr:rowOff>
    </xdr:to>
    <xdr:graphicFrame macro="">
      <xdr:nvGraphicFramePr>
        <xdr:cNvPr id="37" name="グラフ 36">
          <a:extLst>
            <a:ext uri="{FF2B5EF4-FFF2-40B4-BE49-F238E27FC236}">
              <a16:creationId xmlns:a16="http://schemas.microsoft.com/office/drawing/2014/main" id="{74113FAE-C82E-4842-A7C3-2F36A70E50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10</xdr:col>
      <xdr:colOff>9525</xdr:colOff>
      <xdr:row>40</xdr:row>
      <xdr:rowOff>485775</xdr:rowOff>
    </xdr:from>
    <xdr:to>
      <xdr:col>13</xdr:col>
      <xdr:colOff>1419225</xdr:colOff>
      <xdr:row>48</xdr:row>
      <xdr:rowOff>0</xdr:rowOff>
    </xdr:to>
    <xdr:graphicFrame macro="">
      <xdr:nvGraphicFramePr>
        <xdr:cNvPr id="38" name="グラフ 37">
          <a:extLst>
            <a:ext uri="{FF2B5EF4-FFF2-40B4-BE49-F238E27FC236}">
              <a16:creationId xmlns:a16="http://schemas.microsoft.com/office/drawing/2014/main" id="{28F2FA79-CEB1-3344-81F8-9BFC5BD956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9525</xdr:colOff>
      <xdr:row>40</xdr:row>
      <xdr:rowOff>485775</xdr:rowOff>
    </xdr:from>
    <xdr:to>
      <xdr:col>13</xdr:col>
      <xdr:colOff>1419225</xdr:colOff>
      <xdr:row>48</xdr:row>
      <xdr:rowOff>0</xdr:rowOff>
    </xdr:to>
    <xdr:graphicFrame macro="">
      <xdr:nvGraphicFramePr>
        <xdr:cNvPr id="39" name="グラフ 38">
          <a:extLst>
            <a:ext uri="{FF2B5EF4-FFF2-40B4-BE49-F238E27FC236}">
              <a16:creationId xmlns:a16="http://schemas.microsoft.com/office/drawing/2014/main" id="{B358E181-285F-564B-8EFD-0E187F06AF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10</xdr:col>
      <xdr:colOff>9525</xdr:colOff>
      <xdr:row>412</xdr:row>
      <xdr:rowOff>485775</xdr:rowOff>
    </xdr:from>
    <xdr:to>
      <xdr:col>13</xdr:col>
      <xdr:colOff>1419225</xdr:colOff>
      <xdr:row>420</xdr:row>
      <xdr:rowOff>9525</xdr:rowOff>
    </xdr:to>
    <xdr:graphicFrame macro="">
      <xdr:nvGraphicFramePr>
        <xdr:cNvPr id="20" name="グラフ 2">
          <a:extLst>
            <a:ext uri="{FF2B5EF4-FFF2-40B4-BE49-F238E27FC236}">
              <a16:creationId xmlns:a16="http://schemas.microsoft.com/office/drawing/2014/main" id="{77C885E8-A0C3-4312-B198-FC6DB4B8FD02}"/>
            </a:ext>
            <a:ext uri="{147F2762-F138-4A5C-976F-8EAC2B608ADB}">
              <a16:predDERef xmlns:a16="http://schemas.microsoft.com/office/drawing/2014/main" pred="{B358E181-285F-564B-8EFD-0E187F06AF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9525</xdr:colOff>
      <xdr:row>57</xdr:row>
      <xdr:rowOff>485775</xdr:rowOff>
    </xdr:from>
    <xdr:to>
      <xdr:col>13</xdr:col>
      <xdr:colOff>1419225</xdr:colOff>
      <xdr:row>65</xdr:row>
      <xdr:rowOff>9525</xdr:rowOff>
    </xdr:to>
    <xdr:graphicFrame macro="">
      <xdr:nvGraphicFramePr>
        <xdr:cNvPr id="2" name="グラフ 1">
          <a:extLst>
            <a:ext uri="{FF2B5EF4-FFF2-40B4-BE49-F238E27FC236}">
              <a16:creationId xmlns:a16="http://schemas.microsoft.com/office/drawing/2014/main" id="{020ADEA4-DC46-4647-8C48-489FABC3F2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9525</xdr:colOff>
      <xdr:row>73</xdr:row>
      <xdr:rowOff>485775</xdr:rowOff>
    </xdr:from>
    <xdr:to>
      <xdr:col>13</xdr:col>
      <xdr:colOff>1419225</xdr:colOff>
      <xdr:row>81</xdr:row>
      <xdr:rowOff>9525</xdr:rowOff>
    </xdr:to>
    <xdr:graphicFrame macro="">
      <xdr:nvGraphicFramePr>
        <xdr:cNvPr id="3" name="グラフ 2">
          <a:extLst>
            <a:ext uri="{FF2B5EF4-FFF2-40B4-BE49-F238E27FC236}">
              <a16:creationId xmlns:a16="http://schemas.microsoft.com/office/drawing/2014/main" id="{2A8A7ACE-1226-7A42-B751-025425544397}"/>
            </a:ext>
            <a:ext uri="{147F2762-F138-4A5C-976F-8EAC2B608ADB}">
              <a16:predDERef xmlns:a16="http://schemas.microsoft.com/office/drawing/2014/main" pred="{39587770-F7E9-4767-9611-D5DE640D53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xdr:colOff>
      <xdr:row>89</xdr:row>
      <xdr:rowOff>485775</xdr:rowOff>
    </xdr:from>
    <xdr:to>
      <xdr:col>13</xdr:col>
      <xdr:colOff>1419225</xdr:colOff>
      <xdr:row>99</xdr:row>
      <xdr:rowOff>9525</xdr:rowOff>
    </xdr:to>
    <xdr:graphicFrame macro="">
      <xdr:nvGraphicFramePr>
        <xdr:cNvPr id="4" name="グラフ 2">
          <a:extLst>
            <a:ext uri="{FF2B5EF4-FFF2-40B4-BE49-F238E27FC236}">
              <a16:creationId xmlns:a16="http://schemas.microsoft.com/office/drawing/2014/main" id="{9EBAE0B7-D607-5345-8937-01FC2D118AAA}"/>
            </a:ext>
            <a:ext uri="{147F2762-F138-4A5C-976F-8EAC2B608ADB}">
              <a16:predDERef xmlns:a16="http://schemas.microsoft.com/office/drawing/2014/main" pred="{BD58EF5E-E3EB-4146-BC04-BA87781B6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9525</xdr:colOff>
      <xdr:row>107</xdr:row>
      <xdr:rowOff>485775</xdr:rowOff>
    </xdr:from>
    <xdr:to>
      <xdr:col>13</xdr:col>
      <xdr:colOff>1419225</xdr:colOff>
      <xdr:row>115</xdr:row>
      <xdr:rowOff>9525</xdr:rowOff>
    </xdr:to>
    <xdr:graphicFrame macro="">
      <xdr:nvGraphicFramePr>
        <xdr:cNvPr id="5" name="グラフ 2">
          <a:extLst>
            <a:ext uri="{FF2B5EF4-FFF2-40B4-BE49-F238E27FC236}">
              <a16:creationId xmlns:a16="http://schemas.microsoft.com/office/drawing/2014/main" id="{BF368806-19B7-B44A-878C-C240C2416DCA}"/>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123</xdr:row>
      <xdr:rowOff>485775</xdr:rowOff>
    </xdr:from>
    <xdr:to>
      <xdr:col>13</xdr:col>
      <xdr:colOff>1419225</xdr:colOff>
      <xdr:row>132</xdr:row>
      <xdr:rowOff>9525</xdr:rowOff>
    </xdr:to>
    <xdr:graphicFrame macro="">
      <xdr:nvGraphicFramePr>
        <xdr:cNvPr id="6" name="グラフ 2">
          <a:extLst>
            <a:ext uri="{FF2B5EF4-FFF2-40B4-BE49-F238E27FC236}">
              <a16:creationId xmlns:a16="http://schemas.microsoft.com/office/drawing/2014/main" id="{11531469-B2E9-9F48-A3CD-CDB30BC50512}"/>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9525</xdr:colOff>
      <xdr:row>140</xdr:row>
      <xdr:rowOff>485775</xdr:rowOff>
    </xdr:from>
    <xdr:to>
      <xdr:col>13</xdr:col>
      <xdr:colOff>1419225</xdr:colOff>
      <xdr:row>148</xdr:row>
      <xdr:rowOff>9525</xdr:rowOff>
    </xdr:to>
    <xdr:graphicFrame macro="">
      <xdr:nvGraphicFramePr>
        <xdr:cNvPr id="7" name="グラフ 2">
          <a:extLst>
            <a:ext uri="{FF2B5EF4-FFF2-40B4-BE49-F238E27FC236}">
              <a16:creationId xmlns:a16="http://schemas.microsoft.com/office/drawing/2014/main" id="{6152484D-5F5F-F041-93A1-8499EC72C978}"/>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9525</xdr:colOff>
      <xdr:row>156</xdr:row>
      <xdr:rowOff>485775</xdr:rowOff>
    </xdr:from>
    <xdr:to>
      <xdr:col>13</xdr:col>
      <xdr:colOff>1419225</xdr:colOff>
      <xdr:row>164</xdr:row>
      <xdr:rowOff>9525</xdr:rowOff>
    </xdr:to>
    <xdr:graphicFrame macro="">
      <xdr:nvGraphicFramePr>
        <xdr:cNvPr id="8" name="グラフ 2">
          <a:extLst>
            <a:ext uri="{FF2B5EF4-FFF2-40B4-BE49-F238E27FC236}">
              <a16:creationId xmlns:a16="http://schemas.microsoft.com/office/drawing/2014/main" id="{9E1421B2-1581-764A-8020-4F31701FA01D}"/>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9525</xdr:colOff>
      <xdr:row>172</xdr:row>
      <xdr:rowOff>485775</xdr:rowOff>
    </xdr:from>
    <xdr:to>
      <xdr:col>13</xdr:col>
      <xdr:colOff>1419225</xdr:colOff>
      <xdr:row>181</xdr:row>
      <xdr:rowOff>9525</xdr:rowOff>
    </xdr:to>
    <xdr:graphicFrame macro="">
      <xdr:nvGraphicFramePr>
        <xdr:cNvPr id="9" name="グラフ 2">
          <a:extLst>
            <a:ext uri="{FF2B5EF4-FFF2-40B4-BE49-F238E27FC236}">
              <a16:creationId xmlns:a16="http://schemas.microsoft.com/office/drawing/2014/main" id="{005A4D76-2E27-1F4A-B5A1-FB73EA697FDA}"/>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xdr:colOff>
      <xdr:row>189</xdr:row>
      <xdr:rowOff>485775</xdr:rowOff>
    </xdr:from>
    <xdr:to>
      <xdr:col>13</xdr:col>
      <xdr:colOff>1419225</xdr:colOff>
      <xdr:row>197</xdr:row>
      <xdr:rowOff>9525</xdr:rowOff>
    </xdr:to>
    <xdr:graphicFrame macro="">
      <xdr:nvGraphicFramePr>
        <xdr:cNvPr id="10" name="グラフ 2">
          <a:extLst>
            <a:ext uri="{FF2B5EF4-FFF2-40B4-BE49-F238E27FC236}">
              <a16:creationId xmlns:a16="http://schemas.microsoft.com/office/drawing/2014/main" id="{FE2A9AFC-434E-C64F-8725-5A858D53375C}"/>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9525</xdr:colOff>
      <xdr:row>205</xdr:row>
      <xdr:rowOff>485775</xdr:rowOff>
    </xdr:from>
    <xdr:to>
      <xdr:col>13</xdr:col>
      <xdr:colOff>1419225</xdr:colOff>
      <xdr:row>213</xdr:row>
      <xdr:rowOff>9525</xdr:rowOff>
    </xdr:to>
    <xdr:graphicFrame macro="">
      <xdr:nvGraphicFramePr>
        <xdr:cNvPr id="11" name="グラフ 2">
          <a:extLst>
            <a:ext uri="{FF2B5EF4-FFF2-40B4-BE49-F238E27FC236}">
              <a16:creationId xmlns:a16="http://schemas.microsoft.com/office/drawing/2014/main" id="{47E7EFDD-028F-A141-A11E-AF52A9CBAA15}"/>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9525</xdr:colOff>
      <xdr:row>221</xdr:row>
      <xdr:rowOff>485775</xdr:rowOff>
    </xdr:from>
    <xdr:to>
      <xdr:col>13</xdr:col>
      <xdr:colOff>1419225</xdr:colOff>
      <xdr:row>229</xdr:row>
      <xdr:rowOff>9525</xdr:rowOff>
    </xdr:to>
    <xdr:graphicFrame macro="">
      <xdr:nvGraphicFramePr>
        <xdr:cNvPr id="12" name="グラフ 2">
          <a:extLst>
            <a:ext uri="{FF2B5EF4-FFF2-40B4-BE49-F238E27FC236}">
              <a16:creationId xmlns:a16="http://schemas.microsoft.com/office/drawing/2014/main" id="{CEEFBDEF-9762-EA42-AA74-B1772B1C59D8}"/>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9525</xdr:colOff>
      <xdr:row>237</xdr:row>
      <xdr:rowOff>485775</xdr:rowOff>
    </xdr:from>
    <xdr:to>
      <xdr:col>13</xdr:col>
      <xdr:colOff>1419225</xdr:colOff>
      <xdr:row>245</xdr:row>
      <xdr:rowOff>9525</xdr:rowOff>
    </xdr:to>
    <xdr:graphicFrame macro="">
      <xdr:nvGraphicFramePr>
        <xdr:cNvPr id="13" name="グラフ 2">
          <a:extLst>
            <a:ext uri="{FF2B5EF4-FFF2-40B4-BE49-F238E27FC236}">
              <a16:creationId xmlns:a16="http://schemas.microsoft.com/office/drawing/2014/main" id="{2E78C8A7-9377-314D-9EC6-905D8B655CA0}"/>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9525</xdr:colOff>
      <xdr:row>253</xdr:row>
      <xdr:rowOff>485775</xdr:rowOff>
    </xdr:from>
    <xdr:to>
      <xdr:col>13</xdr:col>
      <xdr:colOff>1419225</xdr:colOff>
      <xdr:row>261</xdr:row>
      <xdr:rowOff>9525</xdr:rowOff>
    </xdr:to>
    <xdr:graphicFrame macro="">
      <xdr:nvGraphicFramePr>
        <xdr:cNvPr id="14" name="グラフ 2">
          <a:extLst>
            <a:ext uri="{FF2B5EF4-FFF2-40B4-BE49-F238E27FC236}">
              <a16:creationId xmlns:a16="http://schemas.microsoft.com/office/drawing/2014/main" id="{6CF30822-3FBD-A142-B6E7-DE74FDBC4C7F}"/>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9525</xdr:colOff>
      <xdr:row>269</xdr:row>
      <xdr:rowOff>485775</xdr:rowOff>
    </xdr:from>
    <xdr:to>
      <xdr:col>13</xdr:col>
      <xdr:colOff>1419225</xdr:colOff>
      <xdr:row>277</xdr:row>
      <xdr:rowOff>9525</xdr:rowOff>
    </xdr:to>
    <xdr:graphicFrame macro="">
      <xdr:nvGraphicFramePr>
        <xdr:cNvPr id="15" name="グラフ 2">
          <a:extLst>
            <a:ext uri="{FF2B5EF4-FFF2-40B4-BE49-F238E27FC236}">
              <a16:creationId xmlns:a16="http://schemas.microsoft.com/office/drawing/2014/main" id="{EED8FDA8-89C8-E94B-A08A-10A94C3A702E}"/>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xdr:colOff>
      <xdr:row>285</xdr:row>
      <xdr:rowOff>485775</xdr:rowOff>
    </xdr:from>
    <xdr:to>
      <xdr:col>13</xdr:col>
      <xdr:colOff>1419225</xdr:colOff>
      <xdr:row>293</xdr:row>
      <xdr:rowOff>9525</xdr:rowOff>
    </xdr:to>
    <xdr:graphicFrame macro="">
      <xdr:nvGraphicFramePr>
        <xdr:cNvPr id="16" name="グラフ 2">
          <a:extLst>
            <a:ext uri="{FF2B5EF4-FFF2-40B4-BE49-F238E27FC236}">
              <a16:creationId xmlns:a16="http://schemas.microsoft.com/office/drawing/2014/main" id="{D50B7C10-75D9-6543-8366-3A10187142D6}"/>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9525</xdr:colOff>
      <xdr:row>301</xdr:row>
      <xdr:rowOff>485775</xdr:rowOff>
    </xdr:from>
    <xdr:to>
      <xdr:col>13</xdr:col>
      <xdr:colOff>1419225</xdr:colOff>
      <xdr:row>309</xdr:row>
      <xdr:rowOff>9525</xdr:rowOff>
    </xdr:to>
    <xdr:graphicFrame macro="">
      <xdr:nvGraphicFramePr>
        <xdr:cNvPr id="17" name="グラフ 2">
          <a:extLst>
            <a:ext uri="{FF2B5EF4-FFF2-40B4-BE49-F238E27FC236}">
              <a16:creationId xmlns:a16="http://schemas.microsoft.com/office/drawing/2014/main" id="{64E80EAD-3C21-9240-93A4-7BFA87A564FE}"/>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9525</xdr:colOff>
      <xdr:row>446</xdr:row>
      <xdr:rowOff>485775</xdr:rowOff>
    </xdr:from>
    <xdr:to>
      <xdr:col>13</xdr:col>
      <xdr:colOff>1419225</xdr:colOff>
      <xdr:row>454</xdr:row>
      <xdr:rowOff>9525</xdr:rowOff>
    </xdr:to>
    <xdr:graphicFrame macro="">
      <xdr:nvGraphicFramePr>
        <xdr:cNvPr id="18" name="グラフ 2">
          <a:extLst>
            <a:ext uri="{FF2B5EF4-FFF2-40B4-BE49-F238E27FC236}">
              <a16:creationId xmlns:a16="http://schemas.microsoft.com/office/drawing/2014/main" id="{447D6ED0-3807-784F-AEF4-5919D7BF9349}"/>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9525</xdr:colOff>
      <xdr:row>462</xdr:row>
      <xdr:rowOff>485775</xdr:rowOff>
    </xdr:from>
    <xdr:to>
      <xdr:col>13</xdr:col>
      <xdr:colOff>1419225</xdr:colOff>
      <xdr:row>471</xdr:row>
      <xdr:rowOff>9525</xdr:rowOff>
    </xdr:to>
    <xdr:graphicFrame macro="">
      <xdr:nvGraphicFramePr>
        <xdr:cNvPr id="19" name="グラフ 2">
          <a:extLst>
            <a:ext uri="{FF2B5EF4-FFF2-40B4-BE49-F238E27FC236}">
              <a16:creationId xmlns:a16="http://schemas.microsoft.com/office/drawing/2014/main" id="{CABDDE71-6D8D-FB42-BB2A-56B35CA00EE2}"/>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9525</xdr:colOff>
      <xdr:row>317</xdr:row>
      <xdr:rowOff>485775</xdr:rowOff>
    </xdr:from>
    <xdr:to>
      <xdr:col>13</xdr:col>
      <xdr:colOff>1419225</xdr:colOff>
      <xdr:row>325</xdr:row>
      <xdr:rowOff>9525</xdr:rowOff>
    </xdr:to>
    <xdr:graphicFrame macro="">
      <xdr:nvGraphicFramePr>
        <xdr:cNvPr id="28" name="グラフ 2">
          <a:extLst>
            <a:ext uri="{FF2B5EF4-FFF2-40B4-BE49-F238E27FC236}">
              <a16:creationId xmlns:a16="http://schemas.microsoft.com/office/drawing/2014/main" id="{0E94DD04-0140-A546-98B0-B489126954BF}"/>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9525</xdr:colOff>
      <xdr:row>333</xdr:row>
      <xdr:rowOff>485775</xdr:rowOff>
    </xdr:from>
    <xdr:to>
      <xdr:col>13</xdr:col>
      <xdr:colOff>1419225</xdr:colOff>
      <xdr:row>341</xdr:row>
      <xdr:rowOff>9525</xdr:rowOff>
    </xdr:to>
    <xdr:graphicFrame macro="">
      <xdr:nvGraphicFramePr>
        <xdr:cNvPr id="29" name="グラフ 2">
          <a:extLst>
            <a:ext uri="{FF2B5EF4-FFF2-40B4-BE49-F238E27FC236}">
              <a16:creationId xmlns:a16="http://schemas.microsoft.com/office/drawing/2014/main" id="{EB181E91-23E2-B349-89E3-73936B797030}"/>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9525</xdr:colOff>
      <xdr:row>349</xdr:row>
      <xdr:rowOff>485775</xdr:rowOff>
    </xdr:from>
    <xdr:to>
      <xdr:col>13</xdr:col>
      <xdr:colOff>1419225</xdr:colOff>
      <xdr:row>357</xdr:row>
      <xdr:rowOff>9525</xdr:rowOff>
    </xdr:to>
    <xdr:graphicFrame macro="">
      <xdr:nvGraphicFramePr>
        <xdr:cNvPr id="30" name="グラフ 2">
          <a:extLst>
            <a:ext uri="{FF2B5EF4-FFF2-40B4-BE49-F238E27FC236}">
              <a16:creationId xmlns:a16="http://schemas.microsoft.com/office/drawing/2014/main" id="{7E9DFDE4-1E5E-7840-A47E-0484D404FAF6}"/>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9525</xdr:colOff>
      <xdr:row>365</xdr:row>
      <xdr:rowOff>485775</xdr:rowOff>
    </xdr:from>
    <xdr:to>
      <xdr:col>13</xdr:col>
      <xdr:colOff>1419225</xdr:colOff>
      <xdr:row>373</xdr:row>
      <xdr:rowOff>9525</xdr:rowOff>
    </xdr:to>
    <xdr:graphicFrame macro="">
      <xdr:nvGraphicFramePr>
        <xdr:cNvPr id="31" name="グラフ 2">
          <a:extLst>
            <a:ext uri="{FF2B5EF4-FFF2-40B4-BE49-F238E27FC236}">
              <a16:creationId xmlns:a16="http://schemas.microsoft.com/office/drawing/2014/main" id="{D5886553-DE51-4B4F-8832-243931DDAA32}"/>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9525</xdr:colOff>
      <xdr:row>381</xdr:row>
      <xdr:rowOff>485775</xdr:rowOff>
    </xdr:from>
    <xdr:to>
      <xdr:col>13</xdr:col>
      <xdr:colOff>1419225</xdr:colOff>
      <xdr:row>389</xdr:row>
      <xdr:rowOff>9525</xdr:rowOff>
    </xdr:to>
    <xdr:graphicFrame macro="">
      <xdr:nvGraphicFramePr>
        <xdr:cNvPr id="32" name="グラフ 2">
          <a:extLst>
            <a:ext uri="{FF2B5EF4-FFF2-40B4-BE49-F238E27FC236}">
              <a16:creationId xmlns:a16="http://schemas.microsoft.com/office/drawing/2014/main" id="{F57573A5-4A79-814F-A15C-FE98DD072445}"/>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9525</xdr:colOff>
      <xdr:row>397</xdr:row>
      <xdr:rowOff>485775</xdr:rowOff>
    </xdr:from>
    <xdr:to>
      <xdr:col>13</xdr:col>
      <xdr:colOff>1419225</xdr:colOff>
      <xdr:row>405</xdr:row>
      <xdr:rowOff>9525</xdr:rowOff>
    </xdr:to>
    <xdr:graphicFrame macro="">
      <xdr:nvGraphicFramePr>
        <xdr:cNvPr id="33" name="グラフ 2">
          <a:extLst>
            <a:ext uri="{FF2B5EF4-FFF2-40B4-BE49-F238E27FC236}">
              <a16:creationId xmlns:a16="http://schemas.microsoft.com/office/drawing/2014/main" id="{0C752C34-1A5F-2B42-B0BB-BC19EF7E51D2}"/>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9525</xdr:colOff>
      <xdr:row>413</xdr:row>
      <xdr:rowOff>485775</xdr:rowOff>
    </xdr:from>
    <xdr:to>
      <xdr:col>13</xdr:col>
      <xdr:colOff>1419225</xdr:colOff>
      <xdr:row>422</xdr:row>
      <xdr:rowOff>9525</xdr:rowOff>
    </xdr:to>
    <xdr:graphicFrame macro="">
      <xdr:nvGraphicFramePr>
        <xdr:cNvPr id="34" name="グラフ 2">
          <a:extLst>
            <a:ext uri="{FF2B5EF4-FFF2-40B4-BE49-F238E27FC236}">
              <a16:creationId xmlns:a16="http://schemas.microsoft.com/office/drawing/2014/main" id="{1671B7A3-2C0C-5543-9465-4AB74925FCFA}"/>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10</xdr:col>
      <xdr:colOff>0</xdr:colOff>
      <xdr:row>2</xdr:row>
      <xdr:rowOff>0</xdr:rowOff>
    </xdr:from>
    <xdr:to>
      <xdr:col>13</xdr:col>
      <xdr:colOff>1372880</xdr:colOff>
      <xdr:row>3</xdr:row>
      <xdr:rowOff>51040</xdr:rowOff>
    </xdr:to>
    <xdr:pic>
      <xdr:nvPicPr>
        <xdr:cNvPr id="35" name="図 34">
          <a:extLst>
            <a:ext uri="{FF2B5EF4-FFF2-40B4-BE49-F238E27FC236}">
              <a16:creationId xmlns:a16="http://schemas.microsoft.com/office/drawing/2014/main" id="{35DF2823-7235-5541-A049-BB38EB2ADF8B}"/>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2917714" y="743857"/>
          <a:ext cx="5830580" cy="559040"/>
        </a:xfrm>
        <a:prstGeom prst="rect">
          <a:avLst/>
        </a:prstGeom>
      </xdr:spPr>
    </xdr:pic>
    <xdr:clientData/>
  </xdr:twoCellAnchor>
  <xdr:twoCellAnchor>
    <xdr:from>
      <xdr:col>10</xdr:col>
      <xdr:colOff>9525</xdr:colOff>
      <xdr:row>57</xdr:row>
      <xdr:rowOff>485775</xdr:rowOff>
    </xdr:from>
    <xdr:to>
      <xdr:col>13</xdr:col>
      <xdr:colOff>1419225</xdr:colOff>
      <xdr:row>65</xdr:row>
      <xdr:rowOff>0</xdr:rowOff>
    </xdr:to>
    <xdr:graphicFrame macro="">
      <xdr:nvGraphicFramePr>
        <xdr:cNvPr id="36" name="グラフ 35">
          <a:extLst>
            <a:ext uri="{FF2B5EF4-FFF2-40B4-BE49-F238E27FC236}">
              <a16:creationId xmlns:a16="http://schemas.microsoft.com/office/drawing/2014/main" id="{D9C9CDA6-13B1-0C4A-A2B7-E0D7AC4118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xdr:col>
      <xdr:colOff>9525</xdr:colOff>
      <xdr:row>430</xdr:row>
      <xdr:rowOff>485775</xdr:rowOff>
    </xdr:from>
    <xdr:to>
      <xdr:col>13</xdr:col>
      <xdr:colOff>1419225</xdr:colOff>
      <xdr:row>438</xdr:row>
      <xdr:rowOff>9525</xdr:rowOff>
    </xdr:to>
    <xdr:graphicFrame macro="">
      <xdr:nvGraphicFramePr>
        <xdr:cNvPr id="20" name="グラフ 2">
          <a:extLst>
            <a:ext uri="{FF2B5EF4-FFF2-40B4-BE49-F238E27FC236}">
              <a16:creationId xmlns:a16="http://schemas.microsoft.com/office/drawing/2014/main" id="{FAE8AE99-1D8B-4343-96C0-4435C552739C}"/>
            </a:ext>
            <a:ext uri="{147F2762-F138-4A5C-976F-8EAC2B608ADB}">
              <a16:predDERef xmlns:a16="http://schemas.microsoft.com/office/drawing/2014/main" pred="{D9C9CDA6-13B1-0C4A-A2B7-E0D7AC4118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9525</xdr:colOff>
      <xdr:row>43</xdr:row>
      <xdr:rowOff>485775</xdr:rowOff>
    </xdr:from>
    <xdr:to>
      <xdr:col>13</xdr:col>
      <xdr:colOff>1419225</xdr:colOff>
      <xdr:row>51</xdr:row>
      <xdr:rowOff>9525</xdr:rowOff>
    </xdr:to>
    <xdr:graphicFrame macro="">
      <xdr:nvGraphicFramePr>
        <xdr:cNvPr id="2" name="グラフ 1">
          <a:extLst>
            <a:ext uri="{FF2B5EF4-FFF2-40B4-BE49-F238E27FC236}">
              <a16:creationId xmlns:a16="http://schemas.microsoft.com/office/drawing/2014/main" id="{4781D04C-CDD1-C247-993B-96C5D98EFB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9525</xdr:colOff>
      <xdr:row>59</xdr:row>
      <xdr:rowOff>485775</xdr:rowOff>
    </xdr:from>
    <xdr:to>
      <xdr:col>13</xdr:col>
      <xdr:colOff>1419225</xdr:colOff>
      <xdr:row>67</xdr:row>
      <xdr:rowOff>9525</xdr:rowOff>
    </xdr:to>
    <xdr:graphicFrame macro="">
      <xdr:nvGraphicFramePr>
        <xdr:cNvPr id="3" name="グラフ 2">
          <a:extLst>
            <a:ext uri="{FF2B5EF4-FFF2-40B4-BE49-F238E27FC236}">
              <a16:creationId xmlns:a16="http://schemas.microsoft.com/office/drawing/2014/main" id="{D98998CE-07B1-984E-BBB2-6BBC9C57DE9F}"/>
            </a:ext>
            <a:ext uri="{147F2762-F138-4A5C-976F-8EAC2B608ADB}">
              <a16:predDERef xmlns:a16="http://schemas.microsoft.com/office/drawing/2014/main" pred="{39587770-F7E9-4767-9611-D5DE640D53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xdr:colOff>
      <xdr:row>75</xdr:row>
      <xdr:rowOff>485775</xdr:rowOff>
    </xdr:from>
    <xdr:to>
      <xdr:col>13</xdr:col>
      <xdr:colOff>1419225</xdr:colOff>
      <xdr:row>85</xdr:row>
      <xdr:rowOff>9525</xdr:rowOff>
    </xdr:to>
    <xdr:graphicFrame macro="">
      <xdr:nvGraphicFramePr>
        <xdr:cNvPr id="4" name="グラフ 2">
          <a:extLst>
            <a:ext uri="{FF2B5EF4-FFF2-40B4-BE49-F238E27FC236}">
              <a16:creationId xmlns:a16="http://schemas.microsoft.com/office/drawing/2014/main" id="{F2E7315E-6E57-684C-BE04-51CE8A038D17}"/>
            </a:ext>
            <a:ext uri="{147F2762-F138-4A5C-976F-8EAC2B608ADB}">
              <a16:predDERef xmlns:a16="http://schemas.microsoft.com/office/drawing/2014/main" pred="{BD58EF5E-E3EB-4146-BC04-BA87781B6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9525</xdr:colOff>
      <xdr:row>93</xdr:row>
      <xdr:rowOff>485775</xdr:rowOff>
    </xdr:from>
    <xdr:to>
      <xdr:col>13</xdr:col>
      <xdr:colOff>1419225</xdr:colOff>
      <xdr:row>101</xdr:row>
      <xdr:rowOff>9525</xdr:rowOff>
    </xdr:to>
    <xdr:graphicFrame macro="">
      <xdr:nvGraphicFramePr>
        <xdr:cNvPr id="5" name="グラフ 2">
          <a:extLst>
            <a:ext uri="{FF2B5EF4-FFF2-40B4-BE49-F238E27FC236}">
              <a16:creationId xmlns:a16="http://schemas.microsoft.com/office/drawing/2014/main" id="{F7D9C67B-2854-0C46-8452-BD67A6E5B881}"/>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109</xdr:row>
      <xdr:rowOff>485775</xdr:rowOff>
    </xdr:from>
    <xdr:to>
      <xdr:col>13</xdr:col>
      <xdr:colOff>1419225</xdr:colOff>
      <xdr:row>117</xdr:row>
      <xdr:rowOff>9525</xdr:rowOff>
    </xdr:to>
    <xdr:graphicFrame macro="">
      <xdr:nvGraphicFramePr>
        <xdr:cNvPr id="6" name="グラフ 2">
          <a:extLst>
            <a:ext uri="{FF2B5EF4-FFF2-40B4-BE49-F238E27FC236}">
              <a16:creationId xmlns:a16="http://schemas.microsoft.com/office/drawing/2014/main" id="{A9BEBB73-3734-1243-9165-0487740C8606}"/>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9525</xdr:colOff>
      <xdr:row>125</xdr:row>
      <xdr:rowOff>485775</xdr:rowOff>
    </xdr:from>
    <xdr:to>
      <xdr:col>13</xdr:col>
      <xdr:colOff>1419225</xdr:colOff>
      <xdr:row>133</xdr:row>
      <xdr:rowOff>9525</xdr:rowOff>
    </xdr:to>
    <xdr:graphicFrame macro="">
      <xdr:nvGraphicFramePr>
        <xdr:cNvPr id="7" name="グラフ 2">
          <a:extLst>
            <a:ext uri="{FF2B5EF4-FFF2-40B4-BE49-F238E27FC236}">
              <a16:creationId xmlns:a16="http://schemas.microsoft.com/office/drawing/2014/main" id="{429BB7DE-A312-3240-9399-1DF939722F25}"/>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9525</xdr:colOff>
      <xdr:row>141</xdr:row>
      <xdr:rowOff>485775</xdr:rowOff>
    </xdr:from>
    <xdr:to>
      <xdr:col>13</xdr:col>
      <xdr:colOff>1419225</xdr:colOff>
      <xdr:row>149</xdr:row>
      <xdr:rowOff>9525</xdr:rowOff>
    </xdr:to>
    <xdr:graphicFrame macro="">
      <xdr:nvGraphicFramePr>
        <xdr:cNvPr id="8" name="グラフ 2">
          <a:extLst>
            <a:ext uri="{FF2B5EF4-FFF2-40B4-BE49-F238E27FC236}">
              <a16:creationId xmlns:a16="http://schemas.microsoft.com/office/drawing/2014/main" id="{96C03AF0-3EEE-944D-8855-3620D7FCCFDC}"/>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9525</xdr:colOff>
      <xdr:row>157</xdr:row>
      <xdr:rowOff>485775</xdr:rowOff>
    </xdr:from>
    <xdr:to>
      <xdr:col>13</xdr:col>
      <xdr:colOff>1419225</xdr:colOff>
      <xdr:row>166</xdr:row>
      <xdr:rowOff>9525</xdr:rowOff>
    </xdr:to>
    <xdr:graphicFrame macro="">
      <xdr:nvGraphicFramePr>
        <xdr:cNvPr id="9" name="グラフ 2">
          <a:extLst>
            <a:ext uri="{FF2B5EF4-FFF2-40B4-BE49-F238E27FC236}">
              <a16:creationId xmlns:a16="http://schemas.microsoft.com/office/drawing/2014/main" id="{38FBDC56-3004-8A44-8AED-BD3A1108EB4E}"/>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xdr:colOff>
      <xdr:row>174</xdr:row>
      <xdr:rowOff>485775</xdr:rowOff>
    </xdr:from>
    <xdr:to>
      <xdr:col>13</xdr:col>
      <xdr:colOff>1419225</xdr:colOff>
      <xdr:row>182</xdr:row>
      <xdr:rowOff>9525</xdr:rowOff>
    </xdr:to>
    <xdr:graphicFrame macro="">
      <xdr:nvGraphicFramePr>
        <xdr:cNvPr id="10" name="グラフ 2">
          <a:extLst>
            <a:ext uri="{FF2B5EF4-FFF2-40B4-BE49-F238E27FC236}">
              <a16:creationId xmlns:a16="http://schemas.microsoft.com/office/drawing/2014/main" id="{7D650582-0119-734F-ABEC-FD1FC061D4FD}"/>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9525</xdr:colOff>
      <xdr:row>190</xdr:row>
      <xdr:rowOff>485775</xdr:rowOff>
    </xdr:from>
    <xdr:to>
      <xdr:col>13</xdr:col>
      <xdr:colOff>1419225</xdr:colOff>
      <xdr:row>198</xdr:row>
      <xdr:rowOff>9525</xdr:rowOff>
    </xdr:to>
    <xdr:graphicFrame macro="">
      <xdr:nvGraphicFramePr>
        <xdr:cNvPr id="11" name="グラフ 2">
          <a:extLst>
            <a:ext uri="{FF2B5EF4-FFF2-40B4-BE49-F238E27FC236}">
              <a16:creationId xmlns:a16="http://schemas.microsoft.com/office/drawing/2014/main" id="{F62044A5-A3BC-E447-B4AA-8BD032415EE6}"/>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9525</xdr:colOff>
      <xdr:row>206</xdr:row>
      <xdr:rowOff>485775</xdr:rowOff>
    </xdr:from>
    <xdr:to>
      <xdr:col>13</xdr:col>
      <xdr:colOff>1419225</xdr:colOff>
      <xdr:row>214</xdr:row>
      <xdr:rowOff>9525</xdr:rowOff>
    </xdr:to>
    <xdr:graphicFrame macro="">
      <xdr:nvGraphicFramePr>
        <xdr:cNvPr id="12" name="グラフ 2">
          <a:extLst>
            <a:ext uri="{FF2B5EF4-FFF2-40B4-BE49-F238E27FC236}">
              <a16:creationId xmlns:a16="http://schemas.microsoft.com/office/drawing/2014/main" id="{7722C7B0-2700-7E4C-BBBB-841A8F9DCC6A}"/>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9525</xdr:colOff>
      <xdr:row>222</xdr:row>
      <xdr:rowOff>485775</xdr:rowOff>
    </xdr:from>
    <xdr:to>
      <xdr:col>13</xdr:col>
      <xdr:colOff>1419225</xdr:colOff>
      <xdr:row>230</xdr:row>
      <xdr:rowOff>9525</xdr:rowOff>
    </xdr:to>
    <xdr:graphicFrame macro="">
      <xdr:nvGraphicFramePr>
        <xdr:cNvPr id="13" name="グラフ 2">
          <a:extLst>
            <a:ext uri="{FF2B5EF4-FFF2-40B4-BE49-F238E27FC236}">
              <a16:creationId xmlns:a16="http://schemas.microsoft.com/office/drawing/2014/main" id="{FC7D0475-2502-3342-9B0F-79D791B895E7}"/>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9525</xdr:colOff>
      <xdr:row>238</xdr:row>
      <xdr:rowOff>485775</xdr:rowOff>
    </xdr:from>
    <xdr:to>
      <xdr:col>13</xdr:col>
      <xdr:colOff>1419225</xdr:colOff>
      <xdr:row>246</xdr:row>
      <xdr:rowOff>9525</xdr:rowOff>
    </xdr:to>
    <xdr:graphicFrame macro="">
      <xdr:nvGraphicFramePr>
        <xdr:cNvPr id="14" name="グラフ 2">
          <a:extLst>
            <a:ext uri="{FF2B5EF4-FFF2-40B4-BE49-F238E27FC236}">
              <a16:creationId xmlns:a16="http://schemas.microsoft.com/office/drawing/2014/main" id="{131E21BA-9FBC-A14C-854B-B66DD4709FE6}"/>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9525</xdr:colOff>
      <xdr:row>254</xdr:row>
      <xdr:rowOff>485775</xdr:rowOff>
    </xdr:from>
    <xdr:to>
      <xdr:col>13</xdr:col>
      <xdr:colOff>1419225</xdr:colOff>
      <xdr:row>262</xdr:row>
      <xdr:rowOff>9525</xdr:rowOff>
    </xdr:to>
    <xdr:graphicFrame macro="">
      <xdr:nvGraphicFramePr>
        <xdr:cNvPr id="15" name="グラフ 2">
          <a:extLst>
            <a:ext uri="{FF2B5EF4-FFF2-40B4-BE49-F238E27FC236}">
              <a16:creationId xmlns:a16="http://schemas.microsoft.com/office/drawing/2014/main" id="{CD29ED5E-2D77-A847-8FFD-45CC163538EA}"/>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xdr:colOff>
      <xdr:row>270</xdr:row>
      <xdr:rowOff>485775</xdr:rowOff>
    </xdr:from>
    <xdr:to>
      <xdr:col>13</xdr:col>
      <xdr:colOff>1419225</xdr:colOff>
      <xdr:row>278</xdr:row>
      <xdr:rowOff>9525</xdr:rowOff>
    </xdr:to>
    <xdr:graphicFrame macro="">
      <xdr:nvGraphicFramePr>
        <xdr:cNvPr id="16" name="グラフ 2">
          <a:extLst>
            <a:ext uri="{FF2B5EF4-FFF2-40B4-BE49-F238E27FC236}">
              <a16:creationId xmlns:a16="http://schemas.microsoft.com/office/drawing/2014/main" id="{67140F4F-C2CA-E747-948F-6B857152855A}"/>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9525</xdr:colOff>
      <xdr:row>286</xdr:row>
      <xdr:rowOff>485775</xdr:rowOff>
    </xdr:from>
    <xdr:to>
      <xdr:col>13</xdr:col>
      <xdr:colOff>1419225</xdr:colOff>
      <xdr:row>294</xdr:row>
      <xdr:rowOff>9525</xdr:rowOff>
    </xdr:to>
    <xdr:graphicFrame macro="">
      <xdr:nvGraphicFramePr>
        <xdr:cNvPr id="17" name="グラフ 2">
          <a:extLst>
            <a:ext uri="{FF2B5EF4-FFF2-40B4-BE49-F238E27FC236}">
              <a16:creationId xmlns:a16="http://schemas.microsoft.com/office/drawing/2014/main" id="{B232CC44-81FD-E348-B6C7-93008730B7C4}"/>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9525</xdr:colOff>
      <xdr:row>431</xdr:row>
      <xdr:rowOff>485775</xdr:rowOff>
    </xdr:from>
    <xdr:to>
      <xdr:col>13</xdr:col>
      <xdr:colOff>1419225</xdr:colOff>
      <xdr:row>439</xdr:row>
      <xdr:rowOff>9525</xdr:rowOff>
    </xdr:to>
    <xdr:graphicFrame macro="">
      <xdr:nvGraphicFramePr>
        <xdr:cNvPr id="18" name="グラフ 2">
          <a:extLst>
            <a:ext uri="{FF2B5EF4-FFF2-40B4-BE49-F238E27FC236}">
              <a16:creationId xmlns:a16="http://schemas.microsoft.com/office/drawing/2014/main" id="{089443A0-2D04-2741-82CE-AB299674C604}"/>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9525</xdr:colOff>
      <xdr:row>447</xdr:row>
      <xdr:rowOff>485775</xdr:rowOff>
    </xdr:from>
    <xdr:to>
      <xdr:col>13</xdr:col>
      <xdr:colOff>1419225</xdr:colOff>
      <xdr:row>456</xdr:row>
      <xdr:rowOff>9525</xdr:rowOff>
    </xdr:to>
    <xdr:graphicFrame macro="">
      <xdr:nvGraphicFramePr>
        <xdr:cNvPr id="19" name="グラフ 2">
          <a:extLst>
            <a:ext uri="{FF2B5EF4-FFF2-40B4-BE49-F238E27FC236}">
              <a16:creationId xmlns:a16="http://schemas.microsoft.com/office/drawing/2014/main" id="{7D4050D3-394C-F745-B3AC-D4B5B31FE308}"/>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9525</xdr:colOff>
      <xdr:row>302</xdr:row>
      <xdr:rowOff>485775</xdr:rowOff>
    </xdr:from>
    <xdr:to>
      <xdr:col>13</xdr:col>
      <xdr:colOff>1419225</xdr:colOff>
      <xdr:row>310</xdr:row>
      <xdr:rowOff>0</xdr:rowOff>
    </xdr:to>
    <xdr:graphicFrame macro="">
      <xdr:nvGraphicFramePr>
        <xdr:cNvPr id="28" name="グラフ 2">
          <a:extLst>
            <a:ext uri="{FF2B5EF4-FFF2-40B4-BE49-F238E27FC236}">
              <a16:creationId xmlns:a16="http://schemas.microsoft.com/office/drawing/2014/main" id="{75374CA5-6E46-2842-8121-BBA73B4AEA64}"/>
            </a:ext>
            <a:ext uri="{147F2762-F138-4A5C-976F-8EAC2B608ADB}">
              <a16:predDERef xmlns:a16="http://schemas.microsoft.com/office/drawing/2014/main" pred="{D82F8278-3014-5649-94E4-7E46C738C5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9525</xdr:colOff>
      <xdr:row>318</xdr:row>
      <xdr:rowOff>485775</xdr:rowOff>
    </xdr:from>
    <xdr:to>
      <xdr:col>13</xdr:col>
      <xdr:colOff>1419225</xdr:colOff>
      <xdr:row>326</xdr:row>
      <xdr:rowOff>0</xdr:rowOff>
    </xdr:to>
    <xdr:graphicFrame macro="">
      <xdr:nvGraphicFramePr>
        <xdr:cNvPr id="29" name="グラフ 2">
          <a:extLst>
            <a:ext uri="{FF2B5EF4-FFF2-40B4-BE49-F238E27FC236}">
              <a16:creationId xmlns:a16="http://schemas.microsoft.com/office/drawing/2014/main" id="{BCCDBC3F-4661-D440-8F58-5F9E89759F42}"/>
            </a:ext>
            <a:ext uri="{147F2762-F138-4A5C-976F-8EAC2B608ADB}">
              <a16:predDERef xmlns:a16="http://schemas.microsoft.com/office/drawing/2014/main" pred="{75374CA5-6E46-2842-8121-BBA73B4AE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9525</xdr:colOff>
      <xdr:row>334</xdr:row>
      <xdr:rowOff>485775</xdr:rowOff>
    </xdr:from>
    <xdr:to>
      <xdr:col>13</xdr:col>
      <xdr:colOff>1419225</xdr:colOff>
      <xdr:row>342</xdr:row>
      <xdr:rowOff>9525</xdr:rowOff>
    </xdr:to>
    <xdr:graphicFrame macro="">
      <xdr:nvGraphicFramePr>
        <xdr:cNvPr id="30" name="グラフ 2">
          <a:extLst>
            <a:ext uri="{FF2B5EF4-FFF2-40B4-BE49-F238E27FC236}">
              <a16:creationId xmlns:a16="http://schemas.microsoft.com/office/drawing/2014/main" id="{C117D9BC-D931-E940-8F36-DB79DD33C30F}"/>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9525</xdr:colOff>
      <xdr:row>350</xdr:row>
      <xdr:rowOff>485775</xdr:rowOff>
    </xdr:from>
    <xdr:to>
      <xdr:col>13</xdr:col>
      <xdr:colOff>1419225</xdr:colOff>
      <xdr:row>358</xdr:row>
      <xdr:rowOff>9525</xdr:rowOff>
    </xdr:to>
    <xdr:graphicFrame macro="">
      <xdr:nvGraphicFramePr>
        <xdr:cNvPr id="31" name="グラフ 2">
          <a:extLst>
            <a:ext uri="{FF2B5EF4-FFF2-40B4-BE49-F238E27FC236}">
              <a16:creationId xmlns:a16="http://schemas.microsoft.com/office/drawing/2014/main" id="{91FD7FAA-C724-A748-A645-315913F19F7C}"/>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9525</xdr:colOff>
      <xdr:row>366</xdr:row>
      <xdr:rowOff>485775</xdr:rowOff>
    </xdr:from>
    <xdr:to>
      <xdr:col>13</xdr:col>
      <xdr:colOff>1419225</xdr:colOff>
      <xdr:row>374</xdr:row>
      <xdr:rowOff>9525</xdr:rowOff>
    </xdr:to>
    <xdr:graphicFrame macro="">
      <xdr:nvGraphicFramePr>
        <xdr:cNvPr id="32" name="グラフ 2">
          <a:extLst>
            <a:ext uri="{FF2B5EF4-FFF2-40B4-BE49-F238E27FC236}">
              <a16:creationId xmlns:a16="http://schemas.microsoft.com/office/drawing/2014/main" id="{0458F084-56A0-084B-8C62-84DF12553A9D}"/>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9525</xdr:colOff>
      <xdr:row>382</xdr:row>
      <xdr:rowOff>485775</xdr:rowOff>
    </xdr:from>
    <xdr:to>
      <xdr:col>13</xdr:col>
      <xdr:colOff>1419225</xdr:colOff>
      <xdr:row>390</xdr:row>
      <xdr:rowOff>9525</xdr:rowOff>
    </xdr:to>
    <xdr:graphicFrame macro="">
      <xdr:nvGraphicFramePr>
        <xdr:cNvPr id="33" name="グラフ 2">
          <a:extLst>
            <a:ext uri="{FF2B5EF4-FFF2-40B4-BE49-F238E27FC236}">
              <a16:creationId xmlns:a16="http://schemas.microsoft.com/office/drawing/2014/main" id="{E3012AB0-4601-8A41-8CC6-F7AE5FDAACBD}"/>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9525</xdr:colOff>
      <xdr:row>398</xdr:row>
      <xdr:rowOff>485775</xdr:rowOff>
    </xdr:from>
    <xdr:to>
      <xdr:col>13</xdr:col>
      <xdr:colOff>1419225</xdr:colOff>
      <xdr:row>407</xdr:row>
      <xdr:rowOff>9525</xdr:rowOff>
    </xdr:to>
    <xdr:graphicFrame macro="">
      <xdr:nvGraphicFramePr>
        <xdr:cNvPr id="34" name="グラフ 2">
          <a:extLst>
            <a:ext uri="{FF2B5EF4-FFF2-40B4-BE49-F238E27FC236}">
              <a16:creationId xmlns:a16="http://schemas.microsoft.com/office/drawing/2014/main" id="{7DDC0679-857B-B444-A4AC-B5137FEDBD5A}"/>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10</xdr:col>
      <xdr:colOff>0</xdr:colOff>
      <xdr:row>2</xdr:row>
      <xdr:rowOff>0</xdr:rowOff>
    </xdr:from>
    <xdr:to>
      <xdr:col>13</xdr:col>
      <xdr:colOff>1372880</xdr:colOff>
      <xdr:row>3</xdr:row>
      <xdr:rowOff>51040</xdr:rowOff>
    </xdr:to>
    <xdr:pic>
      <xdr:nvPicPr>
        <xdr:cNvPr id="35" name="図 34">
          <a:extLst>
            <a:ext uri="{FF2B5EF4-FFF2-40B4-BE49-F238E27FC236}">
              <a16:creationId xmlns:a16="http://schemas.microsoft.com/office/drawing/2014/main" id="{8CAE1B5F-F31C-FF49-80A4-937E8F1D3123}"/>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2917714" y="743857"/>
          <a:ext cx="5830580" cy="559040"/>
        </a:xfrm>
        <a:prstGeom prst="rect">
          <a:avLst/>
        </a:prstGeom>
      </xdr:spPr>
    </xdr:pic>
    <xdr:clientData/>
  </xdr:twoCellAnchor>
  <xdr:twoCellAnchor>
    <xdr:from>
      <xdr:col>10</xdr:col>
      <xdr:colOff>9525</xdr:colOff>
      <xdr:row>43</xdr:row>
      <xdr:rowOff>485775</xdr:rowOff>
    </xdr:from>
    <xdr:to>
      <xdr:col>13</xdr:col>
      <xdr:colOff>1419225</xdr:colOff>
      <xdr:row>51</xdr:row>
      <xdr:rowOff>0</xdr:rowOff>
    </xdr:to>
    <xdr:graphicFrame macro="">
      <xdr:nvGraphicFramePr>
        <xdr:cNvPr id="36" name="グラフ 35">
          <a:extLst>
            <a:ext uri="{FF2B5EF4-FFF2-40B4-BE49-F238E27FC236}">
              <a16:creationId xmlns:a16="http://schemas.microsoft.com/office/drawing/2014/main" id="{963FAFE0-9948-224C-B7B2-70FF0297E6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xdr:col>
      <xdr:colOff>9525</xdr:colOff>
      <xdr:row>415</xdr:row>
      <xdr:rowOff>485775</xdr:rowOff>
    </xdr:from>
    <xdr:to>
      <xdr:col>13</xdr:col>
      <xdr:colOff>1419225</xdr:colOff>
      <xdr:row>423</xdr:row>
      <xdr:rowOff>9525</xdr:rowOff>
    </xdr:to>
    <xdr:graphicFrame macro="">
      <xdr:nvGraphicFramePr>
        <xdr:cNvPr id="20" name="グラフ 2">
          <a:extLst>
            <a:ext uri="{FF2B5EF4-FFF2-40B4-BE49-F238E27FC236}">
              <a16:creationId xmlns:a16="http://schemas.microsoft.com/office/drawing/2014/main" id="{160CF402-0BC2-40E4-A8B2-B3BBC56779D2}"/>
            </a:ext>
            <a:ext uri="{147F2762-F138-4A5C-976F-8EAC2B608ADB}">
              <a16:predDERef xmlns:a16="http://schemas.microsoft.com/office/drawing/2014/main" pred="{963FAFE0-9948-224C-B7B2-70FF0297E6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9525</xdr:colOff>
      <xdr:row>58</xdr:row>
      <xdr:rowOff>485775</xdr:rowOff>
    </xdr:from>
    <xdr:to>
      <xdr:col>13</xdr:col>
      <xdr:colOff>1419225</xdr:colOff>
      <xdr:row>66</xdr:row>
      <xdr:rowOff>9525</xdr:rowOff>
    </xdr:to>
    <xdr:graphicFrame macro="">
      <xdr:nvGraphicFramePr>
        <xdr:cNvPr id="2" name="グラフ 1">
          <a:extLst>
            <a:ext uri="{FF2B5EF4-FFF2-40B4-BE49-F238E27FC236}">
              <a16:creationId xmlns:a16="http://schemas.microsoft.com/office/drawing/2014/main" id="{D4AD529C-C72C-5B40-B4B3-D5E91F88E3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9525</xdr:colOff>
      <xdr:row>74</xdr:row>
      <xdr:rowOff>485775</xdr:rowOff>
    </xdr:from>
    <xdr:to>
      <xdr:col>13</xdr:col>
      <xdr:colOff>1419225</xdr:colOff>
      <xdr:row>82</xdr:row>
      <xdr:rowOff>9525</xdr:rowOff>
    </xdr:to>
    <xdr:graphicFrame macro="">
      <xdr:nvGraphicFramePr>
        <xdr:cNvPr id="3" name="グラフ 2">
          <a:extLst>
            <a:ext uri="{FF2B5EF4-FFF2-40B4-BE49-F238E27FC236}">
              <a16:creationId xmlns:a16="http://schemas.microsoft.com/office/drawing/2014/main" id="{845D3904-681D-7C49-A2B9-2B4E5F0A8BBC}"/>
            </a:ext>
            <a:ext uri="{147F2762-F138-4A5C-976F-8EAC2B608ADB}">
              <a16:predDERef xmlns:a16="http://schemas.microsoft.com/office/drawing/2014/main" pred="{39587770-F7E9-4767-9611-D5DE640D53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xdr:colOff>
      <xdr:row>90</xdr:row>
      <xdr:rowOff>485775</xdr:rowOff>
    </xdr:from>
    <xdr:to>
      <xdr:col>13</xdr:col>
      <xdr:colOff>1419225</xdr:colOff>
      <xdr:row>100</xdr:row>
      <xdr:rowOff>9525</xdr:rowOff>
    </xdr:to>
    <xdr:graphicFrame macro="">
      <xdr:nvGraphicFramePr>
        <xdr:cNvPr id="4" name="グラフ 2">
          <a:extLst>
            <a:ext uri="{FF2B5EF4-FFF2-40B4-BE49-F238E27FC236}">
              <a16:creationId xmlns:a16="http://schemas.microsoft.com/office/drawing/2014/main" id="{C0B6DEBD-91B1-654A-B959-3F3B2C08BE9C}"/>
            </a:ext>
            <a:ext uri="{147F2762-F138-4A5C-976F-8EAC2B608ADB}">
              <a16:predDERef xmlns:a16="http://schemas.microsoft.com/office/drawing/2014/main" pred="{BD58EF5E-E3EB-4146-BC04-BA87781B6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9525</xdr:colOff>
      <xdr:row>108</xdr:row>
      <xdr:rowOff>485775</xdr:rowOff>
    </xdr:from>
    <xdr:to>
      <xdr:col>13</xdr:col>
      <xdr:colOff>1419225</xdr:colOff>
      <xdr:row>116</xdr:row>
      <xdr:rowOff>9525</xdr:rowOff>
    </xdr:to>
    <xdr:graphicFrame macro="">
      <xdr:nvGraphicFramePr>
        <xdr:cNvPr id="5" name="グラフ 2">
          <a:extLst>
            <a:ext uri="{FF2B5EF4-FFF2-40B4-BE49-F238E27FC236}">
              <a16:creationId xmlns:a16="http://schemas.microsoft.com/office/drawing/2014/main" id="{87F62655-2ADE-0A40-A69F-FB360B4CD1BE}"/>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124</xdr:row>
      <xdr:rowOff>485775</xdr:rowOff>
    </xdr:from>
    <xdr:to>
      <xdr:col>13</xdr:col>
      <xdr:colOff>1419225</xdr:colOff>
      <xdr:row>132</xdr:row>
      <xdr:rowOff>9525</xdr:rowOff>
    </xdr:to>
    <xdr:graphicFrame macro="">
      <xdr:nvGraphicFramePr>
        <xdr:cNvPr id="6" name="グラフ 2">
          <a:extLst>
            <a:ext uri="{FF2B5EF4-FFF2-40B4-BE49-F238E27FC236}">
              <a16:creationId xmlns:a16="http://schemas.microsoft.com/office/drawing/2014/main" id="{652A2C1A-9CE8-3C4B-B190-7F21C1749335}"/>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9525</xdr:colOff>
      <xdr:row>140</xdr:row>
      <xdr:rowOff>485775</xdr:rowOff>
    </xdr:from>
    <xdr:to>
      <xdr:col>13</xdr:col>
      <xdr:colOff>1419225</xdr:colOff>
      <xdr:row>148</xdr:row>
      <xdr:rowOff>9525</xdr:rowOff>
    </xdr:to>
    <xdr:graphicFrame macro="">
      <xdr:nvGraphicFramePr>
        <xdr:cNvPr id="7" name="グラフ 2">
          <a:extLst>
            <a:ext uri="{FF2B5EF4-FFF2-40B4-BE49-F238E27FC236}">
              <a16:creationId xmlns:a16="http://schemas.microsoft.com/office/drawing/2014/main" id="{7E09A3B4-8458-CA44-AE1B-3691D1A7E1A4}"/>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9525</xdr:colOff>
      <xdr:row>156</xdr:row>
      <xdr:rowOff>485775</xdr:rowOff>
    </xdr:from>
    <xdr:to>
      <xdr:col>13</xdr:col>
      <xdr:colOff>1419225</xdr:colOff>
      <xdr:row>164</xdr:row>
      <xdr:rowOff>9525</xdr:rowOff>
    </xdr:to>
    <xdr:graphicFrame macro="">
      <xdr:nvGraphicFramePr>
        <xdr:cNvPr id="8" name="グラフ 2">
          <a:extLst>
            <a:ext uri="{FF2B5EF4-FFF2-40B4-BE49-F238E27FC236}">
              <a16:creationId xmlns:a16="http://schemas.microsoft.com/office/drawing/2014/main" id="{92BFD867-5080-3C48-BCE7-2DDF02EF835A}"/>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9525</xdr:colOff>
      <xdr:row>172</xdr:row>
      <xdr:rowOff>485775</xdr:rowOff>
    </xdr:from>
    <xdr:to>
      <xdr:col>13</xdr:col>
      <xdr:colOff>1419225</xdr:colOff>
      <xdr:row>181</xdr:row>
      <xdr:rowOff>9525</xdr:rowOff>
    </xdr:to>
    <xdr:graphicFrame macro="">
      <xdr:nvGraphicFramePr>
        <xdr:cNvPr id="9" name="グラフ 2">
          <a:extLst>
            <a:ext uri="{FF2B5EF4-FFF2-40B4-BE49-F238E27FC236}">
              <a16:creationId xmlns:a16="http://schemas.microsoft.com/office/drawing/2014/main" id="{7BFEED8E-4928-664D-9018-0443C4A30867}"/>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xdr:colOff>
      <xdr:row>189</xdr:row>
      <xdr:rowOff>485775</xdr:rowOff>
    </xdr:from>
    <xdr:to>
      <xdr:col>13</xdr:col>
      <xdr:colOff>1419225</xdr:colOff>
      <xdr:row>197</xdr:row>
      <xdr:rowOff>9525</xdr:rowOff>
    </xdr:to>
    <xdr:graphicFrame macro="">
      <xdr:nvGraphicFramePr>
        <xdr:cNvPr id="10" name="グラフ 2">
          <a:extLst>
            <a:ext uri="{FF2B5EF4-FFF2-40B4-BE49-F238E27FC236}">
              <a16:creationId xmlns:a16="http://schemas.microsoft.com/office/drawing/2014/main" id="{C2E13A64-6F80-8147-96D8-86CA7CDC95E8}"/>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9525</xdr:colOff>
      <xdr:row>205</xdr:row>
      <xdr:rowOff>485775</xdr:rowOff>
    </xdr:from>
    <xdr:to>
      <xdr:col>13</xdr:col>
      <xdr:colOff>1419225</xdr:colOff>
      <xdr:row>213</xdr:row>
      <xdr:rowOff>9525</xdr:rowOff>
    </xdr:to>
    <xdr:graphicFrame macro="">
      <xdr:nvGraphicFramePr>
        <xdr:cNvPr id="11" name="グラフ 2">
          <a:extLst>
            <a:ext uri="{FF2B5EF4-FFF2-40B4-BE49-F238E27FC236}">
              <a16:creationId xmlns:a16="http://schemas.microsoft.com/office/drawing/2014/main" id="{2F653F81-5235-0643-BBCA-611FE74A9FEA}"/>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9525</xdr:colOff>
      <xdr:row>221</xdr:row>
      <xdr:rowOff>485775</xdr:rowOff>
    </xdr:from>
    <xdr:to>
      <xdr:col>13</xdr:col>
      <xdr:colOff>1419225</xdr:colOff>
      <xdr:row>229</xdr:row>
      <xdr:rowOff>9525</xdr:rowOff>
    </xdr:to>
    <xdr:graphicFrame macro="">
      <xdr:nvGraphicFramePr>
        <xdr:cNvPr id="12" name="グラフ 2">
          <a:extLst>
            <a:ext uri="{FF2B5EF4-FFF2-40B4-BE49-F238E27FC236}">
              <a16:creationId xmlns:a16="http://schemas.microsoft.com/office/drawing/2014/main" id="{9847B9F7-2516-9040-B0B8-92554D6BBFDC}"/>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9525</xdr:colOff>
      <xdr:row>237</xdr:row>
      <xdr:rowOff>485775</xdr:rowOff>
    </xdr:from>
    <xdr:to>
      <xdr:col>13</xdr:col>
      <xdr:colOff>1419225</xdr:colOff>
      <xdr:row>245</xdr:row>
      <xdr:rowOff>9525</xdr:rowOff>
    </xdr:to>
    <xdr:graphicFrame macro="">
      <xdr:nvGraphicFramePr>
        <xdr:cNvPr id="13" name="グラフ 2">
          <a:extLst>
            <a:ext uri="{FF2B5EF4-FFF2-40B4-BE49-F238E27FC236}">
              <a16:creationId xmlns:a16="http://schemas.microsoft.com/office/drawing/2014/main" id="{1F465309-E99E-1344-8A23-95E2C76AEBD5}"/>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9525</xdr:colOff>
      <xdr:row>253</xdr:row>
      <xdr:rowOff>485775</xdr:rowOff>
    </xdr:from>
    <xdr:to>
      <xdr:col>13</xdr:col>
      <xdr:colOff>1419225</xdr:colOff>
      <xdr:row>261</xdr:row>
      <xdr:rowOff>9525</xdr:rowOff>
    </xdr:to>
    <xdr:graphicFrame macro="">
      <xdr:nvGraphicFramePr>
        <xdr:cNvPr id="14" name="グラフ 2">
          <a:extLst>
            <a:ext uri="{FF2B5EF4-FFF2-40B4-BE49-F238E27FC236}">
              <a16:creationId xmlns:a16="http://schemas.microsoft.com/office/drawing/2014/main" id="{C902D5E3-2A94-404C-BD21-D9C50DBA730E}"/>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9525</xdr:colOff>
      <xdr:row>269</xdr:row>
      <xdr:rowOff>485775</xdr:rowOff>
    </xdr:from>
    <xdr:to>
      <xdr:col>13</xdr:col>
      <xdr:colOff>1419225</xdr:colOff>
      <xdr:row>277</xdr:row>
      <xdr:rowOff>9525</xdr:rowOff>
    </xdr:to>
    <xdr:graphicFrame macro="">
      <xdr:nvGraphicFramePr>
        <xdr:cNvPr id="15" name="グラフ 2">
          <a:extLst>
            <a:ext uri="{FF2B5EF4-FFF2-40B4-BE49-F238E27FC236}">
              <a16:creationId xmlns:a16="http://schemas.microsoft.com/office/drawing/2014/main" id="{C49581C4-9667-9A47-AB0E-E5084BC9E55A}"/>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xdr:colOff>
      <xdr:row>285</xdr:row>
      <xdr:rowOff>485775</xdr:rowOff>
    </xdr:from>
    <xdr:to>
      <xdr:col>13</xdr:col>
      <xdr:colOff>1419225</xdr:colOff>
      <xdr:row>293</xdr:row>
      <xdr:rowOff>9525</xdr:rowOff>
    </xdr:to>
    <xdr:graphicFrame macro="">
      <xdr:nvGraphicFramePr>
        <xdr:cNvPr id="16" name="グラフ 2">
          <a:extLst>
            <a:ext uri="{FF2B5EF4-FFF2-40B4-BE49-F238E27FC236}">
              <a16:creationId xmlns:a16="http://schemas.microsoft.com/office/drawing/2014/main" id="{F60AC704-14A4-8544-97C5-D7FAA2E63A03}"/>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9525</xdr:colOff>
      <xdr:row>301</xdr:row>
      <xdr:rowOff>485775</xdr:rowOff>
    </xdr:from>
    <xdr:to>
      <xdr:col>13</xdr:col>
      <xdr:colOff>1419225</xdr:colOff>
      <xdr:row>309</xdr:row>
      <xdr:rowOff>9525</xdr:rowOff>
    </xdr:to>
    <xdr:graphicFrame macro="">
      <xdr:nvGraphicFramePr>
        <xdr:cNvPr id="17" name="グラフ 2">
          <a:extLst>
            <a:ext uri="{FF2B5EF4-FFF2-40B4-BE49-F238E27FC236}">
              <a16:creationId xmlns:a16="http://schemas.microsoft.com/office/drawing/2014/main" id="{03C74990-A0D4-D246-A47A-1E719EA0E13E}"/>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9525</xdr:colOff>
      <xdr:row>446</xdr:row>
      <xdr:rowOff>485775</xdr:rowOff>
    </xdr:from>
    <xdr:to>
      <xdr:col>13</xdr:col>
      <xdr:colOff>1419225</xdr:colOff>
      <xdr:row>454</xdr:row>
      <xdr:rowOff>9525</xdr:rowOff>
    </xdr:to>
    <xdr:graphicFrame macro="">
      <xdr:nvGraphicFramePr>
        <xdr:cNvPr id="18" name="グラフ 2">
          <a:extLst>
            <a:ext uri="{FF2B5EF4-FFF2-40B4-BE49-F238E27FC236}">
              <a16:creationId xmlns:a16="http://schemas.microsoft.com/office/drawing/2014/main" id="{96B0EBBE-9147-AE4C-A4D3-6DDFB90ADE83}"/>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9525</xdr:colOff>
      <xdr:row>462</xdr:row>
      <xdr:rowOff>485775</xdr:rowOff>
    </xdr:from>
    <xdr:to>
      <xdr:col>13</xdr:col>
      <xdr:colOff>1419225</xdr:colOff>
      <xdr:row>471</xdr:row>
      <xdr:rowOff>9525</xdr:rowOff>
    </xdr:to>
    <xdr:graphicFrame macro="">
      <xdr:nvGraphicFramePr>
        <xdr:cNvPr id="19" name="グラフ 2">
          <a:extLst>
            <a:ext uri="{FF2B5EF4-FFF2-40B4-BE49-F238E27FC236}">
              <a16:creationId xmlns:a16="http://schemas.microsoft.com/office/drawing/2014/main" id="{CF7EA029-71AF-DC4B-82B5-003CB3E69EA1}"/>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9525</xdr:colOff>
      <xdr:row>317</xdr:row>
      <xdr:rowOff>485775</xdr:rowOff>
    </xdr:from>
    <xdr:to>
      <xdr:col>13</xdr:col>
      <xdr:colOff>1419225</xdr:colOff>
      <xdr:row>325</xdr:row>
      <xdr:rowOff>9525</xdr:rowOff>
    </xdr:to>
    <xdr:graphicFrame macro="">
      <xdr:nvGraphicFramePr>
        <xdr:cNvPr id="28" name="グラフ 2">
          <a:extLst>
            <a:ext uri="{FF2B5EF4-FFF2-40B4-BE49-F238E27FC236}">
              <a16:creationId xmlns:a16="http://schemas.microsoft.com/office/drawing/2014/main" id="{01585E24-09D7-1C4F-923A-06F2CA7ADD92}"/>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9525</xdr:colOff>
      <xdr:row>333</xdr:row>
      <xdr:rowOff>485775</xdr:rowOff>
    </xdr:from>
    <xdr:to>
      <xdr:col>13</xdr:col>
      <xdr:colOff>1419225</xdr:colOff>
      <xdr:row>341</xdr:row>
      <xdr:rowOff>9525</xdr:rowOff>
    </xdr:to>
    <xdr:graphicFrame macro="">
      <xdr:nvGraphicFramePr>
        <xdr:cNvPr id="29" name="グラフ 2">
          <a:extLst>
            <a:ext uri="{FF2B5EF4-FFF2-40B4-BE49-F238E27FC236}">
              <a16:creationId xmlns:a16="http://schemas.microsoft.com/office/drawing/2014/main" id="{F3967278-7F80-7445-A975-C0E81E215929}"/>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9525</xdr:colOff>
      <xdr:row>349</xdr:row>
      <xdr:rowOff>485775</xdr:rowOff>
    </xdr:from>
    <xdr:to>
      <xdr:col>13</xdr:col>
      <xdr:colOff>1419225</xdr:colOff>
      <xdr:row>357</xdr:row>
      <xdr:rowOff>9525</xdr:rowOff>
    </xdr:to>
    <xdr:graphicFrame macro="">
      <xdr:nvGraphicFramePr>
        <xdr:cNvPr id="30" name="グラフ 2">
          <a:extLst>
            <a:ext uri="{FF2B5EF4-FFF2-40B4-BE49-F238E27FC236}">
              <a16:creationId xmlns:a16="http://schemas.microsoft.com/office/drawing/2014/main" id="{81C80451-86ED-5F4E-B7D4-B263AD126D8B}"/>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9525</xdr:colOff>
      <xdr:row>365</xdr:row>
      <xdr:rowOff>485775</xdr:rowOff>
    </xdr:from>
    <xdr:to>
      <xdr:col>13</xdr:col>
      <xdr:colOff>1419225</xdr:colOff>
      <xdr:row>373</xdr:row>
      <xdr:rowOff>9525</xdr:rowOff>
    </xdr:to>
    <xdr:graphicFrame macro="">
      <xdr:nvGraphicFramePr>
        <xdr:cNvPr id="31" name="グラフ 2">
          <a:extLst>
            <a:ext uri="{FF2B5EF4-FFF2-40B4-BE49-F238E27FC236}">
              <a16:creationId xmlns:a16="http://schemas.microsoft.com/office/drawing/2014/main" id="{44B4688A-3A7E-A54D-A0AE-3C3B35A3CEC0}"/>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9525</xdr:colOff>
      <xdr:row>381</xdr:row>
      <xdr:rowOff>485775</xdr:rowOff>
    </xdr:from>
    <xdr:to>
      <xdr:col>13</xdr:col>
      <xdr:colOff>1419225</xdr:colOff>
      <xdr:row>389</xdr:row>
      <xdr:rowOff>9525</xdr:rowOff>
    </xdr:to>
    <xdr:graphicFrame macro="">
      <xdr:nvGraphicFramePr>
        <xdr:cNvPr id="32" name="グラフ 2">
          <a:extLst>
            <a:ext uri="{FF2B5EF4-FFF2-40B4-BE49-F238E27FC236}">
              <a16:creationId xmlns:a16="http://schemas.microsoft.com/office/drawing/2014/main" id="{EBFB20BF-11F6-2741-9AD6-9B7E566F878B}"/>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9525</xdr:colOff>
      <xdr:row>397</xdr:row>
      <xdr:rowOff>485775</xdr:rowOff>
    </xdr:from>
    <xdr:to>
      <xdr:col>13</xdr:col>
      <xdr:colOff>1419225</xdr:colOff>
      <xdr:row>405</xdr:row>
      <xdr:rowOff>9525</xdr:rowOff>
    </xdr:to>
    <xdr:graphicFrame macro="">
      <xdr:nvGraphicFramePr>
        <xdr:cNvPr id="33" name="グラフ 2">
          <a:extLst>
            <a:ext uri="{FF2B5EF4-FFF2-40B4-BE49-F238E27FC236}">
              <a16:creationId xmlns:a16="http://schemas.microsoft.com/office/drawing/2014/main" id="{BD442BDA-64BD-2347-BF2F-F0D8406988C7}"/>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9525</xdr:colOff>
      <xdr:row>413</xdr:row>
      <xdr:rowOff>485775</xdr:rowOff>
    </xdr:from>
    <xdr:to>
      <xdr:col>13</xdr:col>
      <xdr:colOff>1419225</xdr:colOff>
      <xdr:row>422</xdr:row>
      <xdr:rowOff>9525</xdr:rowOff>
    </xdr:to>
    <xdr:graphicFrame macro="">
      <xdr:nvGraphicFramePr>
        <xdr:cNvPr id="34" name="グラフ 2">
          <a:extLst>
            <a:ext uri="{FF2B5EF4-FFF2-40B4-BE49-F238E27FC236}">
              <a16:creationId xmlns:a16="http://schemas.microsoft.com/office/drawing/2014/main" id="{66D15C19-2BEC-A44D-871E-B8CAA5F13362}"/>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10</xdr:col>
      <xdr:colOff>0</xdr:colOff>
      <xdr:row>2</xdr:row>
      <xdr:rowOff>0</xdr:rowOff>
    </xdr:from>
    <xdr:to>
      <xdr:col>13</xdr:col>
      <xdr:colOff>1372880</xdr:colOff>
      <xdr:row>3</xdr:row>
      <xdr:rowOff>51040</xdr:rowOff>
    </xdr:to>
    <xdr:pic>
      <xdr:nvPicPr>
        <xdr:cNvPr id="35" name="図 34">
          <a:extLst>
            <a:ext uri="{FF2B5EF4-FFF2-40B4-BE49-F238E27FC236}">
              <a16:creationId xmlns:a16="http://schemas.microsoft.com/office/drawing/2014/main" id="{3B1090B5-41C9-EF44-96B8-50F6486727FD}"/>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2954000" y="745067"/>
          <a:ext cx="5830580" cy="559040"/>
        </a:xfrm>
        <a:prstGeom prst="rect">
          <a:avLst/>
        </a:prstGeom>
      </xdr:spPr>
    </xdr:pic>
    <xdr:clientData/>
  </xdr:twoCellAnchor>
  <xdr:twoCellAnchor>
    <xdr:from>
      <xdr:col>10</xdr:col>
      <xdr:colOff>9525</xdr:colOff>
      <xdr:row>58</xdr:row>
      <xdr:rowOff>485775</xdr:rowOff>
    </xdr:from>
    <xdr:to>
      <xdr:col>13</xdr:col>
      <xdr:colOff>1419225</xdr:colOff>
      <xdr:row>66</xdr:row>
      <xdr:rowOff>0</xdr:rowOff>
    </xdr:to>
    <xdr:graphicFrame macro="">
      <xdr:nvGraphicFramePr>
        <xdr:cNvPr id="36" name="グラフ 35">
          <a:extLst>
            <a:ext uri="{FF2B5EF4-FFF2-40B4-BE49-F238E27FC236}">
              <a16:creationId xmlns:a16="http://schemas.microsoft.com/office/drawing/2014/main" id="{2DC509B1-A684-A243-9813-85FC9CAF68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xdr:col>
      <xdr:colOff>9525</xdr:colOff>
      <xdr:row>58</xdr:row>
      <xdr:rowOff>485775</xdr:rowOff>
    </xdr:from>
    <xdr:to>
      <xdr:col>13</xdr:col>
      <xdr:colOff>1419225</xdr:colOff>
      <xdr:row>66</xdr:row>
      <xdr:rowOff>0</xdr:rowOff>
    </xdr:to>
    <xdr:graphicFrame macro="">
      <xdr:nvGraphicFramePr>
        <xdr:cNvPr id="37" name="グラフ 36">
          <a:extLst>
            <a:ext uri="{FF2B5EF4-FFF2-40B4-BE49-F238E27FC236}">
              <a16:creationId xmlns:a16="http://schemas.microsoft.com/office/drawing/2014/main" id="{DE9F021C-6EAE-2C45-AE40-145BF0C09F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10</xdr:col>
      <xdr:colOff>9525</xdr:colOff>
      <xdr:row>430</xdr:row>
      <xdr:rowOff>485775</xdr:rowOff>
    </xdr:from>
    <xdr:to>
      <xdr:col>13</xdr:col>
      <xdr:colOff>1419225</xdr:colOff>
      <xdr:row>438</xdr:row>
      <xdr:rowOff>9525</xdr:rowOff>
    </xdr:to>
    <xdr:graphicFrame macro="">
      <xdr:nvGraphicFramePr>
        <xdr:cNvPr id="20" name="グラフ 2">
          <a:extLst>
            <a:ext uri="{FF2B5EF4-FFF2-40B4-BE49-F238E27FC236}">
              <a16:creationId xmlns:a16="http://schemas.microsoft.com/office/drawing/2014/main" id="{5C0842CE-D8CC-4B7A-B93B-E807B0DF8D84}"/>
            </a:ext>
            <a:ext uri="{147F2762-F138-4A5C-976F-8EAC2B608ADB}">
              <a16:predDERef xmlns:a16="http://schemas.microsoft.com/office/drawing/2014/main" pred="{DE9F021C-6EAE-2C45-AE40-145BF0C09F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9525</xdr:colOff>
      <xdr:row>53</xdr:row>
      <xdr:rowOff>485775</xdr:rowOff>
    </xdr:from>
    <xdr:to>
      <xdr:col>13</xdr:col>
      <xdr:colOff>1419225</xdr:colOff>
      <xdr:row>61</xdr:row>
      <xdr:rowOff>9525</xdr:rowOff>
    </xdr:to>
    <xdr:graphicFrame macro="">
      <xdr:nvGraphicFramePr>
        <xdr:cNvPr id="2" name="グラフ 1">
          <a:extLst>
            <a:ext uri="{FF2B5EF4-FFF2-40B4-BE49-F238E27FC236}">
              <a16:creationId xmlns:a16="http://schemas.microsoft.com/office/drawing/2014/main" id="{417A28C8-46EB-654F-ADB6-6493AA152D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9525</xdr:colOff>
      <xdr:row>69</xdr:row>
      <xdr:rowOff>485775</xdr:rowOff>
    </xdr:from>
    <xdr:to>
      <xdr:col>13</xdr:col>
      <xdr:colOff>1419225</xdr:colOff>
      <xdr:row>77</xdr:row>
      <xdr:rowOff>9525</xdr:rowOff>
    </xdr:to>
    <xdr:graphicFrame macro="">
      <xdr:nvGraphicFramePr>
        <xdr:cNvPr id="3" name="グラフ 2">
          <a:extLst>
            <a:ext uri="{FF2B5EF4-FFF2-40B4-BE49-F238E27FC236}">
              <a16:creationId xmlns:a16="http://schemas.microsoft.com/office/drawing/2014/main" id="{E0C2DF7F-8037-214F-BD47-1E6583165A4E}"/>
            </a:ext>
            <a:ext uri="{147F2762-F138-4A5C-976F-8EAC2B608ADB}">
              <a16:predDERef xmlns:a16="http://schemas.microsoft.com/office/drawing/2014/main" pred="{39587770-F7E9-4767-9611-D5DE640D53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xdr:colOff>
      <xdr:row>85</xdr:row>
      <xdr:rowOff>485775</xdr:rowOff>
    </xdr:from>
    <xdr:to>
      <xdr:col>13</xdr:col>
      <xdr:colOff>1419225</xdr:colOff>
      <xdr:row>95</xdr:row>
      <xdr:rowOff>9525</xdr:rowOff>
    </xdr:to>
    <xdr:graphicFrame macro="">
      <xdr:nvGraphicFramePr>
        <xdr:cNvPr id="4" name="グラフ 2">
          <a:extLst>
            <a:ext uri="{FF2B5EF4-FFF2-40B4-BE49-F238E27FC236}">
              <a16:creationId xmlns:a16="http://schemas.microsoft.com/office/drawing/2014/main" id="{FE583012-CDAA-924C-87E9-EF853AC4E38A}"/>
            </a:ext>
            <a:ext uri="{147F2762-F138-4A5C-976F-8EAC2B608ADB}">
              <a16:predDERef xmlns:a16="http://schemas.microsoft.com/office/drawing/2014/main" pred="{BD58EF5E-E3EB-4146-BC04-BA87781B6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9525</xdr:colOff>
      <xdr:row>103</xdr:row>
      <xdr:rowOff>485775</xdr:rowOff>
    </xdr:from>
    <xdr:to>
      <xdr:col>13</xdr:col>
      <xdr:colOff>1419225</xdr:colOff>
      <xdr:row>111</xdr:row>
      <xdr:rowOff>9525</xdr:rowOff>
    </xdr:to>
    <xdr:graphicFrame macro="">
      <xdr:nvGraphicFramePr>
        <xdr:cNvPr id="5" name="グラフ 2">
          <a:extLst>
            <a:ext uri="{FF2B5EF4-FFF2-40B4-BE49-F238E27FC236}">
              <a16:creationId xmlns:a16="http://schemas.microsoft.com/office/drawing/2014/main" id="{7FF362BD-4DDE-1748-9A9D-E5AA132B1E31}"/>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119</xdr:row>
      <xdr:rowOff>485775</xdr:rowOff>
    </xdr:from>
    <xdr:to>
      <xdr:col>13</xdr:col>
      <xdr:colOff>1419225</xdr:colOff>
      <xdr:row>127</xdr:row>
      <xdr:rowOff>9525</xdr:rowOff>
    </xdr:to>
    <xdr:graphicFrame macro="">
      <xdr:nvGraphicFramePr>
        <xdr:cNvPr id="6" name="グラフ 2">
          <a:extLst>
            <a:ext uri="{FF2B5EF4-FFF2-40B4-BE49-F238E27FC236}">
              <a16:creationId xmlns:a16="http://schemas.microsoft.com/office/drawing/2014/main" id="{83FB1CCD-B921-8145-8ECD-A5EA31F55BFA}"/>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9525</xdr:colOff>
      <xdr:row>135</xdr:row>
      <xdr:rowOff>485775</xdr:rowOff>
    </xdr:from>
    <xdr:to>
      <xdr:col>13</xdr:col>
      <xdr:colOff>1419225</xdr:colOff>
      <xdr:row>143</xdr:row>
      <xdr:rowOff>9525</xdr:rowOff>
    </xdr:to>
    <xdr:graphicFrame macro="">
      <xdr:nvGraphicFramePr>
        <xdr:cNvPr id="7" name="グラフ 2">
          <a:extLst>
            <a:ext uri="{FF2B5EF4-FFF2-40B4-BE49-F238E27FC236}">
              <a16:creationId xmlns:a16="http://schemas.microsoft.com/office/drawing/2014/main" id="{D10252C4-2E02-FA4A-822E-093DCF9949AC}"/>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9525</xdr:colOff>
      <xdr:row>151</xdr:row>
      <xdr:rowOff>485775</xdr:rowOff>
    </xdr:from>
    <xdr:to>
      <xdr:col>13</xdr:col>
      <xdr:colOff>1419225</xdr:colOff>
      <xdr:row>159</xdr:row>
      <xdr:rowOff>9525</xdr:rowOff>
    </xdr:to>
    <xdr:graphicFrame macro="">
      <xdr:nvGraphicFramePr>
        <xdr:cNvPr id="8" name="グラフ 2">
          <a:extLst>
            <a:ext uri="{FF2B5EF4-FFF2-40B4-BE49-F238E27FC236}">
              <a16:creationId xmlns:a16="http://schemas.microsoft.com/office/drawing/2014/main" id="{B9D632F7-E89E-7445-BAB6-122C841E8B1D}"/>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9525</xdr:colOff>
      <xdr:row>167</xdr:row>
      <xdr:rowOff>485775</xdr:rowOff>
    </xdr:from>
    <xdr:to>
      <xdr:col>13</xdr:col>
      <xdr:colOff>1419225</xdr:colOff>
      <xdr:row>176</xdr:row>
      <xdr:rowOff>9525</xdr:rowOff>
    </xdr:to>
    <xdr:graphicFrame macro="">
      <xdr:nvGraphicFramePr>
        <xdr:cNvPr id="9" name="グラフ 2">
          <a:extLst>
            <a:ext uri="{FF2B5EF4-FFF2-40B4-BE49-F238E27FC236}">
              <a16:creationId xmlns:a16="http://schemas.microsoft.com/office/drawing/2014/main" id="{F8F309EC-CB05-A84B-B065-B703C6EB8854}"/>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xdr:colOff>
      <xdr:row>184</xdr:row>
      <xdr:rowOff>485775</xdr:rowOff>
    </xdr:from>
    <xdr:to>
      <xdr:col>13</xdr:col>
      <xdr:colOff>1419225</xdr:colOff>
      <xdr:row>192</xdr:row>
      <xdr:rowOff>9525</xdr:rowOff>
    </xdr:to>
    <xdr:graphicFrame macro="">
      <xdr:nvGraphicFramePr>
        <xdr:cNvPr id="10" name="グラフ 2">
          <a:extLst>
            <a:ext uri="{FF2B5EF4-FFF2-40B4-BE49-F238E27FC236}">
              <a16:creationId xmlns:a16="http://schemas.microsoft.com/office/drawing/2014/main" id="{E7586835-4919-6442-B90F-AF6C586994EC}"/>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9525</xdr:colOff>
      <xdr:row>200</xdr:row>
      <xdr:rowOff>485775</xdr:rowOff>
    </xdr:from>
    <xdr:to>
      <xdr:col>13</xdr:col>
      <xdr:colOff>1419225</xdr:colOff>
      <xdr:row>208</xdr:row>
      <xdr:rowOff>9525</xdr:rowOff>
    </xdr:to>
    <xdr:graphicFrame macro="">
      <xdr:nvGraphicFramePr>
        <xdr:cNvPr id="11" name="グラフ 2">
          <a:extLst>
            <a:ext uri="{FF2B5EF4-FFF2-40B4-BE49-F238E27FC236}">
              <a16:creationId xmlns:a16="http://schemas.microsoft.com/office/drawing/2014/main" id="{73E34A2C-43C4-DE4D-81A0-BA7AA3882D31}"/>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9525</xdr:colOff>
      <xdr:row>216</xdr:row>
      <xdr:rowOff>485775</xdr:rowOff>
    </xdr:from>
    <xdr:to>
      <xdr:col>13</xdr:col>
      <xdr:colOff>1419225</xdr:colOff>
      <xdr:row>224</xdr:row>
      <xdr:rowOff>9525</xdr:rowOff>
    </xdr:to>
    <xdr:graphicFrame macro="">
      <xdr:nvGraphicFramePr>
        <xdr:cNvPr id="12" name="グラフ 2">
          <a:extLst>
            <a:ext uri="{FF2B5EF4-FFF2-40B4-BE49-F238E27FC236}">
              <a16:creationId xmlns:a16="http://schemas.microsoft.com/office/drawing/2014/main" id="{DB3B5B4A-9404-FF44-8734-AD2AE083D74C}"/>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9525</xdr:colOff>
      <xdr:row>232</xdr:row>
      <xdr:rowOff>485775</xdr:rowOff>
    </xdr:from>
    <xdr:to>
      <xdr:col>13</xdr:col>
      <xdr:colOff>1419225</xdr:colOff>
      <xdr:row>240</xdr:row>
      <xdr:rowOff>9525</xdr:rowOff>
    </xdr:to>
    <xdr:graphicFrame macro="">
      <xdr:nvGraphicFramePr>
        <xdr:cNvPr id="13" name="グラフ 2">
          <a:extLst>
            <a:ext uri="{FF2B5EF4-FFF2-40B4-BE49-F238E27FC236}">
              <a16:creationId xmlns:a16="http://schemas.microsoft.com/office/drawing/2014/main" id="{E4C0BF27-B824-664A-9775-B53FDF39DD06}"/>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9525</xdr:colOff>
      <xdr:row>248</xdr:row>
      <xdr:rowOff>485775</xdr:rowOff>
    </xdr:from>
    <xdr:to>
      <xdr:col>13</xdr:col>
      <xdr:colOff>1419225</xdr:colOff>
      <xdr:row>256</xdr:row>
      <xdr:rowOff>9525</xdr:rowOff>
    </xdr:to>
    <xdr:graphicFrame macro="">
      <xdr:nvGraphicFramePr>
        <xdr:cNvPr id="14" name="グラフ 2">
          <a:extLst>
            <a:ext uri="{FF2B5EF4-FFF2-40B4-BE49-F238E27FC236}">
              <a16:creationId xmlns:a16="http://schemas.microsoft.com/office/drawing/2014/main" id="{A3DDBE4E-7CDA-7D4C-B911-1A44B0E01604}"/>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9525</xdr:colOff>
      <xdr:row>264</xdr:row>
      <xdr:rowOff>485775</xdr:rowOff>
    </xdr:from>
    <xdr:to>
      <xdr:col>13</xdr:col>
      <xdr:colOff>1419225</xdr:colOff>
      <xdr:row>272</xdr:row>
      <xdr:rowOff>9525</xdr:rowOff>
    </xdr:to>
    <xdr:graphicFrame macro="">
      <xdr:nvGraphicFramePr>
        <xdr:cNvPr id="15" name="グラフ 2">
          <a:extLst>
            <a:ext uri="{FF2B5EF4-FFF2-40B4-BE49-F238E27FC236}">
              <a16:creationId xmlns:a16="http://schemas.microsoft.com/office/drawing/2014/main" id="{E7FFD25E-86C3-A042-A001-8FC62BE250EE}"/>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xdr:colOff>
      <xdr:row>280</xdr:row>
      <xdr:rowOff>485775</xdr:rowOff>
    </xdr:from>
    <xdr:to>
      <xdr:col>13</xdr:col>
      <xdr:colOff>1419225</xdr:colOff>
      <xdr:row>288</xdr:row>
      <xdr:rowOff>9525</xdr:rowOff>
    </xdr:to>
    <xdr:graphicFrame macro="">
      <xdr:nvGraphicFramePr>
        <xdr:cNvPr id="16" name="グラフ 2">
          <a:extLst>
            <a:ext uri="{FF2B5EF4-FFF2-40B4-BE49-F238E27FC236}">
              <a16:creationId xmlns:a16="http://schemas.microsoft.com/office/drawing/2014/main" id="{5BE4F3B6-CE17-E846-9C14-1A7A153D8BE0}"/>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9525</xdr:colOff>
      <xdr:row>296</xdr:row>
      <xdr:rowOff>485775</xdr:rowOff>
    </xdr:from>
    <xdr:to>
      <xdr:col>13</xdr:col>
      <xdr:colOff>1419225</xdr:colOff>
      <xdr:row>304</xdr:row>
      <xdr:rowOff>9525</xdr:rowOff>
    </xdr:to>
    <xdr:graphicFrame macro="">
      <xdr:nvGraphicFramePr>
        <xdr:cNvPr id="17" name="グラフ 2">
          <a:extLst>
            <a:ext uri="{FF2B5EF4-FFF2-40B4-BE49-F238E27FC236}">
              <a16:creationId xmlns:a16="http://schemas.microsoft.com/office/drawing/2014/main" id="{E68162FB-13D8-024B-BD8B-421A6A6F4E06}"/>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9525</xdr:colOff>
      <xdr:row>441</xdr:row>
      <xdr:rowOff>485775</xdr:rowOff>
    </xdr:from>
    <xdr:to>
      <xdr:col>13</xdr:col>
      <xdr:colOff>1419225</xdr:colOff>
      <xdr:row>449</xdr:row>
      <xdr:rowOff>9525</xdr:rowOff>
    </xdr:to>
    <xdr:graphicFrame macro="">
      <xdr:nvGraphicFramePr>
        <xdr:cNvPr id="18" name="グラフ 2">
          <a:extLst>
            <a:ext uri="{FF2B5EF4-FFF2-40B4-BE49-F238E27FC236}">
              <a16:creationId xmlns:a16="http://schemas.microsoft.com/office/drawing/2014/main" id="{5ECE3985-44BA-0042-A3FE-80A45A264D51}"/>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9525</xdr:colOff>
      <xdr:row>457</xdr:row>
      <xdr:rowOff>485775</xdr:rowOff>
    </xdr:from>
    <xdr:to>
      <xdr:col>13</xdr:col>
      <xdr:colOff>1419225</xdr:colOff>
      <xdr:row>466</xdr:row>
      <xdr:rowOff>9525</xdr:rowOff>
    </xdr:to>
    <xdr:graphicFrame macro="">
      <xdr:nvGraphicFramePr>
        <xdr:cNvPr id="19" name="グラフ 2">
          <a:extLst>
            <a:ext uri="{FF2B5EF4-FFF2-40B4-BE49-F238E27FC236}">
              <a16:creationId xmlns:a16="http://schemas.microsoft.com/office/drawing/2014/main" id="{D217DD9E-76AE-7248-A60E-2EBDDD0A99DB}"/>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9525</xdr:colOff>
      <xdr:row>312</xdr:row>
      <xdr:rowOff>485775</xdr:rowOff>
    </xdr:from>
    <xdr:to>
      <xdr:col>13</xdr:col>
      <xdr:colOff>1419225</xdr:colOff>
      <xdr:row>320</xdr:row>
      <xdr:rowOff>9525</xdr:rowOff>
    </xdr:to>
    <xdr:graphicFrame macro="">
      <xdr:nvGraphicFramePr>
        <xdr:cNvPr id="28" name="グラフ 2">
          <a:extLst>
            <a:ext uri="{FF2B5EF4-FFF2-40B4-BE49-F238E27FC236}">
              <a16:creationId xmlns:a16="http://schemas.microsoft.com/office/drawing/2014/main" id="{38F8340C-AF9A-0E4C-8876-94A1DEFE5F82}"/>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9525</xdr:colOff>
      <xdr:row>328</xdr:row>
      <xdr:rowOff>485775</xdr:rowOff>
    </xdr:from>
    <xdr:to>
      <xdr:col>13</xdr:col>
      <xdr:colOff>1419225</xdr:colOff>
      <xdr:row>336</xdr:row>
      <xdr:rowOff>9525</xdr:rowOff>
    </xdr:to>
    <xdr:graphicFrame macro="">
      <xdr:nvGraphicFramePr>
        <xdr:cNvPr id="29" name="グラフ 2">
          <a:extLst>
            <a:ext uri="{FF2B5EF4-FFF2-40B4-BE49-F238E27FC236}">
              <a16:creationId xmlns:a16="http://schemas.microsoft.com/office/drawing/2014/main" id="{3F618E7E-077E-3746-A1EE-8C7C63128A53}"/>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9525</xdr:colOff>
      <xdr:row>344</xdr:row>
      <xdr:rowOff>485775</xdr:rowOff>
    </xdr:from>
    <xdr:to>
      <xdr:col>13</xdr:col>
      <xdr:colOff>1419225</xdr:colOff>
      <xdr:row>352</xdr:row>
      <xdr:rowOff>9525</xdr:rowOff>
    </xdr:to>
    <xdr:graphicFrame macro="">
      <xdr:nvGraphicFramePr>
        <xdr:cNvPr id="30" name="グラフ 2">
          <a:extLst>
            <a:ext uri="{FF2B5EF4-FFF2-40B4-BE49-F238E27FC236}">
              <a16:creationId xmlns:a16="http://schemas.microsoft.com/office/drawing/2014/main" id="{2FD79FFA-619D-7240-97C0-CD5AEFE5A762}"/>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9525</xdr:colOff>
      <xdr:row>360</xdr:row>
      <xdr:rowOff>485775</xdr:rowOff>
    </xdr:from>
    <xdr:to>
      <xdr:col>13</xdr:col>
      <xdr:colOff>1419225</xdr:colOff>
      <xdr:row>368</xdr:row>
      <xdr:rowOff>9525</xdr:rowOff>
    </xdr:to>
    <xdr:graphicFrame macro="">
      <xdr:nvGraphicFramePr>
        <xdr:cNvPr id="31" name="グラフ 2">
          <a:extLst>
            <a:ext uri="{FF2B5EF4-FFF2-40B4-BE49-F238E27FC236}">
              <a16:creationId xmlns:a16="http://schemas.microsoft.com/office/drawing/2014/main" id="{9B14B618-4E0B-9A48-AECB-EADE57C854B4}"/>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9525</xdr:colOff>
      <xdr:row>376</xdr:row>
      <xdr:rowOff>485775</xdr:rowOff>
    </xdr:from>
    <xdr:to>
      <xdr:col>13</xdr:col>
      <xdr:colOff>1419225</xdr:colOff>
      <xdr:row>384</xdr:row>
      <xdr:rowOff>9525</xdr:rowOff>
    </xdr:to>
    <xdr:graphicFrame macro="">
      <xdr:nvGraphicFramePr>
        <xdr:cNvPr id="32" name="グラフ 2">
          <a:extLst>
            <a:ext uri="{FF2B5EF4-FFF2-40B4-BE49-F238E27FC236}">
              <a16:creationId xmlns:a16="http://schemas.microsoft.com/office/drawing/2014/main" id="{995CCD73-37CC-3641-98A0-AD7707258023}"/>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9525</xdr:colOff>
      <xdr:row>392</xdr:row>
      <xdr:rowOff>485775</xdr:rowOff>
    </xdr:from>
    <xdr:to>
      <xdr:col>13</xdr:col>
      <xdr:colOff>1419225</xdr:colOff>
      <xdr:row>400</xdr:row>
      <xdr:rowOff>9525</xdr:rowOff>
    </xdr:to>
    <xdr:graphicFrame macro="">
      <xdr:nvGraphicFramePr>
        <xdr:cNvPr id="33" name="グラフ 2">
          <a:extLst>
            <a:ext uri="{FF2B5EF4-FFF2-40B4-BE49-F238E27FC236}">
              <a16:creationId xmlns:a16="http://schemas.microsoft.com/office/drawing/2014/main" id="{73F56411-7B3D-A545-BF9A-03039D71D234}"/>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9525</xdr:colOff>
      <xdr:row>408</xdr:row>
      <xdr:rowOff>485775</xdr:rowOff>
    </xdr:from>
    <xdr:to>
      <xdr:col>13</xdr:col>
      <xdr:colOff>1419225</xdr:colOff>
      <xdr:row>417</xdr:row>
      <xdr:rowOff>9525</xdr:rowOff>
    </xdr:to>
    <xdr:graphicFrame macro="">
      <xdr:nvGraphicFramePr>
        <xdr:cNvPr id="34" name="グラフ 2">
          <a:extLst>
            <a:ext uri="{FF2B5EF4-FFF2-40B4-BE49-F238E27FC236}">
              <a16:creationId xmlns:a16="http://schemas.microsoft.com/office/drawing/2014/main" id="{6A62FA2C-0CDF-3A43-9784-E6F82ECFB9BB}"/>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10</xdr:col>
      <xdr:colOff>0</xdr:colOff>
      <xdr:row>2</xdr:row>
      <xdr:rowOff>0</xdr:rowOff>
    </xdr:from>
    <xdr:to>
      <xdr:col>13</xdr:col>
      <xdr:colOff>1372880</xdr:colOff>
      <xdr:row>3</xdr:row>
      <xdr:rowOff>51040</xdr:rowOff>
    </xdr:to>
    <xdr:pic>
      <xdr:nvPicPr>
        <xdr:cNvPr id="35" name="図 34">
          <a:extLst>
            <a:ext uri="{FF2B5EF4-FFF2-40B4-BE49-F238E27FC236}">
              <a16:creationId xmlns:a16="http://schemas.microsoft.com/office/drawing/2014/main" id="{1B9B0400-3294-CA4A-B698-D01D4F9BE50D}"/>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2954000" y="745067"/>
          <a:ext cx="5830580" cy="559040"/>
        </a:xfrm>
        <a:prstGeom prst="rect">
          <a:avLst/>
        </a:prstGeom>
      </xdr:spPr>
    </xdr:pic>
    <xdr:clientData/>
  </xdr:twoCellAnchor>
  <xdr:twoCellAnchor>
    <xdr:from>
      <xdr:col>10</xdr:col>
      <xdr:colOff>9525</xdr:colOff>
      <xdr:row>53</xdr:row>
      <xdr:rowOff>485775</xdr:rowOff>
    </xdr:from>
    <xdr:to>
      <xdr:col>13</xdr:col>
      <xdr:colOff>1419225</xdr:colOff>
      <xdr:row>61</xdr:row>
      <xdr:rowOff>0</xdr:rowOff>
    </xdr:to>
    <xdr:graphicFrame macro="">
      <xdr:nvGraphicFramePr>
        <xdr:cNvPr id="36" name="グラフ 35">
          <a:extLst>
            <a:ext uri="{FF2B5EF4-FFF2-40B4-BE49-F238E27FC236}">
              <a16:creationId xmlns:a16="http://schemas.microsoft.com/office/drawing/2014/main" id="{5AAC9F9D-A711-1341-92CE-51C45129C3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xdr:col>
      <xdr:colOff>9525</xdr:colOff>
      <xdr:row>53</xdr:row>
      <xdr:rowOff>485775</xdr:rowOff>
    </xdr:from>
    <xdr:to>
      <xdr:col>13</xdr:col>
      <xdr:colOff>1419225</xdr:colOff>
      <xdr:row>61</xdr:row>
      <xdr:rowOff>0</xdr:rowOff>
    </xdr:to>
    <xdr:graphicFrame macro="">
      <xdr:nvGraphicFramePr>
        <xdr:cNvPr id="37" name="グラフ 36">
          <a:extLst>
            <a:ext uri="{FF2B5EF4-FFF2-40B4-BE49-F238E27FC236}">
              <a16:creationId xmlns:a16="http://schemas.microsoft.com/office/drawing/2014/main" id="{8489126A-CB82-3144-A51A-7596405A56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10</xdr:col>
      <xdr:colOff>9525</xdr:colOff>
      <xdr:row>425</xdr:row>
      <xdr:rowOff>485775</xdr:rowOff>
    </xdr:from>
    <xdr:to>
      <xdr:col>13</xdr:col>
      <xdr:colOff>1419225</xdr:colOff>
      <xdr:row>433</xdr:row>
      <xdr:rowOff>9525</xdr:rowOff>
    </xdr:to>
    <xdr:graphicFrame macro="">
      <xdr:nvGraphicFramePr>
        <xdr:cNvPr id="20" name="グラフ 2">
          <a:extLst>
            <a:ext uri="{FF2B5EF4-FFF2-40B4-BE49-F238E27FC236}">
              <a16:creationId xmlns:a16="http://schemas.microsoft.com/office/drawing/2014/main" id="{D0342B24-5001-41E6-9EFD-C08D7C74A79E}"/>
            </a:ext>
            <a:ext uri="{147F2762-F138-4A5C-976F-8EAC2B608ADB}">
              <a16:predDERef xmlns:a16="http://schemas.microsoft.com/office/drawing/2014/main" pred="{8489126A-CB82-3144-A51A-7596405A56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9525</xdr:colOff>
      <xdr:row>40</xdr:row>
      <xdr:rowOff>485775</xdr:rowOff>
    </xdr:from>
    <xdr:to>
      <xdr:col>13</xdr:col>
      <xdr:colOff>1419225</xdr:colOff>
      <xdr:row>48</xdr:row>
      <xdr:rowOff>9525</xdr:rowOff>
    </xdr:to>
    <xdr:graphicFrame macro="">
      <xdr:nvGraphicFramePr>
        <xdr:cNvPr id="2" name="グラフ 1">
          <a:extLst>
            <a:ext uri="{FF2B5EF4-FFF2-40B4-BE49-F238E27FC236}">
              <a16:creationId xmlns:a16="http://schemas.microsoft.com/office/drawing/2014/main" id="{51862DF0-E22C-A848-A513-3F075F80A7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9525</xdr:colOff>
      <xdr:row>56</xdr:row>
      <xdr:rowOff>485775</xdr:rowOff>
    </xdr:from>
    <xdr:to>
      <xdr:col>13</xdr:col>
      <xdr:colOff>1419225</xdr:colOff>
      <xdr:row>64</xdr:row>
      <xdr:rowOff>9525</xdr:rowOff>
    </xdr:to>
    <xdr:graphicFrame macro="">
      <xdr:nvGraphicFramePr>
        <xdr:cNvPr id="3" name="グラフ 2">
          <a:extLst>
            <a:ext uri="{FF2B5EF4-FFF2-40B4-BE49-F238E27FC236}">
              <a16:creationId xmlns:a16="http://schemas.microsoft.com/office/drawing/2014/main" id="{6B10AE66-169D-354F-85C7-E43F30BDC146}"/>
            </a:ext>
            <a:ext uri="{147F2762-F138-4A5C-976F-8EAC2B608ADB}">
              <a16:predDERef xmlns:a16="http://schemas.microsoft.com/office/drawing/2014/main" pred="{39587770-F7E9-4767-9611-D5DE640D53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xdr:colOff>
      <xdr:row>72</xdr:row>
      <xdr:rowOff>485775</xdr:rowOff>
    </xdr:from>
    <xdr:to>
      <xdr:col>13</xdr:col>
      <xdr:colOff>1419225</xdr:colOff>
      <xdr:row>82</xdr:row>
      <xdr:rowOff>9525</xdr:rowOff>
    </xdr:to>
    <xdr:graphicFrame macro="">
      <xdr:nvGraphicFramePr>
        <xdr:cNvPr id="4" name="グラフ 2">
          <a:extLst>
            <a:ext uri="{FF2B5EF4-FFF2-40B4-BE49-F238E27FC236}">
              <a16:creationId xmlns:a16="http://schemas.microsoft.com/office/drawing/2014/main" id="{A3556668-B51B-4F44-9026-1ACD0C67846B}"/>
            </a:ext>
            <a:ext uri="{147F2762-F138-4A5C-976F-8EAC2B608ADB}">
              <a16:predDERef xmlns:a16="http://schemas.microsoft.com/office/drawing/2014/main" pred="{BD58EF5E-E3EB-4146-BC04-BA87781B6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9525</xdr:colOff>
      <xdr:row>90</xdr:row>
      <xdr:rowOff>485775</xdr:rowOff>
    </xdr:from>
    <xdr:to>
      <xdr:col>13</xdr:col>
      <xdr:colOff>1419225</xdr:colOff>
      <xdr:row>98</xdr:row>
      <xdr:rowOff>9525</xdr:rowOff>
    </xdr:to>
    <xdr:graphicFrame macro="">
      <xdr:nvGraphicFramePr>
        <xdr:cNvPr id="5" name="グラフ 2">
          <a:extLst>
            <a:ext uri="{FF2B5EF4-FFF2-40B4-BE49-F238E27FC236}">
              <a16:creationId xmlns:a16="http://schemas.microsoft.com/office/drawing/2014/main" id="{0CB1207B-F407-1C4D-B2A6-538922213F69}"/>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106</xdr:row>
      <xdr:rowOff>485775</xdr:rowOff>
    </xdr:from>
    <xdr:to>
      <xdr:col>13</xdr:col>
      <xdr:colOff>1419225</xdr:colOff>
      <xdr:row>114</xdr:row>
      <xdr:rowOff>9525</xdr:rowOff>
    </xdr:to>
    <xdr:graphicFrame macro="">
      <xdr:nvGraphicFramePr>
        <xdr:cNvPr id="6" name="グラフ 2">
          <a:extLst>
            <a:ext uri="{FF2B5EF4-FFF2-40B4-BE49-F238E27FC236}">
              <a16:creationId xmlns:a16="http://schemas.microsoft.com/office/drawing/2014/main" id="{964BA417-D508-584D-B96B-795FC01A9D46}"/>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9525</xdr:colOff>
      <xdr:row>122</xdr:row>
      <xdr:rowOff>485775</xdr:rowOff>
    </xdr:from>
    <xdr:to>
      <xdr:col>13</xdr:col>
      <xdr:colOff>1419225</xdr:colOff>
      <xdr:row>130</xdr:row>
      <xdr:rowOff>9525</xdr:rowOff>
    </xdr:to>
    <xdr:graphicFrame macro="">
      <xdr:nvGraphicFramePr>
        <xdr:cNvPr id="7" name="グラフ 2">
          <a:extLst>
            <a:ext uri="{FF2B5EF4-FFF2-40B4-BE49-F238E27FC236}">
              <a16:creationId xmlns:a16="http://schemas.microsoft.com/office/drawing/2014/main" id="{29A490DA-C399-7941-82F3-2AAA985A1C8C}"/>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9525</xdr:colOff>
      <xdr:row>138</xdr:row>
      <xdr:rowOff>485775</xdr:rowOff>
    </xdr:from>
    <xdr:to>
      <xdr:col>13</xdr:col>
      <xdr:colOff>1419225</xdr:colOff>
      <xdr:row>146</xdr:row>
      <xdr:rowOff>9525</xdr:rowOff>
    </xdr:to>
    <xdr:graphicFrame macro="">
      <xdr:nvGraphicFramePr>
        <xdr:cNvPr id="8" name="グラフ 2">
          <a:extLst>
            <a:ext uri="{FF2B5EF4-FFF2-40B4-BE49-F238E27FC236}">
              <a16:creationId xmlns:a16="http://schemas.microsoft.com/office/drawing/2014/main" id="{B4B2A739-99ED-AF4B-818C-5F710DA5DA3C}"/>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9525</xdr:colOff>
      <xdr:row>154</xdr:row>
      <xdr:rowOff>485775</xdr:rowOff>
    </xdr:from>
    <xdr:to>
      <xdr:col>13</xdr:col>
      <xdr:colOff>1419225</xdr:colOff>
      <xdr:row>163</xdr:row>
      <xdr:rowOff>9525</xdr:rowOff>
    </xdr:to>
    <xdr:graphicFrame macro="">
      <xdr:nvGraphicFramePr>
        <xdr:cNvPr id="9" name="グラフ 2">
          <a:extLst>
            <a:ext uri="{FF2B5EF4-FFF2-40B4-BE49-F238E27FC236}">
              <a16:creationId xmlns:a16="http://schemas.microsoft.com/office/drawing/2014/main" id="{CE8DC6A1-4497-E941-91E9-D5990A5BA6EE}"/>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xdr:colOff>
      <xdr:row>171</xdr:row>
      <xdr:rowOff>485775</xdr:rowOff>
    </xdr:from>
    <xdr:to>
      <xdr:col>13</xdr:col>
      <xdr:colOff>1419225</xdr:colOff>
      <xdr:row>179</xdr:row>
      <xdr:rowOff>9525</xdr:rowOff>
    </xdr:to>
    <xdr:graphicFrame macro="">
      <xdr:nvGraphicFramePr>
        <xdr:cNvPr id="10" name="グラフ 2">
          <a:extLst>
            <a:ext uri="{FF2B5EF4-FFF2-40B4-BE49-F238E27FC236}">
              <a16:creationId xmlns:a16="http://schemas.microsoft.com/office/drawing/2014/main" id="{BE140F63-55B9-1246-9050-6C0A9523E359}"/>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9525</xdr:colOff>
      <xdr:row>187</xdr:row>
      <xdr:rowOff>485775</xdr:rowOff>
    </xdr:from>
    <xdr:to>
      <xdr:col>13</xdr:col>
      <xdr:colOff>1419225</xdr:colOff>
      <xdr:row>195</xdr:row>
      <xdr:rowOff>9525</xdr:rowOff>
    </xdr:to>
    <xdr:graphicFrame macro="">
      <xdr:nvGraphicFramePr>
        <xdr:cNvPr id="11" name="グラフ 2">
          <a:extLst>
            <a:ext uri="{FF2B5EF4-FFF2-40B4-BE49-F238E27FC236}">
              <a16:creationId xmlns:a16="http://schemas.microsoft.com/office/drawing/2014/main" id="{F9287620-12E6-5F49-9637-2D6BAE40ADC3}"/>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9525</xdr:colOff>
      <xdr:row>203</xdr:row>
      <xdr:rowOff>485775</xdr:rowOff>
    </xdr:from>
    <xdr:to>
      <xdr:col>13</xdr:col>
      <xdr:colOff>1419225</xdr:colOff>
      <xdr:row>211</xdr:row>
      <xdr:rowOff>9525</xdr:rowOff>
    </xdr:to>
    <xdr:graphicFrame macro="">
      <xdr:nvGraphicFramePr>
        <xdr:cNvPr id="12" name="グラフ 2">
          <a:extLst>
            <a:ext uri="{FF2B5EF4-FFF2-40B4-BE49-F238E27FC236}">
              <a16:creationId xmlns:a16="http://schemas.microsoft.com/office/drawing/2014/main" id="{79A7A5F6-CD37-C14D-834B-D1E6BFCF8368}"/>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9525</xdr:colOff>
      <xdr:row>219</xdr:row>
      <xdr:rowOff>485775</xdr:rowOff>
    </xdr:from>
    <xdr:to>
      <xdr:col>13</xdr:col>
      <xdr:colOff>1419225</xdr:colOff>
      <xdr:row>227</xdr:row>
      <xdr:rowOff>9525</xdr:rowOff>
    </xdr:to>
    <xdr:graphicFrame macro="">
      <xdr:nvGraphicFramePr>
        <xdr:cNvPr id="13" name="グラフ 2">
          <a:extLst>
            <a:ext uri="{FF2B5EF4-FFF2-40B4-BE49-F238E27FC236}">
              <a16:creationId xmlns:a16="http://schemas.microsoft.com/office/drawing/2014/main" id="{2C93BB69-7AF8-674F-BBEE-701FD4288586}"/>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9525</xdr:colOff>
      <xdr:row>235</xdr:row>
      <xdr:rowOff>485775</xdr:rowOff>
    </xdr:from>
    <xdr:to>
      <xdr:col>13</xdr:col>
      <xdr:colOff>1419225</xdr:colOff>
      <xdr:row>243</xdr:row>
      <xdr:rowOff>9525</xdr:rowOff>
    </xdr:to>
    <xdr:graphicFrame macro="">
      <xdr:nvGraphicFramePr>
        <xdr:cNvPr id="14" name="グラフ 2">
          <a:extLst>
            <a:ext uri="{FF2B5EF4-FFF2-40B4-BE49-F238E27FC236}">
              <a16:creationId xmlns:a16="http://schemas.microsoft.com/office/drawing/2014/main" id="{CF5CC889-E347-1248-A48D-A8A424BB5C31}"/>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9525</xdr:colOff>
      <xdr:row>251</xdr:row>
      <xdr:rowOff>485775</xdr:rowOff>
    </xdr:from>
    <xdr:to>
      <xdr:col>13</xdr:col>
      <xdr:colOff>1419225</xdr:colOff>
      <xdr:row>259</xdr:row>
      <xdr:rowOff>9525</xdr:rowOff>
    </xdr:to>
    <xdr:graphicFrame macro="">
      <xdr:nvGraphicFramePr>
        <xdr:cNvPr id="15" name="グラフ 2">
          <a:extLst>
            <a:ext uri="{FF2B5EF4-FFF2-40B4-BE49-F238E27FC236}">
              <a16:creationId xmlns:a16="http://schemas.microsoft.com/office/drawing/2014/main" id="{1F2524E0-DD2B-6A44-A5A4-8FF59F4AD3F2}"/>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xdr:colOff>
      <xdr:row>267</xdr:row>
      <xdr:rowOff>485775</xdr:rowOff>
    </xdr:from>
    <xdr:to>
      <xdr:col>13</xdr:col>
      <xdr:colOff>1419225</xdr:colOff>
      <xdr:row>275</xdr:row>
      <xdr:rowOff>9525</xdr:rowOff>
    </xdr:to>
    <xdr:graphicFrame macro="">
      <xdr:nvGraphicFramePr>
        <xdr:cNvPr id="16" name="グラフ 2">
          <a:extLst>
            <a:ext uri="{FF2B5EF4-FFF2-40B4-BE49-F238E27FC236}">
              <a16:creationId xmlns:a16="http://schemas.microsoft.com/office/drawing/2014/main" id="{7A6382B2-A3E3-7D43-BF29-57CA2259724F}"/>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9525</xdr:colOff>
      <xdr:row>283</xdr:row>
      <xdr:rowOff>485775</xdr:rowOff>
    </xdr:from>
    <xdr:to>
      <xdr:col>13</xdr:col>
      <xdr:colOff>1419225</xdr:colOff>
      <xdr:row>291</xdr:row>
      <xdr:rowOff>9525</xdr:rowOff>
    </xdr:to>
    <xdr:graphicFrame macro="">
      <xdr:nvGraphicFramePr>
        <xdr:cNvPr id="17" name="グラフ 2">
          <a:extLst>
            <a:ext uri="{FF2B5EF4-FFF2-40B4-BE49-F238E27FC236}">
              <a16:creationId xmlns:a16="http://schemas.microsoft.com/office/drawing/2014/main" id="{4757754B-A6E8-E54C-9A99-7D3B5A791C8D}"/>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9525</xdr:colOff>
      <xdr:row>428</xdr:row>
      <xdr:rowOff>485775</xdr:rowOff>
    </xdr:from>
    <xdr:to>
      <xdr:col>13</xdr:col>
      <xdr:colOff>1419225</xdr:colOff>
      <xdr:row>436</xdr:row>
      <xdr:rowOff>9525</xdr:rowOff>
    </xdr:to>
    <xdr:graphicFrame macro="">
      <xdr:nvGraphicFramePr>
        <xdr:cNvPr id="18" name="グラフ 2">
          <a:extLst>
            <a:ext uri="{FF2B5EF4-FFF2-40B4-BE49-F238E27FC236}">
              <a16:creationId xmlns:a16="http://schemas.microsoft.com/office/drawing/2014/main" id="{05302565-7D4B-0A44-A249-224B9CF2DC94}"/>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9525</xdr:colOff>
      <xdr:row>444</xdr:row>
      <xdr:rowOff>485775</xdr:rowOff>
    </xdr:from>
    <xdr:to>
      <xdr:col>13</xdr:col>
      <xdr:colOff>1419225</xdr:colOff>
      <xdr:row>453</xdr:row>
      <xdr:rowOff>9525</xdr:rowOff>
    </xdr:to>
    <xdr:graphicFrame macro="">
      <xdr:nvGraphicFramePr>
        <xdr:cNvPr id="19" name="グラフ 2">
          <a:extLst>
            <a:ext uri="{FF2B5EF4-FFF2-40B4-BE49-F238E27FC236}">
              <a16:creationId xmlns:a16="http://schemas.microsoft.com/office/drawing/2014/main" id="{C8308349-625C-B747-9220-740B6D6EFD60}"/>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9525</xdr:colOff>
      <xdr:row>299</xdr:row>
      <xdr:rowOff>485775</xdr:rowOff>
    </xdr:from>
    <xdr:to>
      <xdr:col>13</xdr:col>
      <xdr:colOff>1419225</xdr:colOff>
      <xdr:row>307</xdr:row>
      <xdr:rowOff>9525</xdr:rowOff>
    </xdr:to>
    <xdr:graphicFrame macro="">
      <xdr:nvGraphicFramePr>
        <xdr:cNvPr id="28" name="グラフ 2">
          <a:extLst>
            <a:ext uri="{FF2B5EF4-FFF2-40B4-BE49-F238E27FC236}">
              <a16:creationId xmlns:a16="http://schemas.microsoft.com/office/drawing/2014/main" id="{568FB67F-04F4-BB48-999A-F89810FF98B2}"/>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9525</xdr:colOff>
      <xdr:row>315</xdr:row>
      <xdr:rowOff>485775</xdr:rowOff>
    </xdr:from>
    <xdr:to>
      <xdr:col>13</xdr:col>
      <xdr:colOff>1419225</xdr:colOff>
      <xdr:row>323</xdr:row>
      <xdr:rowOff>9525</xdr:rowOff>
    </xdr:to>
    <xdr:graphicFrame macro="">
      <xdr:nvGraphicFramePr>
        <xdr:cNvPr id="29" name="グラフ 2">
          <a:extLst>
            <a:ext uri="{FF2B5EF4-FFF2-40B4-BE49-F238E27FC236}">
              <a16:creationId xmlns:a16="http://schemas.microsoft.com/office/drawing/2014/main" id="{71FDC001-0EDA-9A41-AE57-06A753CE7320}"/>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9525</xdr:colOff>
      <xdr:row>331</xdr:row>
      <xdr:rowOff>485775</xdr:rowOff>
    </xdr:from>
    <xdr:to>
      <xdr:col>13</xdr:col>
      <xdr:colOff>1419225</xdr:colOff>
      <xdr:row>339</xdr:row>
      <xdr:rowOff>9525</xdr:rowOff>
    </xdr:to>
    <xdr:graphicFrame macro="">
      <xdr:nvGraphicFramePr>
        <xdr:cNvPr id="30" name="グラフ 2">
          <a:extLst>
            <a:ext uri="{FF2B5EF4-FFF2-40B4-BE49-F238E27FC236}">
              <a16:creationId xmlns:a16="http://schemas.microsoft.com/office/drawing/2014/main" id="{5D81D76E-9940-3546-9775-5A672C788D27}"/>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9525</xdr:colOff>
      <xdr:row>347</xdr:row>
      <xdr:rowOff>485775</xdr:rowOff>
    </xdr:from>
    <xdr:to>
      <xdr:col>13</xdr:col>
      <xdr:colOff>1419225</xdr:colOff>
      <xdr:row>355</xdr:row>
      <xdr:rowOff>9525</xdr:rowOff>
    </xdr:to>
    <xdr:graphicFrame macro="">
      <xdr:nvGraphicFramePr>
        <xdr:cNvPr id="31" name="グラフ 2">
          <a:extLst>
            <a:ext uri="{FF2B5EF4-FFF2-40B4-BE49-F238E27FC236}">
              <a16:creationId xmlns:a16="http://schemas.microsoft.com/office/drawing/2014/main" id="{DD12E79B-AC7E-B043-89FD-31E90A1975B0}"/>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9525</xdr:colOff>
      <xdr:row>363</xdr:row>
      <xdr:rowOff>485775</xdr:rowOff>
    </xdr:from>
    <xdr:to>
      <xdr:col>13</xdr:col>
      <xdr:colOff>1419225</xdr:colOff>
      <xdr:row>371</xdr:row>
      <xdr:rowOff>9525</xdr:rowOff>
    </xdr:to>
    <xdr:graphicFrame macro="">
      <xdr:nvGraphicFramePr>
        <xdr:cNvPr id="32" name="グラフ 2">
          <a:extLst>
            <a:ext uri="{FF2B5EF4-FFF2-40B4-BE49-F238E27FC236}">
              <a16:creationId xmlns:a16="http://schemas.microsoft.com/office/drawing/2014/main" id="{03768BBE-75F1-484E-9732-A8B927C72585}"/>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9525</xdr:colOff>
      <xdr:row>379</xdr:row>
      <xdr:rowOff>485775</xdr:rowOff>
    </xdr:from>
    <xdr:to>
      <xdr:col>13</xdr:col>
      <xdr:colOff>1419225</xdr:colOff>
      <xdr:row>387</xdr:row>
      <xdr:rowOff>9525</xdr:rowOff>
    </xdr:to>
    <xdr:graphicFrame macro="">
      <xdr:nvGraphicFramePr>
        <xdr:cNvPr id="33" name="グラフ 2">
          <a:extLst>
            <a:ext uri="{FF2B5EF4-FFF2-40B4-BE49-F238E27FC236}">
              <a16:creationId xmlns:a16="http://schemas.microsoft.com/office/drawing/2014/main" id="{040B4E5B-692E-334B-8AB4-81810396D33B}"/>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9525</xdr:colOff>
      <xdr:row>395</xdr:row>
      <xdr:rowOff>485775</xdr:rowOff>
    </xdr:from>
    <xdr:to>
      <xdr:col>13</xdr:col>
      <xdr:colOff>1419225</xdr:colOff>
      <xdr:row>404</xdr:row>
      <xdr:rowOff>9525</xdr:rowOff>
    </xdr:to>
    <xdr:graphicFrame macro="">
      <xdr:nvGraphicFramePr>
        <xdr:cNvPr id="34" name="グラフ 2">
          <a:extLst>
            <a:ext uri="{FF2B5EF4-FFF2-40B4-BE49-F238E27FC236}">
              <a16:creationId xmlns:a16="http://schemas.microsoft.com/office/drawing/2014/main" id="{E90CC384-34A8-5E44-93A0-20602DF2B135}"/>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10</xdr:col>
      <xdr:colOff>0</xdr:colOff>
      <xdr:row>2</xdr:row>
      <xdr:rowOff>0</xdr:rowOff>
    </xdr:from>
    <xdr:to>
      <xdr:col>13</xdr:col>
      <xdr:colOff>1372880</xdr:colOff>
      <xdr:row>3</xdr:row>
      <xdr:rowOff>51040</xdr:rowOff>
    </xdr:to>
    <xdr:pic>
      <xdr:nvPicPr>
        <xdr:cNvPr id="35" name="図 34">
          <a:extLst>
            <a:ext uri="{FF2B5EF4-FFF2-40B4-BE49-F238E27FC236}">
              <a16:creationId xmlns:a16="http://schemas.microsoft.com/office/drawing/2014/main" id="{4E6AFB0D-6DD5-C040-BB5D-68D10CF31E87}"/>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2954000" y="730250"/>
          <a:ext cx="5830580" cy="559040"/>
        </a:xfrm>
        <a:prstGeom prst="rect">
          <a:avLst/>
        </a:prstGeom>
      </xdr:spPr>
    </xdr:pic>
    <xdr:clientData/>
  </xdr:twoCellAnchor>
  <xdr:twoCellAnchor>
    <xdr:from>
      <xdr:col>10</xdr:col>
      <xdr:colOff>9525</xdr:colOff>
      <xdr:row>40</xdr:row>
      <xdr:rowOff>485775</xdr:rowOff>
    </xdr:from>
    <xdr:to>
      <xdr:col>13</xdr:col>
      <xdr:colOff>1419225</xdr:colOff>
      <xdr:row>48</xdr:row>
      <xdr:rowOff>0</xdr:rowOff>
    </xdr:to>
    <xdr:graphicFrame macro="">
      <xdr:nvGraphicFramePr>
        <xdr:cNvPr id="36" name="グラフ 35">
          <a:extLst>
            <a:ext uri="{FF2B5EF4-FFF2-40B4-BE49-F238E27FC236}">
              <a16:creationId xmlns:a16="http://schemas.microsoft.com/office/drawing/2014/main" id="{79B48AC3-DC6B-9449-B339-17A7F9AEA9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xdr:col>
      <xdr:colOff>9525</xdr:colOff>
      <xdr:row>40</xdr:row>
      <xdr:rowOff>485775</xdr:rowOff>
    </xdr:from>
    <xdr:to>
      <xdr:col>13</xdr:col>
      <xdr:colOff>1419225</xdr:colOff>
      <xdr:row>48</xdr:row>
      <xdr:rowOff>0</xdr:rowOff>
    </xdr:to>
    <xdr:graphicFrame macro="">
      <xdr:nvGraphicFramePr>
        <xdr:cNvPr id="37" name="グラフ 36">
          <a:extLst>
            <a:ext uri="{FF2B5EF4-FFF2-40B4-BE49-F238E27FC236}">
              <a16:creationId xmlns:a16="http://schemas.microsoft.com/office/drawing/2014/main" id="{C2CCFFC2-7D93-BA41-AF56-5FF73A557B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10</xdr:col>
      <xdr:colOff>9525</xdr:colOff>
      <xdr:row>412</xdr:row>
      <xdr:rowOff>485775</xdr:rowOff>
    </xdr:from>
    <xdr:to>
      <xdr:col>13</xdr:col>
      <xdr:colOff>1419225</xdr:colOff>
      <xdr:row>420</xdr:row>
      <xdr:rowOff>9525</xdr:rowOff>
    </xdr:to>
    <xdr:graphicFrame macro="">
      <xdr:nvGraphicFramePr>
        <xdr:cNvPr id="20" name="グラフ 2">
          <a:extLst>
            <a:ext uri="{FF2B5EF4-FFF2-40B4-BE49-F238E27FC236}">
              <a16:creationId xmlns:a16="http://schemas.microsoft.com/office/drawing/2014/main" id="{89AFB974-794B-4AE2-92AC-4486DDB90C55}"/>
            </a:ext>
            <a:ext uri="{147F2762-F138-4A5C-976F-8EAC2B608ADB}">
              <a16:predDERef xmlns:a16="http://schemas.microsoft.com/office/drawing/2014/main" pred="{C2CCFFC2-7D93-BA41-AF56-5FF73A557B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245339</xdr:colOff>
      <xdr:row>3</xdr:row>
      <xdr:rowOff>115698</xdr:rowOff>
    </xdr:from>
    <xdr:to>
      <xdr:col>7</xdr:col>
      <xdr:colOff>5866973</xdr:colOff>
      <xdr:row>3</xdr:row>
      <xdr:rowOff>3082458</xdr:rowOff>
    </xdr:to>
    <xdr:pic>
      <xdr:nvPicPr>
        <xdr:cNvPr id="9" name="図 1">
          <a:extLst>
            <a:ext uri="{FF2B5EF4-FFF2-40B4-BE49-F238E27FC236}">
              <a16:creationId xmlns:a16="http://schemas.microsoft.com/office/drawing/2014/main" id="{2CAEF50E-83A4-AC41-B04A-A054F002532C}"/>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8385488" y="3072713"/>
          <a:ext cx="5659734" cy="2966760"/>
        </a:xfrm>
        <a:prstGeom prst="rect">
          <a:avLst/>
        </a:prstGeom>
        <a:ln w="38100">
          <a:solidFill>
            <a:schemeClr val="tx1"/>
          </a:solidFill>
        </a:ln>
      </xdr:spPr>
    </xdr:pic>
    <xdr:clientData/>
  </xdr:twoCellAnchor>
  <xdr:twoCellAnchor editAs="oneCell">
    <xdr:from>
      <xdr:col>7</xdr:col>
      <xdr:colOff>245339</xdr:colOff>
      <xdr:row>4</xdr:row>
      <xdr:rowOff>157315</xdr:rowOff>
    </xdr:from>
    <xdr:to>
      <xdr:col>7</xdr:col>
      <xdr:colOff>5865624</xdr:colOff>
      <xdr:row>4</xdr:row>
      <xdr:rowOff>3044305</xdr:rowOff>
    </xdr:to>
    <xdr:pic>
      <xdr:nvPicPr>
        <xdr:cNvPr id="3" name="図 3">
          <a:extLst>
            <a:ext uri="{FF2B5EF4-FFF2-40B4-BE49-F238E27FC236}">
              <a16:creationId xmlns:a16="http://schemas.microsoft.com/office/drawing/2014/main" id="{40C62DB4-8C3F-434E-8804-8D610FF8F03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385488" y="6298808"/>
          <a:ext cx="5658385" cy="2886990"/>
        </a:xfrm>
        <a:prstGeom prst="rect">
          <a:avLst/>
        </a:prstGeom>
        <a:ln w="38100">
          <a:solidFill>
            <a:schemeClr val="tx1"/>
          </a:solidFill>
        </a:ln>
      </xdr:spPr>
    </xdr:pic>
    <xdr:clientData/>
  </xdr:twoCellAnchor>
  <xdr:twoCellAnchor editAs="oneCell">
    <xdr:from>
      <xdr:col>7</xdr:col>
      <xdr:colOff>245339</xdr:colOff>
      <xdr:row>5</xdr:row>
      <xdr:rowOff>174081</xdr:rowOff>
    </xdr:from>
    <xdr:to>
      <xdr:col>7</xdr:col>
      <xdr:colOff>5865477</xdr:colOff>
      <xdr:row>5</xdr:row>
      <xdr:rowOff>3041981</xdr:rowOff>
    </xdr:to>
    <xdr:pic>
      <xdr:nvPicPr>
        <xdr:cNvPr id="4" name="図 3">
          <a:extLst>
            <a:ext uri="{FF2B5EF4-FFF2-40B4-BE49-F238E27FC236}">
              <a16:creationId xmlns:a16="http://schemas.microsoft.com/office/drawing/2014/main" id="{1435888E-4BEE-C14D-8A0F-DF4437F7173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8385488" y="9500051"/>
          <a:ext cx="5677288" cy="2867900"/>
        </a:xfrm>
        <a:prstGeom prst="rect">
          <a:avLst/>
        </a:prstGeom>
        <a:ln w="38100">
          <a:solidFill>
            <a:schemeClr val="tx1"/>
          </a:solidFill>
        </a:ln>
      </xdr:spPr>
    </xdr:pic>
    <xdr:clientData/>
  </xdr:twoCellAnchor>
  <xdr:twoCellAnchor editAs="oneCell">
    <xdr:from>
      <xdr:col>7</xdr:col>
      <xdr:colOff>226384</xdr:colOff>
      <xdr:row>6</xdr:row>
      <xdr:rowOff>171758</xdr:rowOff>
    </xdr:from>
    <xdr:to>
      <xdr:col>8</xdr:col>
      <xdr:colOff>3565</xdr:colOff>
      <xdr:row>6</xdr:row>
      <xdr:rowOff>3038689</xdr:rowOff>
    </xdr:to>
    <xdr:pic>
      <xdr:nvPicPr>
        <xdr:cNvPr id="5" name="図 2">
          <a:extLst>
            <a:ext uri="{FF2B5EF4-FFF2-40B4-BE49-F238E27FC236}">
              <a16:creationId xmlns:a16="http://schemas.microsoft.com/office/drawing/2014/main" id="{D99628B5-E10B-CD47-ACF6-A261B40AFE2C}"/>
            </a:ext>
          </a:extLst>
        </xdr:cNvPr>
        <xdr:cNvPicPr>
          <a:picLocks noChangeAspect="1"/>
        </xdr:cNvPicPr>
      </xdr:nvPicPr>
      <xdr:blipFill>
        <a:blip xmlns:r="http://schemas.openxmlformats.org/officeDocument/2006/relationships" r:embed="rId4"/>
        <a:stretch>
          <a:fillRect/>
        </a:stretch>
      </xdr:blipFill>
      <xdr:spPr>
        <a:xfrm>
          <a:off x="18323884" y="12276446"/>
          <a:ext cx="5673156" cy="2871971"/>
        </a:xfrm>
        <a:prstGeom prst="rect">
          <a:avLst/>
        </a:prstGeom>
        <a:ln w="38100">
          <a:solidFill>
            <a:schemeClr val="tx1"/>
          </a:solidFill>
        </a:ln>
      </xdr:spPr>
    </xdr:pic>
    <xdr:clientData/>
  </xdr:twoCellAnchor>
  <xdr:twoCellAnchor editAs="oneCell">
    <xdr:from>
      <xdr:col>7</xdr:col>
      <xdr:colOff>245339</xdr:colOff>
      <xdr:row>7</xdr:row>
      <xdr:rowOff>151457</xdr:rowOff>
    </xdr:from>
    <xdr:to>
      <xdr:col>7</xdr:col>
      <xdr:colOff>5865478</xdr:colOff>
      <xdr:row>7</xdr:row>
      <xdr:rowOff>3032235</xdr:rowOff>
    </xdr:to>
    <xdr:pic>
      <xdr:nvPicPr>
        <xdr:cNvPr id="6" name="図 5">
          <a:extLst>
            <a:ext uri="{FF2B5EF4-FFF2-40B4-BE49-F238E27FC236}">
              <a16:creationId xmlns:a16="http://schemas.microsoft.com/office/drawing/2014/main" id="{3DCFDFC2-E0EC-E64B-B937-7C1AA545AE7B}"/>
            </a:ext>
          </a:extLst>
        </xdr:cNvPr>
        <xdr:cNvPicPr>
          <a:picLocks noChangeAspect="1"/>
        </xdr:cNvPicPr>
      </xdr:nvPicPr>
      <xdr:blipFill>
        <a:blip xmlns:r="http://schemas.openxmlformats.org/officeDocument/2006/relationships" r:embed="rId5"/>
        <a:stretch>
          <a:fillRect/>
        </a:stretch>
      </xdr:blipFill>
      <xdr:spPr>
        <a:xfrm>
          <a:off x="18385488" y="15846382"/>
          <a:ext cx="5677289" cy="2880778"/>
        </a:xfrm>
        <a:prstGeom prst="rect">
          <a:avLst/>
        </a:prstGeom>
        <a:ln w="38100">
          <a:solidFill>
            <a:schemeClr val="tx1"/>
          </a:solidFill>
        </a:ln>
      </xdr:spPr>
    </xdr:pic>
    <xdr:clientData/>
  </xdr:twoCellAnchor>
  <xdr:twoCellAnchor editAs="oneCell">
    <xdr:from>
      <xdr:col>7</xdr:col>
      <xdr:colOff>245339</xdr:colOff>
      <xdr:row>8</xdr:row>
      <xdr:rowOff>121008</xdr:rowOff>
    </xdr:from>
    <xdr:to>
      <xdr:col>7</xdr:col>
      <xdr:colOff>5865477</xdr:colOff>
      <xdr:row>8</xdr:row>
      <xdr:rowOff>3103493</xdr:rowOff>
    </xdr:to>
    <xdr:pic>
      <xdr:nvPicPr>
        <xdr:cNvPr id="7" name="図 2">
          <a:extLst>
            <a:ext uri="{FF2B5EF4-FFF2-40B4-BE49-F238E27FC236}">
              <a16:creationId xmlns:a16="http://schemas.microsoft.com/office/drawing/2014/main" id="{19703ECC-3CB5-C74C-BCB1-1581A319B89D}"/>
            </a:ext>
          </a:extLst>
        </xdr:cNvPr>
        <xdr:cNvPicPr>
          <a:picLocks noChangeAspect="1"/>
        </xdr:cNvPicPr>
      </xdr:nvPicPr>
      <xdr:blipFill>
        <a:blip xmlns:r="http://schemas.openxmlformats.org/officeDocument/2006/relationships" r:embed="rId6"/>
        <a:stretch>
          <a:fillRect/>
        </a:stretch>
      </xdr:blipFill>
      <xdr:spPr>
        <a:xfrm>
          <a:off x="18385488" y="19000411"/>
          <a:ext cx="5677288" cy="2982485"/>
        </a:xfrm>
        <a:prstGeom prst="rect">
          <a:avLst/>
        </a:prstGeom>
        <a:ln w="38100">
          <a:solidFill>
            <a:schemeClr val="tx1"/>
          </a:solidFill>
        </a:ln>
      </xdr:spPr>
    </xdr:pic>
    <xdr:clientData/>
  </xdr:twoCellAnchor>
  <xdr:twoCellAnchor editAs="oneCell">
    <xdr:from>
      <xdr:col>7</xdr:col>
      <xdr:colOff>245339</xdr:colOff>
      <xdr:row>9</xdr:row>
      <xdr:rowOff>244287</xdr:rowOff>
    </xdr:from>
    <xdr:to>
      <xdr:col>7</xdr:col>
      <xdr:colOff>5867305</xdr:colOff>
      <xdr:row>9</xdr:row>
      <xdr:rowOff>2991032</xdr:rowOff>
    </xdr:to>
    <xdr:pic>
      <xdr:nvPicPr>
        <xdr:cNvPr id="10" name="図 9">
          <a:extLst>
            <a:ext uri="{FF2B5EF4-FFF2-40B4-BE49-F238E27FC236}">
              <a16:creationId xmlns:a16="http://schemas.microsoft.com/office/drawing/2014/main" id="{2F2F2751-85DC-2848-9BE6-91B79C2DE5FD}"/>
            </a:ext>
          </a:extLst>
        </xdr:cNvPr>
        <xdr:cNvPicPr>
          <a:picLocks noChangeAspect="1"/>
        </xdr:cNvPicPr>
      </xdr:nvPicPr>
      <xdr:blipFill>
        <a:blip xmlns:r="http://schemas.openxmlformats.org/officeDocument/2006/relationships" r:embed="rId7"/>
        <a:stretch>
          <a:fillRect/>
        </a:stretch>
      </xdr:blipFill>
      <xdr:spPr>
        <a:xfrm>
          <a:off x="18385488" y="22308168"/>
          <a:ext cx="5726741" cy="2746745"/>
        </a:xfrm>
        <a:prstGeom prst="rect">
          <a:avLst/>
        </a:prstGeom>
        <a:ln w="38100">
          <a:solidFill>
            <a:schemeClr val="tx1"/>
          </a:solidFill>
        </a:ln>
      </xdr:spPr>
    </xdr:pic>
    <xdr:clientData/>
  </xdr:twoCellAnchor>
  <xdr:twoCellAnchor editAs="oneCell">
    <xdr:from>
      <xdr:col>7</xdr:col>
      <xdr:colOff>283249</xdr:colOff>
      <xdr:row>10</xdr:row>
      <xdr:rowOff>155624</xdr:rowOff>
    </xdr:from>
    <xdr:to>
      <xdr:col>8</xdr:col>
      <xdr:colOff>1335</xdr:colOff>
      <xdr:row>10</xdr:row>
      <xdr:rowOff>3079578</xdr:rowOff>
    </xdr:to>
    <xdr:pic>
      <xdr:nvPicPr>
        <xdr:cNvPr id="11" name="図 10">
          <a:extLst>
            <a:ext uri="{FF2B5EF4-FFF2-40B4-BE49-F238E27FC236}">
              <a16:creationId xmlns:a16="http://schemas.microsoft.com/office/drawing/2014/main" id="{0999EDEA-A1C9-5A43-A01D-F6A4C17E7DA2}"/>
            </a:ext>
          </a:extLst>
        </xdr:cNvPr>
        <xdr:cNvPicPr>
          <a:picLocks noChangeAspect="1"/>
        </xdr:cNvPicPr>
      </xdr:nvPicPr>
      <xdr:blipFill>
        <a:blip xmlns:r="http://schemas.openxmlformats.org/officeDocument/2006/relationships" r:embed="rId8"/>
        <a:stretch>
          <a:fillRect/>
        </a:stretch>
      </xdr:blipFill>
      <xdr:spPr>
        <a:xfrm>
          <a:off x="18423398" y="25403982"/>
          <a:ext cx="5690261" cy="2923954"/>
        </a:xfrm>
        <a:prstGeom prst="rect">
          <a:avLst/>
        </a:prstGeom>
        <a:ln w="38100">
          <a:solidFill>
            <a:schemeClr val="tx1"/>
          </a:solid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245339</xdr:colOff>
      <xdr:row>3</xdr:row>
      <xdr:rowOff>115698</xdr:rowOff>
    </xdr:from>
    <xdr:to>
      <xdr:col>7</xdr:col>
      <xdr:colOff>5737433</xdr:colOff>
      <xdr:row>3</xdr:row>
      <xdr:rowOff>3082458</xdr:rowOff>
    </xdr:to>
    <xdr:pic>
      <xdr:nvPicPr>
        <xdr:cNvPr id="2" name="図 1">
          <a:extLst>
            <a:ext uri="{FF2B5EF4-FFF2-40B4-BE49-F238E27FC236}">
              <a16:creationId xmlns:a16="http://schemas.microsoft.com/office/drawing/2014/main" id="{E4055683-40CB-7848-B0A0-2513D7538FC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9346139" y="3087498"/>
          <a:ext cx="5621634" cy="2966760"/>
        </a:xfrm>
        <a:prstGeom prst="rect">
          <a:avLst/>
        </a:prstGeom>
        <a:ln w="38100">
          <a:solidFill>
            <a:schemeClr val="tx1"/>
          </a:solidFill>
        </a:ln>
      </xdr:spPr>
    </xdr:pic>
    <xdr:clientData/>
  </xdr:twoCellAnchor>
  <xdr:twoCellAnchor editAs="oneCell">
    <xdr:from>
      <xdr:col>7</xdr:col>
      <xdr:colOff>245339</xdr:colOff>
      <xdr:row>4</xdr:row>
      <xdr:rowOff>157315</xdr:rowOff>
    </xdr:from>
    <xdr:to>
      <xdr:col>7</xdr:col>
      <xdr:colOff>5736084</xdr:colOff>
      <xdr:row>4</xdr:row>
      <xdr:rowOff>3044305</xdr:rowOff>
    </xdr:to>
    <xdr:pic>
      <xdr:nvPicPr>
        <xdr:cNvPr id="3" name="図 3">
          <a:extLst>
            <a:ext uri="{FF2B5EF4-FFF2-40B4-BE49-F238E27FC236}">
              <a16:creationId xmlns:a16="http://schemas.microsoft.com/office/drawing/2014/main" id="{805A8B2F-6882-1746-BAD1-A5F4F2CD9EE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9346139" y="6316815"/>
          <a:ext cx="5620285" cy="2886990"/>
        </a:xfrm>
        <a:prstGeom prst="rect">
          <a:avLst/>
        </a:prstGeom>
        <a:ln w="38100">
          <a:solidFill>
            <a:schemeClr val="tx1"/>
          </a:solidFill>
        </a:ln>
      </xdr:spPr>
    </xdr:pic>
    <xdr:clientData/>
  </xdr:twoCellAnchor>
  <xdr:twoCellAnchor editAs="oneCell">
    <xdr:from>
      <xdr:col>7</xdr:col>
      <xdr:colOff>245339</xdr:colOff>
      <xdr:row>5</xdr:row>
      <xdr:rowOff>174081</xdr:rowOff>
    </xdr:from>
    <xdr:to>
      <xdr:col>7</xdr:col>
      <xdr:colOff>5735937</xdr:colOff>
      <xdr:row>5</xdr:row>
      <xdr:rowOff>3041981</xdr:rowOff>
    </xdr:to>
    <xdr:pic>
      <xdr:nvPicPr>
        <xdr:cNvPr id="4" name="図 3">
          <a:extLst>
            <a:ext uri="{FF2B5EF4-FFF2-40B4-BE49-F238E27FC236}">
              <a16:creationId xmlns:a16="http://schemas.microsoft.com/office/drawing/2014/main" id="{C8EEDA04-1BB6-9E4E-BA62-F678BA913B9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9346139" y="9521281"/>
          <a:ext cx="5620138" cy="2867900"/>
        </a:xfrm>
        <a:prstGeom prst="rect">
          <a:avLst/>
        </a:prstGeom>
        <a:ln w="38100">
          <a:solidFill>
            <a:schemeClr val="tx1"/>
          </a:solidFill>
        </a:ln>
      </xdr:spPr>
    </xdr:pic>
    <xdr:clientData/>
  </xdr:twoCellAnchor>
  <xdr:twoCellAnchor editAs="oneCell">
    <xdr:from>
      <xdr:col>7</xdr:col>
      <xdr:colOff>226384</xdr:colOff>
      <xdr:row>6</xdr:row>
      <xdr:rowOff>171758</xdr:rowOff>
    </xdr:from>
    <xdr:to>
      <xdr:col>8</xdr:col>
      <xdr:colOff>3565</xdr:colOff>
      <xdr:row>6</xdr:row>
      <xdr:rowOff>3038689</xdr:rowOff>
    </xdr:to>
    <xdr:pic>
      <xdr:nvPicPr>
        <xdr:cNvPr id="5" name="図 2">
          <a:extLst>
            <a:ext uri="{FF2B5EF4-FFF2-40B4-BE49-F238E27FC236}">
              <a16:creationId xmlns:a16="http://schemas.microsoft.com/office/drawing/2014/main" id="{DEAF42E3-DF09-474B-8B6E-7F24B9BB655A}"/>
            </a:ext>
          </a:extLst>
        </xdr:cNvPr>
        <xdr:cNvPicPr>
          <a:picLocks noChangeAspect="1"/>
        </xdr:cNvPicPr>
      </xdr:nvPicPr>
      <xdr:blipFill>
        <a:blip xmlns:r="http://schemas.openxmlformats.org/officeDocument/2006/relationships" r:embed="rId4"/>
        <a:stretch>
          <a:fillRect/>
        </a:stretch>
      </xdr:blipFill>
      <xdr:spPr>
        <a:xfrm>
          <a:off x="19327184" y="12706658"/>
          <a:ext cx="5860481" cy="2866931"/>
        </a:xfrm>
        <a:prstGeom prst="rect">
          <a:avLst/>
        </a:prstGeom>
        <a:ln w="38100">
          <a:solidFill>
            <a:schemeClr val="tx1"/>
          </a:solidFill>
        </a:ln>
      </xdr:spPr>
    </xdr:pic>
    <xdr:clientData/>
  </xdr:twoCellAnchor>
  <xdr:twoCellAnchor editAs="oneCell">
    <xdr:from>
      <xdr:col>7</xdr:col>
      <xdr:colOff>245339</xdr:colOff>
      <xdr:row>7</xdr:row>
      <xdr:rowOff>151457</xdr:rowOff>
    </xdr:from>
    <xdr:to>
      <xdr:col>7</xdr:col>
      <xdr:colOff>5735938</xdr:colOff>
      <xdr:row>7</xdr:row>
      <xdr:rowOff>3032235</xdr:rowOff>
    </xdr:to>
    <xdr:pic>
      <xdr:nvPicPr>
        <xdr:cNvPr id="6" name="図 5">
          <a:extLst>
            <a:ext uri="{FF2B5EF4-FFF2-40B4-BE49-F238E27FC236}">
              <a16:creationId xmlns:a16="http://schemas.microsoft.com/office/drawing/2014/main" id="{0B38451A-56AE-E349-9DE7-4E945AF96D45}"/>
            </a:ext>
          </a:extLst>
        </xdr:cNvPr>
        <xdr:cNvPicPr>
          <a:picLocks noChangeAspect="1"/>
        </xdr:cNvPicPr>
      </xdr:nvPicPr>
      <xdr:blipFill>
        <a:blip xmlns:r="http://schemas.openxmlformats.org/officeDocument/2006/relationships" r:embed="rId5"/>
        <a:stretch>
          <a:fillRect/>
        </a:stretch>
      </xdr:blipFill>
      <xdr:spPr>
        <a:xfrm>
          <a:off x="19346139" y="15874057"/>
          <a:ext cx="5620139" cy="2880778"/>
        </a:xfrm>
        <a:prstGeom prst="rect">
          <a:avLst/>
        </a:prstGeom>
        <a:ln w="38100">
          <a:solidFill>
            <a:schemeClr val="tx1"/>
          </a:solidFill>
        </a:ln>
      </xdr:spPr>
    </xdr:pic>
    <xdr:clientData/>
  </xdr:twoCellAnchor>
  <xdr:twoCellAnchor editAs="oneCell">
    <xdr:from>
      <xdr:col>7</xdr:col>
      <xdr:colOff>245339</xdr:colOff>
      <xdr:row>8</xdr:row>
      <xdr:rowOff>121008</xdr:rowOff>
    </xdr:from>
    <xdr:to>
      <xdr:col>7</xdr:col>
      <xdr:colOff>5735937</xdr:colOff>
      <xdr:row>8</xdr:row>
      <xdr:rowOff>3103493</xdr:rowOff>
    </xdr:to>
    <xdr:pic>
      <xdr:nvPicPr>
        <xdr:cNvPr id="7" name="図 2">
          <a:extLst>
            <a:ext uri="{FF2B5EF4-FFF2-40B4-BE49-F238E27FC236}">
              <a16:creationId xmlns:a16="http://schemas.microsoft.com/office/drawing/2014/main" id="{88B4B65D-8DBC-4D46-95A7-E6C425F8161E}"/>
            </a:ext>
          </a:extLst>
        </xdr:cNvPr>
        <xdr:cNvPicPr>
          <a:picLocks noChangeAspect="1"/>
        </xdr:cNvPicPr>
      </xdr:nvPicPr>
      <xdr:blipFill>
        <a:blip xmlns:r="http://schemas.openxmlformats.org/officeDocument/2006/relationships" r:embed="rId6"/>
        <a:stretch>
          <a:fillRect/>
        </a:stretch>
      </xdr:blipFill>
      <xdr:spPr>
        <a:xfrm>
          <a:off x="19346139" y="19031308"/>
          <a:ext cx="5620138" cy="2982485"/>
        </a:xfrm>
        <a:prstGeom prst="rect">
          <a:avLst/>
        </a:prstGeom>
        <a:ln w="38100">
          <a:solidFill>
            <a:schemeClr val="tx1"/>
          </a:solidFill>
        </a:ln>
      </xdr:spPr>
    </xdr:pic>
    <xdr:clientData/>
  </xdr:twoCellAnchor>
  <xdr:twoCellAnchor editAs="oneCell">
    <xdr:from>
      <xdr:col>7</xdr:col>
      <xdr:colOff>245339</xdr:colOff>
      <xdr:row>9</xdr:row>
      <xdr:rowOff>244287</xdr:rowOff>
    </xdr:from>
    <xdr:to>
      <xdr:col>7</xdr:col>
      <xdr:colOff>5737765</xdr:colOff>
      <xdr:row>9</xdr:row>
      <xdr:rowOff>2991032</xdr:rowOff>
    </xdr:to>
    <xdr:pic>
      <xdr:nvPicPr>
        <xdr:cNvPr id="8" name="図 7">
          <a:extLst>
            <a:ext uri="{FF2B5EF4-FFF2-40B4-BE49-F238E27FC236}">
              <a16:creationId xmlns:a16="http://schemas.microsoft.com/office/drawing/2014/main" id="{29C5939D-3BA5-A446-A151-971091D0A9D8}"/>
            </a:ext>
          </a:extLst>
        </xdr:cNvPr>
        <xdr:cNvPicPr>
          <a:picLocks noChangeAspect="1"/>
        </xdr:cNvPicPr>
      </xdr:nvPicPr>
      <xdr:blipFill>
        <a:blip xmlns:r="http://schemas.openxmlformats.org/officeDocument/2006/relationships" r:embed="rId7"/>
        <a:stretch>
          <a:fillRect/>
        </a:stretch>
      </xdr:blipFill>
      <xdr:spPr>
        <a:xfrm>
          <a:off x="19346139" y="22342287"/>
          <a:ext cx="5621966" cy="2746745"/>
        </a:xfrm>
        <a:prstGeom prst="rect">
          <a:avLst/>
        </a:prstGeom>
        <a:ln w="38100">
          <a:solidFill>
            <a:schemeClr val="tx1"/>
          </a:solidFill>
        </a:ln>
      </xdr:spPr>
    </xdr:pic>
    <xdr:clientData/>
  </xdr:twoCellAnchor>
  <xdr:twoCellAnchor editAs="oneCell">
    <xdr:from>
      <xdr:col>7</xdr:col>
      <xdr:colOff>283249</xdr:colOff>
      <xdr:row>10</xdr:row>
      <xdr:rowOff>155624</xdr:rowOff>
    </xdr:from>
    <xdr:to>
      <xdr:col>8</xdr:col>
      <xdr:colOff>1335</xdr:colOff>
      <xdr:row>10</xdr:row>
      <xdr:rowOff>3079578</xdr:rowOff>
    </xdr:to>
    <xdr:pic>
      <xdr:nvPicPr>
        <xdr:cNvPr id="9" name="図 8">
          <a:extLst>
            <a:ext uri="{FF2B5EF4-FFF2-40B4-BE49-F238E27FC236}">
              <a16:creationId xmlns:a16="http://schemas.microsoft.com/office/drawing/2014/main" id="{12A59CAA-9D0A-484E-958E-DAD88118749C}"/>
            </a:ext>
          </a:extLst>
        </xdr:cNvPr>
        <xdr:cNvPicPr>
          <a:picLocks noChangeAspect="1"/>
        </xdr:cNvPicPr>
      </xdr:nvPicPr>
      <xdr:blipFill>
        <a:blip xmlns:r="http://schemas.openxmlformats.org/officeDocument/2006/relationships" r:embed="rId8"/>
        <a:stretch>
          <a:fillRect/>
        </a:stretch>
      </xdr:blipFill>
      <xdr:spPr>
        <a:xfrm>
          <a:off x="19384049" y="25441324"/>
          <a:ext cx="5801386" cy="2923954"/>
        </a:xfrm>
        <a:prstGeom prst="rect">
          <a:avLst/>
        </a:prstGeom>
        <a:ln w="38100">
          <a:solidFill>
            <a:schemeClr val="tx1"/>
          </a:solid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7</xdr:col>
      <xdr:colOff>245339</xdr:colOff>
      <xdr:row>3</xdr:row>
      <xdr:rowOff>115698</xdr:rowOff>
    </xdr:from>
    <xdr:to>
      <xdr:col>7</xdr:col>
      <xdr:colOff>5737433</xdr:colOff>
      <xdr:row>3</xdr:row>
      <xdr:rowOff>3082458</xdr:rowOff>
    </xdr:to>
    <xdr:pic>
      <xdr:nvPicPr>
        <xdr:cNvPr id="2" name="図 1">
          <a:extLst>
            <a:ext uri="{FF2B5EF4-FFF2-40B4-BE49-F238E27FC236}">
              <a16:creationId xmlns:a16="http://schemas.microsoft.com/office/drawing/2014/main" id="{4BAFF6E6-814E-C142-B049-68B98409950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9346139" y="3087498"/>
          <a:ext cx="5621634" cy="2966760"/>
        </a:xfrm>
        <a:prstGeom prst="rect">
          <a:avLst/>
        </a:prstGeom>
        <a:ln w="38100">
          <a:solidFill>
            <a:schemeClr val="tx1"/>
          </a:solidFill>
        </a:ln>
      </xdr:spPr>
    </xdr:pic>
    <xdr:clientData/>
  </xdr:twoCellAnchor>
  <xdr:twoCellAnchor editAs="oneCell">
    <xdr:from>
      <xdr:col>7</xdr:col>
      <xdr:colOff>245339</xdr:colOff>
      <xdr:row>4</xdr:row>
      <xdr:rowOff>157315</xdr:rowOff>
    </xdr:from>
    <xdr:to>
      <xdr:col>7</xdr:col>
      <xdr:colOff>5736084</xdr:colOff>
      <xdr:row>4</xdr:row>
      <xdr:rowOff>3044305</xdr:rowOff>
    </xdr:to>
    <xdr:pic>
      <xdr:nvPicPr>
        <xdr:cNvPr id="3" name="図 3">
          <a:extLst>
            <a:ext uri="{FF2B5EF4-FFF2-40B4-BE49-F238E27FC236}">
              <a16:creationId xmlns:a16="http://schemas.microsoft.com/office/drawing/2014/main" id="{59976D21-640E-4345-830C-46F54752891D}"/>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9346139" y="6316815"/>
          <a:ext cx="5620285" cy="2886990"/>
        </a:xfrm>
        <a:prstGeom prst="rect">
          <a:avLst/>
        </a:prstGeom>
        <a:ln w="38100">
          <a:solidFill>
            <a:schemeClr val="tx1"/>
          </a:solidFill>
        </a:ln>
      </xdr:spPr>
    </xdr:pic>
    <xdr:clientData/>
  </xdr:twoCellAnchor>
  <xdr:twoCellAnchor editAs="oneCell">
    <xdr:from>
      <xdr:col>7</xdr:col>
      <xdr:colOff>245339</xdr:colOff>
      <xdr:row>5</xdr:row>
      <xdr:rowOff>174081</xdr:rowOff>
    </xdr:from>
    <xdr:to>
      <xdr:col>7</xdr:col>
      <xdr:colOff>5735937</xdr:colOff>
      <xdr:row>5</xdr:row>
      <xdr:rowOff>3041981</xdr:rowOff>
    </xdr:to>
    <xdr:pic>
      <xdr:nvPicPr>
        <xdr:cNvPr id="4" name="図 3">
          <a:extLst>
            <a:ext uri="{FF2B5EF4-FFF2-40B4-BE49-F238E27FC236}">
              <a16:creationId xmlns:a16="http://schemas.microsoft.com/office/drawing/2014/main" id="{0E1DC7DA-8E2D-BF48-9FA1-1CB8A4FCBC0F}"/>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9346139" y="9521281"/>
          <a:ext cx="5620138" cy="2867900"/>
        </a:xfrm>
        <a:prstGeom prst="rect">
          <a:avLst/>
        </a:prstGeom>
        <a:ln w="38100">
          <a:solidFill>
            <a:schemeClr val="tx1"/>
          </a:solidFill>
        </a:ln>
      </xdr:spPr>
    </xdr:pic>
    <xdr:clientData/>
  </xdr:twoCellAnchor>
  <xdr:twoCellAnchor editAs="oneCell">
    <xdr:from>
      <xdr:col>7</xdr:col>
      <xdr:colOff>226384</xdr:colOff>
      <xdr:row>6</xdr:row>
      <xdr:rowOff>171758</xdr:rowOff>
    </xdr:from>
    <xdr:to>
      <xdr:col>8</xdr:col>
      <xdr:colOff>3565</xdr:colOff>
      <xdr:row>6</xdr:row>
      <xdr:rowOff>3038689</xdr:rowOff>
    </xdr:to>
    <xdr:pic>
      <xdr:nvPicPr>
        <xdr:cNvPr id="5" name="図 2">
          <a:extLst>
            <a:ext uri="{FF2B5EF4-FFF2-40B4-BE49-F238E27FC236}">
              <a16:creationId xmlns:a16="http://schemas.microsoft.com/office/drawing/2014/main" id="{1DF80BF0-7FA1-404E-8AD7-4D0E04B80987}"/>
            </a:ext>
          </a:extLst>
        </xdr:cNvPr>
        <xdr:cNvPicPr>
          <a:picLocks noChangeAspect="1"/>
        </xdr:cNvPicPr>
      </xdr:nvPicPr>
      <xdr:blipFill>
        <a:blip xmlns:r="http://schemas.openxmlformats.org/officeDocument/2006/relationships" r:embed="rId4"/>
        <a:stretch>
          <a:fillRect/>
        </a:stretch>
      </xdr:blipFill>
      <xdr:spPr>
        <a:xfrm>
          <a:off x="19327184" y="12706658"/>
          <a:ext cx="5860481" cy="2866931"/>
        </a:xfrm>
        <a:prstGeom prst="rect">
          <a:avLst/>
        </a:prstGeom>
        <a:ln w="38100">
          <a:solidFill>
            <a:schemeClr val="tx1"/>
          </a:solidFill>
        </a:ln>
      </xdr:spPr>
    </xdr:pic>
    <xdr:clientData/>
  </xdr:twoCellAnchor>
  <xdr:twoCellAnchor editAs="oneCell">
    <xdr:from>
      <xdr:col>7</xdr:col>
      <xdr:colOff>245339</xdr:colOff>
      <xdr:row>7</xdr:row>
      <xdr:rowOff>151457</xdr:rowOff>
    </xdr:from>
    <xdr:to>
      <xdr:col>7</xdr:col>
      <xdr:colOff>5735938</xdr:colOff>
      <xdr:row>7</xdr:row>
      <xdr:rowOff>3032235</xdr:rowOff>
    </xdr:to>
    <xdr:pic>
      <xdr:nvPicPr>
        <xdr:cNvPr id="6" name="図 5">
          <a:extLst>
            <a:ext uri="{FF2B5EF4-FFF2-40B4-BE49-F238E27FC236}">
              <a16:creationId xmlns:a16="http://schemas.microsoft.com/office/drawing/2014/main" id="{92B5BEDA-9EF1-024C-B12A-218D81AD8D8A}"/>
            </a:ext>
          </a:extLst>
        </xdr:cNvPr>
        <xdr:cNvPicPr>
          <a:picLocks noChangeAspect="1"/>
        </xdr:cNvPicPr>
      </xdr:nvPicPr>
      <xdr:blipFill>
        <a:blip xmlns:r="http://schemas.openxmlformats.org/officeDocument/2006/relationships" r:embed="rId5"/>
        <a:stretch>
          <a:fillRect/>
        </a:stretch>
      </xdr:blipFill>
      <xdr:spPr>
        <a:xfrm>
          <a:off x="19346139" y="15874057"/>
          <a:ext cx="5620139" cy="2880778"/>
        </a:xfrm>
        <a:prstGeom prst="rect">
          <a:avLst/>
        </a:prstGeom>
        <a:ln w="38100">
          <a:solidFill>
            <a:schemeClr val="tx1"/>
          </a:solidFill>
        </a:ln>
      </xdr:spPr>
    </xdr:pic>
    <xdr:clientData/>
  </xdr:twoCellAnchor>
  <xdr:twoCellAnchor editAs="oneCell">
    <xdr:from>
      <xdr:col>7</xdr:col>
      <xdr:colOff>245339</xdr:colOff>
      <xdr:row>8</xdr:row>
      <xdr:rowOff>121008</xdr:rowOff>
    </xdr:from>
    <xdr:to>
      <xdr:col>7</xdr:col>
      <xdr:colOff>5735937</xdr:colOff>
      <xdr:row>8</xdr:row>
      <xdr:rowOff>3103493</xdr:rowOff>
    </xdr:to>
    <xdr:pic>
      <xdr:nvPicPr>
        <xdr:cNvPr id="7" name="図 2">
          <a:extLst>
            <a:ext uri="{FF2B5EF4-FFF2-40B4-BE49-F238E27FC236}">
              <a16:creationId xmlns:a16="http://schemas.microsoft.com/office/drawing/2014/main" id="{4CE5245C-C87D-964A-BAB9-3DFA595AE782}"/>
            </a:ext>
          </a:extLst>
        </xdr:cNvPr>
        <xdr:cNvPicPr>
          <a:picLocks noChangeAspect="1"/>
        </xdr:cNvPicPr>
      </xdr:nvPicPr>
      <xdr:blipFill>
        <a:blip xmlns:r="http://schemas.openxmlformats.org/officeDocument/2006/relationships" r:embed="rId6"/>
        <a:stretch>
          <a:fillRect/>
        </a:stretch>
      </xdr:blipFill>
      <xdr:spPr>
        <a:xfrm>
          <a:off x="19346139" y="19031308"/>
          <a:ext cx="5620138" cy="2982485"/>
        </a:xfrm>
        <a:prstGeom prst="rect">
          <a:avLst/>
        </a:prstGeom>
        <a:ln w="38100">
          <a:solidFill>
            <a:schemeClr val="tx1"/>
          </a:solidFill>
        </a:ln>
      </xdr:spPr>
    </xdr:pic>
    <xdr:clientData/>
  </xdr:twoCellAnchor>
  <xdr:twoCellAnchor editAs="oneCell">
    <xdr:from>
      <xdr:col>7</xdr:col>
      <xdr:colOff>245339</xdr:colOff>
      <xdr:row>9</xdr:row>
      <xdr:rowOff>244287</xdr:rowOff>
    </xdr:from>
    <xdr:to>
      <xdr:col>7</xdr:col>
      <xdr:colOff>5737765</xdr:colOff>
      <xdr:row>9</xdr:row>
      <xdr:rowOff>2991032</xdr:rowOff>
    </xdr:to>
    <xdr:pic>
      <xdr:nvPicPr>
        <xdr:cNvPr id="8" name="図 7">
          <a:extLst>
            <a:ext uri="{FF2B5EF4-FFF2-40B4-BE49-F238E27FC236}">
              <a16:creationId xmlns:a16="http://schemas.microsoft.com/office/drawing/2014/main" id="{000B373E-7CC6-184B-8041-65BDDAE289BD}"/>
            </a:ext>
          </a:extLst>
        </xdr:cNvPr>
        <xdr:cNvPicPr>
          <a:picLocks noChangeAspect="1"/>
        </xdr:cNvPicPr>
      </xdr:nvPicPr>
      <xdr:blipFill>
        <a:blip xmlns:r="http://schemas.openxmlformats.org/officeDocument/2006/relationships" r:embed="rId7"/>
        <a:stretch>
          <a:fillRect/>
        </a:stretch>
      </xdr:blipFill>
      <xdr:spPr>
        <a:xfrm>
          <a:off x="19346139" y="22342287"/>
          <a:ext cx="5621966" cy="2746745"/>
        </a:xfrm>
        <a:prstGeom prst="rect">
          <a:avLst/>
        </a:prstGeom>
        <a:ln w="38100">
          <a:solidFill>
            <a:schemeClr val="tx1"/>
          </a:solidFill>
        </a:ln>
      </xdr:spPr>
    </xdr:pic>
    <xdr:clientData/>
  </xdr:twoCellAnchor>
  <xdr:twoCellAnchor editAs="oneCell">
    <xdr:from>
      <xdr:col>7</xdr:col>
      <xdr:colOff>283249</xdr:colOff>
      <xdr:row>10</xdr:row>
      <xdr:rowOff>155624</xdr:rowOff>
    </xdr:from>
    <xdr:to>
      <xdr:col>8</xdr:col>
      <xdr:colOff>1335</xdr:colOff>
      <xdr:row>10</xdr:row>
      <xdr:rowOff>3079578</xdr:rowOff>
    </xdr:to>
    <xdr:pic>
      <xdr:nvPicPr>
        <xdr:cNvPr id="9" name="図 8">
          <a:extLst>
            <a:ext uri="{FF2B5EF4-FFF2-40B4-BE49-F238E27FC236}">
              <a16:creationId xmlns:a16="http://schemas.microsoft.com/office/drawing/2014/main" id="{54E250E1-513A-A84A-A7BD-6F7792A131A7}"/>
            </a:ext>
          </a:extLst>
        </xdr:cNvPr>
        <xdr:cNvPicPr>
          <a:picLocks noChangeAspect="1"/>
        </xdr:cNvPicPr>
      </xdr:nvPicPr>
      <xdr:blipFill>
        <a:blip xmlns:r="http://schemas.openxmlformats.org/officeDocument/2006/relationships" r:embed="rId8"/>
        <a:stretch>
          <a:fillRect/>
        </a:stretch>
      </xdr:blipFill>
      <xdr:spPr>
        <a:xfrm>
          <a:off x="19384049" y="25441324"/>
          <a:ext cx="5801386" cy="2923954"/>
        </a:xfrm>
        <a:prstGeom prst="rect">
          <a:avLst/>
        </a:prstGeom>
        <a:ln w="38100">
          <a:solidFill>
            <a:schemeClr val="tx1"/>
          </a:solid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245339</xdr:colOff>
      <xdr:row>3</xdr:row>
      <xdr:rowOff>115698</xdr:rowOff>
    </xdr:from>
    <xdr:to>
      <xdr:col>7</xdr:col>
      <xdr:colOff>5737433</xdr:colOff>
      <xdr:row>3</xdr:row>
      <xdr:rowOff>3082458</xdr:rowOff>
    </xdr:to>
    <xdr:pic>
      <xdr:nvPicPr>
        <xdr:cNvPr id="2" name="図 1">
          <a:extLst>
            <a:ext uri="{FF2B5EF4-FFF2-40B4-BE49-F238E27FC236}">
              <a16:creationId xmlns:a16="http://schemas.microsoft.com/office/drawing/2014/main" id="{E1F8C7EB-1744-E74A-9F7A-70C064BA86EA}"/>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9346139" y="3087498"/>
          <a:ext cx="5621634" cy="2966760"/>
        </a:xfrm>
        <a:prstGeom prst="rect">
          <a:avLst/>
        </a:prstGeom>
        <a:ln w="38100">
          <a:solidFill>
            <a:schemeClr val="tx1"/>
          </a:solidFill>
        </a:ln>
      </xdr:spPr>
    </xdr:pic>
    <xdr:clientData/>
  </xdr:twoCellAnchor>
  <xdr:twoCellAnchor editAs="oneCell">
    <xdr:from>
      <xdr:col>7</xdr:col>
      <xdr:colOff>245339</xdr:colOff>
      <xdr:row>4</xdr:row>
      <xdr:rowOff>157315</xdr:rowOff>
    </xdr:from>
    <xdr:to>
      <xdr:col>7</xdr:col>
      <xdr:colOff>5736084</xdr:colOff>
      <xdr:row>4</xdr:row>
      <xdr:rowOff>3044305</xdr:rowOff>
    </xdr:to>
    <xdr:pic>
      <xdr:nvPicPr>
        <xdr:cNvPr id="3" name="図 3">
          <a:extLst>
            <a:ext uri="{FF2B5EF4-FFF2-40B4-BE49-F238E27FC236}">
              <a16:creationId xmlns:a16="http://schemas.microsoft.com/office/drawing/2014/main" id="{CBE40419-5BA5-EC42-A7EB-E6D4262DA98A}"/>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9346139" y="6316815"/>
          <a:ext cx="5620285" cy="2886990"/>
        </a:xfrm>
        <a:prstGeom prst="rect">
          <a:avLst/>
        </a:prstGeom>
        <a:ln w="38100">
          <a:solidFill>
            <a:schemeClr val="tx1"/>
          </a:solidFill>
        </a:ln>
      </xdr:spPr>
    </xdr:pic>
    <xdr:clientData/>
  </xdr:twoCellAnchor>
  <xdr:twoCellAnchor editAs="oneCell">
    <xdr:from>
      <xdr:col>7</xdr:col>
      <xdr:colOff>245339</xdr:colOff>
      <xdr:row>5</xdr:row>
      <xdr:rowOff>174081</xdr:rowOff>
    </xdr:from>
    <xdr:to>
      <xdr:col>7</xdr:col>
      <xdr:colOff>5735937</xdr:colOff>
      <xdr:row>5</xdr:row>
      <xdr:rowOff>3041981</xdr:rowOff>
    </xdr:to>
    <xdr:pic>
      <xdr:nvPicPr>
        <xdr:cNvPr id="4" name="図 3">
          <a:extLst>
            <a:ext uri="{FF2B5EF4-FFF2-40B4-BE49-F238E27FC236}">
              <a16:creationId xmlns:a16="http://schemas.microsoft.com/office/drawing/2014/main" id="{27814281-7D03-2C4A-BB7B-3AE6C48125D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9346139" y="9521281"/>
          <a:ext cx="5620138" cy="2867900"/>
        </a:xfrm>
        <a:prstGeom prst="rect">
          <a:avLst/>
        </a:prstGeom>
        <a:ln w="38100">
          <a:solidFill>
            <a:schemeClr val="tx1"/>
          </a:solidFill>
        </a:ln>
      </xdr:spPr>
    </xdr:pic>
    <xdr:clientData/>
  </xdr:twoCellAnchor>
  <xdr:twoCellAnchor editAs="oneCell">
    <xdr:from>
      <xdr:col>7</xdr:col>
      <xdr:colOff>226384</xdr:colOff>
      <xdr:row>6</xdr:row>
      <xdr:rowOff>171758</xdr:rowOff>
    </xdr:from>
    <xdr:to>
      <xdr:col>8</xdr:col>
      <xdr:colOff>3565</xdr:colOff>
      <xdr:row>6</xdr:row>
      <xdr:rowOff>3038689</xdr:rowOff>
    </xdr:to>
    <xdr:pic>
      <xdr:nvPicPr>
        <xdr:cNvPr id="5" name="図 2">
          <a:extLst>
            <a:ext uri="{FF2B5EF4-FFF2-40B4-BE49-F238E27FC236}">
              <a16:creationId xmlns:a16="http://schemas.microsoft.com/office/drawing/2014/main" id="{019EA831-19FE-3546-9087-A98FF0DE1127}"/>
            </a:ext>
          </a:extLst>
        </xdr:cNvPr>
        <xdr:cNvPicPr>
          <a:picLocks noChangeAspect="1"/>
        </xdr:cNvPicPr>
      </xdr:nvPicPr>
      <xdr:blipFill>
        <a:blip xmlns:r="http://schemas.openxmlformats.org/officeDocument/2006/relationships" r:embed="rId4"/>
        <a:stretch>
          <a:fillRect/>
        </a:stretch>
      </xdr:blipFill>
      <xdr:spPr>
        <a:xfrm>
          <a:off x="19327184" y="12706658"/>
          <a:ext cx="5860481" cy="2866931"/>
        </a:xfrm>
        <a:prstGeom prst="rect">
          <a:avLst/>
        </a:prstGeom>
        <a:ln w="38100">
          <a:solidFill>
            <a:schemeClr val="tx1"/>
          </a:solidFill>
        </a:ln>
      </xdr:spPr>
    </xdr:pic>
    <xdr:clientData/>
  </xdr:twoCellAnchor>
  <xdr:twoCellAnchor editAs="oneCell">
    <xdr:from>
      <xdr:col>7</xdr:col>
      <xdr:colOff>245339</xdr:colOff>
      <xdr:row>7</xdr:row>
      <xdr:rowOff>151457</xdr:rowOff>
    </xdr:from>
    <xdr:to>
      <xdr:col>7</xdr:col>
      <xdr:colOff>5735938</xdr:colOff>
      <xdr:row>7</xdr:row>
      <xdr:rowOff>3032235</xdr:rowOff>
    </xdr:to>
    <xdr:pic>
      <xdr:nvPicPr>
        <xdr:cNvPr id="6" name="図 5">
          <a:extLst>
            <a:ext uri="{FF2B5EF4-FFF2-40B4-BE49-F238E27FC236}">
              <a16:creationId xmlns:a16="http://schemas.microsoft.com/office/drawing/2014/main" id="{C8B38F2C-4C8C-C042-80F5-BFB8BF9DD51E}"/>
            </a:ext>
          </a:extLst>
        </xdr:cNvPr>
        <xdr:cNvPicPr>
          <a:picLocks noChangeAspect="1"/>
        </xdr:cNvPicPr>
      </xdr:nvPicPr>
      <xdr:blipFill>
        <a:blip xmlns:r="http://schemas.openxmlformats.org/officeDocument/2006/relationships" r:embed="rId5"/>
        <a:stretch>
          <a:fillRect/>
        </a:stretch>
      </xdr:blipFill>
      <xdr:spPr>
        <a:xfrm>
          <a:off x="19346139" y="15874057"/>
          <a:ext cx="5620139" cy="2880778"/>
        </a:xfrm>
        <a:prstGeom prst="rect">
          <a:avLst/>
        </a:prstGeom>
        <a:ln w="38100">
          <a:solidFill>
            <a:schemeClr val="tx1"/>
          </a:solidFill>
        </a:ln>
      </xdr:spPr>
    </xdr:pic>
    <xdr:clientData/>
  </xdr:twoCellAnchor>
  <xdr:twoCellAnchor editAs="oneCell">
    <xdr:from>
      <xdr:col>7</xdr:col>
      <xdr:colOff>245339</xdr:colOff>
      <xdr:row>8</xdr:row>
      <xdr:rowOff>121008</xdr:rowOff>
    </xdr:from>
    <xdr:to>
      <xdr:col>7</xdr:col>
      <xdr:colOff>5735937</xdr:colOff>
      <xdr:row>8</xdr:row>
      <xdr:rowOff>3103493</xdr:rowOff>
    </xdr:to>
    <xdr:pic>
      <xdr:nvPicPr>
        <xdr:cNvPr id="7" name="図 2">
          <a:extLst>
            <a:ext uri="{FF2B5EF4-FFF2-40B4-BE49-F238E27FC236}">
              <a16:creationId xmlns:a16="http://schemas.microsoft.com/office/drawing/2014/main" id="{D8BB908F-550C-C048-B069-48CACD898336}"/>
            </a:ext>
          </a:extLst>
        </xdr:cNvPr>
        <xdr:cNvPicPr>
          <a:picLocks noChangeAspect="1"/>
        </xdr:cNvPicPr>
      </xdr:nvPicPr>
      <xdr:blipFill>
        <a:blip xmlns:r="http://schemas.openxmlformats.org/officeDocument/2006/relationships" r:embed="rId6"/>
        <a:stretch>
          <a:fillRect/>
        </a:stretch>
      </xdr:blipFill>
      <xdr:spPr>
        <a:xfrm>
          <a:off x="19346139" y="19031308"/>
          <a:ext cx="5620138" cy="2982485"/>
        </a:xfrm>
        <a:prstGeom prst="rect">
          <a:avLst/>
        </a:prstGeom>
        <a:ln w="38100">
          <a:solidFill>
            <a:schemeClr val="tx1"/>
          </a:solidFill>
        </a:ln>
      </xdr:spPr>
    </xdr:pic>
    <xdr:clientData/>
  </xdr:twoCellAnchor>
  <xdr:twoCellAnchor editAs="oneCell">
    <xdr:from>
      <xdr:col>7</xdr:col>
      <xdr:colOff>245339</xdr:colOff>
      <xdr:row>9</xdr:row>
      <xdr:rowOff>244287</xdr:rowOff>
    </xdr:from>
    <xdr:to>
      <xdr:col>7</xdr:col>
      <xdr:colOff>5737765</xdr:colOff>
      <xdr:row>9</xdr:row>
      <xdr:rowOff>2991032</xdr:rowOff>
    </xdr:to>
    <xdr:pic>
      <xdr:nvPicPr>
        <xdr:cNvPr id="8" name="図 7">
          <a:extLst>
            <a:ext uri="{FF2B5EF4-FFF2-40B4-BE49-F238E27FC236}">
              <a16:creationId xmlns:a16="http://schemas.microsoft.com/office/drawing/2014/main" id="{AFE38A4A-F9EA-A74E-9B0C-475BC568174C}"/>
            </a:ext>
          </a:extLst>
        </xdr:cNvPr>
        <xdr:cNvPicPr>
          <a:picLocks noChangeAspect="1"/>
        </xdr:cNvPicPr>
      </xdr:nvPicPr>
      <xdr:blipFill>
        <a:blip xmlns:r="http://schemas.openxmlformats.org/officeDocument/2006/relationships" r:embed="rId7"/>
        <a:stretch>
          <a:fillRect/>
        </a:stretch>
      </xdr:blipFill>
      <xdr:spPr>
        <a:xfrm>
          <a:off x="19346139" y="22342287"/>
          <a:ext cx="5621966" cy="2746745"/>
        </a:xfrm>
        <a:prstGeom prst="rect">
          <a:avLst/>
        </a:prstGeom>
        <a:ln w="38100">
          <a:solidFill>
            <a:schemeClr val="tx1"/>
          </a:solidFill>
        </a:ln>
      </xdr:spPr>
    </xdr:pic>
    <xdr:clientData/>
  </xdr:twoCellAnchor>
  <xdr:twoCellAnchor editAs="oneCell">
    <xdr:from>
      <xdr:col>7</xdr:col>
      <xdr:colOff>283249</xdr:colOff>
      <xdr:row>10</xdr:row>
      <xdr:rowOff>155624</xdr:rowOff>
    </xdr:from>
    <xdr:to>
      <xdr:col>8</xdr:col>
      <xdr:colOff>1335</xdr:colOff>
      <xdr:row>10</xdr:row>
      <xdr:rowOff>3079578</xdr:rowOff>
    </xdr:to>
    <xdr:pic>
      <xdr:nvPicPr>
        <xdr:cNvPr id="9" name="図 8">
          <a:extLst>
            <a:ext uri="{FF2B5EF4-FFF2-40B4-BE49-F238E27FC236}">
              <a16:creationId xmlns:a16="http://schemas.microsoft.com/office/drawing/2014/main" id="{A25DD043-D80A-7841-A452-A4122413FD8E}"/>
            </a:ext>
          </a:extLst>
        </xdr:cNvPr>
        <xdr:cNvPicPr>
          <a:picLocks noChangeAspect="1"/>
        </xdr:cNvPicPr>
      </xdr:nvPicPr>
      <xdr:blipFill>
        <a:blip xmlns:r="http://schemas.openxmlformats.org/officeDocument/2006/relationships" r:embed="rId8"/>
        <a:stretch>
          <a:fillRect/>
        </a:stretch>
      </xdr:blipFill>
      <xdr:spPr>
        <a:xfrm>
          <a:off x="19384049" y="25441324"/>
          <a:ext cx="5801386" cy="2923954"/>
        </a:xfrm>
        <a:prstGeom prst="rect">
          <a:avLst/>
        </a:prstGeom>
        <a:ln w="38100">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25400</xdr:colOff>
      <xdr:row>22</xdr:row>
      <xdr:rowOff>241658</xdr:rowOff>
    </xdr:from>
    <xdr:to>
      <xdr:col>2</xdr:col>
      <xdr:colOff>1511300</xdr:colOff>
      <xdr:row>23</xdr:row>
      <xdr:rowOff>12453</xdr:rowOff>
    </xdr:to>
    <xdr:pic>
      <xdr:nvPicPr>
        <xdr:cNvPr id="4" name="図 3">
          <a:extLst>
            <a:ext uri="{FF2B5EF4-FFF2-40B4-BE49-F238E27FC236}">
              <a16:creationId xmlns:a16="http://schemas.microsoft.com/office/drawing/2014/main" id="{0D56C264-A099-D847-7587-9395341881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4500" y="7112358"/>
          <a:ext cx="7289800" cy="964594"/>
        </a:xfrm>
        <a:prstGeom prst="rect">
          <a:avLst/>
        </a:prstGeom>
      </xdr:spPr>
    </xdr:pic>
    <xdr:clientData/>
  </xdr:twoCellAnchor>
  <xdr:twoCellAnchor editAs="oneCell">
    <xdr:from>
      <xdr:col>2</xdr:col>
      <xdr:colOff>15394</xdr:colOff>
      <xdr:row>2</xdr:row>
      <xdr:rowOff>42335</xdr:rowOff>
    </xdr:from>
    <xdr:to>
      <xdr:col>7</xdr:col>
      <xdr:colOff>622189</xdr:colOff>
      <xdr:row>4</xdr:row>
      <xdr:rowOff>203201</xdr:rowOff>
    </xdr:to>
    <xdr:pic>
      <xdr:nvPicPr>
        <xdr:cNvPr id="28" name="図 13">
          <a:extLst>
            <a:ext uri="{FF2B5EF4-FFF2-40B4-BE49-F238E27FC236}">
              <a16:creationId xmlns:a16="http://schemas.microsoft.com/office/drawing/2014/main" id="{0E1AF380-1D44-7221-39DF-274F0C9875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11394" y="1418168"/>
          <a:ext cx="8671295" cy="846666"/>
        </a:xfrm>
        <a:prstGeom prst="rect">
          <a:avLst/>
        </a:prstGeom>
      </xdr:spPr>
    </xdr:pic>
    <xdr:clientData/>
  </xdr:twoCellAnchor>
  <xdr:twoCellAnchor editAs="oneCell">
    <xdr:from>
      <xdr:col>1</xdr:col>
      <xdr:colOff>63500</xdr:colOff>
      <xdr:row>36</xdr:row>
      <xdr:rowOff>37141</xdr:rowOff>
    </xdr:from>
    <xdr:to>
      <xdr:col>7</xdr:col>
      <xdr:colOff>16934</xdr:colOff>
      <xdr:row>52</xdr:row>
      <xdr:rowOff>42334</xdr:rowOff>
    </xdr:to>
    <xdr:pic>
      <xdr:nvPicPr>
        <xdr:cNvPr id="14" name="図 1">
          <a:extLst>
            <a:ext uri="{FF2B5EF4-FFF2-40B4-BE49-F238E27FC236}">
              <a16:creationId xmlns:a16="http://schemas.microsoft.com/office/drawing/2014/main" id="{CEA4804E-BF98-56DA-37A8-066274FCC421}"/>
            </a:ext>
          </a:extLst>
        </xdr:cNvPr>
        <xdr:cNvPicPr>
          <a:picLocks noChangeAspect="1"/>
        </xdr:cNvPicPr>
      </xdr:nvPicPr>
      <xdr:blipFill>
        <a:blip xmlns:r="http://schemas.openxmlformats.org/officeDocument/2006/relationships" r:embed="rId3"/>
        <a:stretch>
          <a:fillRect/>
        </a:stretch>
      </xdr:blipFill>
      <xdr:spPr>
        <a:xfrm>
          <a:off x="486833" y="19404641"/>
          <a:ext cx="13821834" cy="549159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8</xdr:col>
      <xdr:colOff>677334</xdr:colOff>
      <xdr:row>4</xdr:row>
      <xdr:rowOff>135467</xdr:rowOff>
    </xdr:from>
    <xdr:to>
      <xdr:col>11</xdr:col>
      <xdr:colOff>1767771</xdr:colOff>
      <xdr:row>7</xdr:row>
      <xdr:rowOff>1691946</xdr:rowOff>
    </xdr:to>
    <xdr:pic>
      <xdr:nvPicPr>
        <xdr:cNvPr id="5" name="図 3">
          <a:extLst>
            <a:ext uri="{FF2B5EF4-FFF2-40B4-BE49-F238E27FC236}">
              <a16:creationId xmlns:a16="http://schemas.microsoft.com/office/drawing/2014/main" id="{A4A9B731-619A-F14F-B980-C3B29E9B264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024534" y="2082800"/>
          <a:ext cx="6237112" cy="329637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8</xdr:col>
      <xdr:colOff>745065</xdr:colOff>
      <xdr:row>4</xdr:row>
      <xdr:rowOff>237067</xdr:rowOff>
    </xdr:from>
    <xdr:to>
      <xdr:col>11</xdr:col>
      <xdr:colOff>1767415</xdr:colOff>
      <xdr:row>7</xdr:row>
      <xdr:rowOff>1682955</xdr:rowOff>
    </xdr:to>
    <xdr:pic>
      <xdr:nvPicPr>
        <xdr:cNvPr id="5" name="図 3">
          <a:extLst>
            <a:ext uri="{FF2B5EF4-FFF2-40B4-BE49-F238E27FC236}">
              <a16:creationId xmlns:a16="http://schemas.microsoft.com/office/drawing/2014/main" id="{47FB2B3C-672E-4C44-AF96-EB3775FBA05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092265" y="2184400"/>
          <a:ext cx="6169025" cy="318578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1032934</xdr:colOff>
      <xdr:row>4</xdr:row>
      <xdr:rowOff>457200</xdr:rowOff>
    </xdr:from>
    <xdr:to>
      <xdr:col>11</xdr:col>
      <xdr:colOff>1761067</xdr:colOff>
      <xdr:row>7</xdr:row>
      <xdr:rowOff>1703121</xdr:rowOff>
    </xdr:to>
    <xdr:pic>
      <xdr:nvPicPr>
        <xdr:cNvPr id="3" name="図 2">
          <a:extLst>
            <a:ext uri="{FF2B5EF4-FFF2-40B4-BE49-F238E27FC236}">
              <a16:creationId xmlns:a16="http://schemas.microsoft.com/office/drawing/2014/main" id="{C4D08D05-5E2E-0C4E-B744-F204A489EDB5}"/>
            </a:ext>
          </a:extLst>
        </xdr:cNvPr>
        <xdr:cNvPicPr>
          <a:picLocks noChangeAspect="1"/>
        </xdr:cNvPicPr>
      </xdr:nvPicPr>
      <xdr:blipFill>
        <a:blip xmlns:r="http://schemas.openxmlformats.org/officeDocument/2006/relationships" r:embed="rId1"/>
        <a:stretch>
          <a:fillRect/>
        </a:stretch>
      </xdr:blipFill>
      <xdr:spPr>
        <a:xfrm>
          <a:off x="10380134" y="2404533"/>
          <a:ext cx="5808133" cy="29858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8</xdr:col>
      <xdr:colOff>778934</xdr:colOff>
      <xdr:row>4</xdr:row>
      <xdr:rowOff>33867</xdr:rowOff>
    </xdr:from>
    <xdr:to>
      <xdr:col>11</xdr:col>
      <xdr:colOff>1718733</xdr:colOff>
      <xdr:row>7</xdr:row>
      <xdr:rowOff>1577194</xdr:rowOff>
    </xdr:to>
    <xdr:pic>
      <xdr:nvPicPr>
        <xdr:cNvPr id="4" name="図 2">
          <a:extLst>
            <a:ext uri="{FF2B5EF4-FFF2-40B4-BE49-F238E27FC236}">
              <a16:creationId xmlns:a16="http://schemas.microsoft.com/office/drawing/2014/main" id="{83465002-06EB-694E-A5D3-D875424ECAA1}"/>
            </a:ext>
          </a:extLst>
        </xdr:cNvPr>
        <xdr:cNvPicPr>
          <a:picLocks noChangeAspect="1"/>
        </xdr:cNvPicPr>
      </xdr:nvPicPr>
      <xdr:blipFill>
        <a:blip xmlns:r="http://schemas.openxmlformats.org/officeDocument/2006/relationships" r:embed="rId1"/>
        <a:stretch>
          <a:fillRect/>
        </a:stretch>
      </xdr:blipFill>
      <xdr:spPr>
        <a:xfrm>
          <a:off x="10126134" y="1981200"/>
          <a:ext cx="6019799" cy="328322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8</xdr:col>
      <xdr:colOff>1490134</xdr:colOff>
      <xdr:row>5</xdr:row>
      <xdr:rowOff>304800</xdr:rowOff>
    </xdr:from>
    <xdr:to>
      <xdr:col>11</xdr:col>
      <xdr:colOff>1771297</xdr:colOff>
      <xdr:row>7</xdr:row>
      <xdr:rowOff>1646371</xdr:rowOff>
    </xdr:to>
    <xdr:pic>
      <xdr:nvPicPr>
        <xdr:cNvPr id="3" name="図 2">
          <a:extLst>
            <a:ext uri="{FF2B5EF4-FFF2-40B4-BE49-F238E27FC236}">
              <a16:creationId xmlns:a16="http://schemas.microsoft.com/office/drawing/2014/main" id="{A178E968-E8ED-3C4B-8983-78D9104E335E}"/>
            </a:ext>
          </a:extLst>
        </xdr:cNvPr>
        <xdr:cNvPicPr>
          <a:picLocks noChangeAspect="1"/>
        </xdr:cNvPicPr>
      </xdr:nvPicPr>
      <xdr:blipFill>
        <a:blip xmlns:r="http://schemas.openxmlformats.org/officeDocument/2006/relationships" r:embed="rId1"/>
        <a:stretch>
          <a:fillRect/>
        </a:stretch>
      </xdr:blipFill>
      <xdr:spPr>
        <a:xfrm>
          <a:off x="10837334" y="2760133"/>
          <a:ext cx="5370688" cy="257347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8</xdr:col>
      <xdr:colOff>1388534</xdr:colOff>
      <xdr:row>5</xdr:row>
      <xdr:rowOff>101601</xdr:rowOff>
    </xdr:from>
    <xdr:to>
      <xdr:col>11</xdr:col>
      <xdr:colOff>1747507</xdr:colOff>
      <xdr:row>7</xdr:row>
      <xdr:rowOff>1653953</xdr:rowOff>
    </xdr:to>
    <xdr:pic>
      <xdr:nvPicPr>
        <xdr:cNvPr id="3" name="図 2">
          <a:extLst>
            <a:ext uri="{FF2B5EF4-FFF2-40B4-BE49-F238E27FC236}">
              <a16:creationId xmlns:a16="http://schemas.microsoft.com/office/drawing/2014/main" id="{BE54DF4E-DC10-2B40-BC7E-8941EA842426}"/>
            </a:ext>
          </a:extLst>
        </xdr:cNvPr>
        <xdr:cNvPicPr>
          <a:picLocks noChangeAspect="1"/>
        </xdr:cNvPicPr>
      </xdr:nvPicPr>
      <xdr:blipFill>
        <a:blip xmlns:r="http://schemas.openxmlformats.org/officeDocument/2006/relationships" r:embed="rId1"/>
        <a:stretch>
          <a:fillRect/>
        </a:stretch>
      </xdr:blipFill>
      <xdr:spPr>
        <a:xfrm>
          <a:off x="10735734" y="2556934"/>
          <a:ext cx="5438973" cy="27842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254001</xdr:colOff>
      <xdr:row>1</xdr:row>
      <xdr:rowOff>38672</xdr:rowOff>
    </xdr:from>
    <xdr:to>
      <xdr:col>6</xdr:col>
      <xdr:colOff>635001</xdr:colOff>
      <xdr:row>2</xdr:row>
      <xdr:rowOff>262465</xdr:rowOff>
    </xdr:to>
    <xdr:pic>
      <xdr:nvPicPr>
        <xdr:cNvPr id="3" name="図 13">
          <a:extLst>
            <a:ext uri="{FF2B5EF4-FFF2-40B4-BE49-F238E27FC236}">
              <a16:creationId xmlns:a16="http://schemas.microsoft.com/office/drawing/2014/main" id="{F8627062-E441-4E4E-8BFE-3745A2343E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4001" y="381572"/>
          <a:ext cx="5803900" cy="5666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395858</xdr:colOff>
          <xdr:row>5</xdr:row>
          <xdr:rowOff>528495</xdr:rowOff>
        </xdr:from>
        <xdr:to>
          <xdr:col>10</xdr:col>
          <xdr:colOff>3322810</xdr:colOff>
          <xdr:row>7</xdr:row>
          <xdr:rowOff>2627586</xdr:rowOff>
        </xdr:to>
        <xdr:pic>
          <xdr:nvPicPr>
            <xdr:cNvPr id="5" name="図 4">
              <a:extLst>
                <a:ext uri="{FF2B5EF4-FFF2-40B4-BE49-F238E27FC236}">
                  <a16:creationId xmlns:a16="http://schemas.microsoft.com/office/drawing/2014/main" id="{CFBA9E4F-C929-B60B-847F-903B5015689F}"/>
                </a:ext>
              </a:extLst>
            </xdr:cNvPr>
            <xdr:cNvPicPr>
              <a:picLocks noChangeAspect="1" noChangeArrowheads="1"/>
              <a:extLst>
                <a:ext uri="{84589F7E-364E-4C9E-8A38-B11213B215E9}">
                  <a14:cameraTool cellRange="脅威シナリオ" spid="_x0000_s70144"/>
                </a:ext>
              </a:extLst>
            </xdr:cNvPicPr>
          </xdr:nvPicPr>
          <xdr:blipFill rotWithShape="1">
            <a:blip xmlns:r="http://schemas.openxmlformats.org/officeDocument/2006/relationships" r:embed="rId1"/>
            <a:srcRect/>
            <a:stretch>
              <a:fillRect/>
            </a:stretch>
          </xdr:blipFill>
          <xdr:spPr bwMode="auto">
            <a:xfrm>
              <a:off x="9709191" y="3258265"/>
              <a:ext cx="6153044" cy="3456677"/>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editAs="oneCell">
    <xdr:from>
      <xdr:col>8</xdr:col>
      <xdr:colOff>927301</xdr:colOff>
      <xdr:row>4</xdr:row>
      <xdr:rowOff>100792</xdr:rowOff>
    </xdr:from>
    <xdr:to>
      <xdr:col>11</xdr:col>
      <xdr:colOff>1548</xdr:colOff>
      <xdr:row>5</xdr:row>
      <xdr:rowOff>167939</xdr:rowOff>
    </xdr:to>
    <xdr:pic>
      <xdr:nvPicPr>
        <xdr:cNvPr id="3" name="図 2">
          <a:extLst>
            <a:ext uri="{FF2B5EF4-FFF2-40B4-BE49-F238E27FC236}">
              <a16:creationId xmlns:a16="http://schemas.microsoft.com/office/drawing/2014/main" id="{218009DA-4910-05E7-0CC5-ACBF694B4F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20476" y="2298094"/>
          <a:ext cx="5888663" cy="571115"/>
        </a:xfrm>
        <a:prstGeom prst="rect">
          <a:avLst/>
        </a:prstGeom>
      </xdr:spPr>
    </xdr:pic>
    <xdr:clientData/>
  </xdr:twoCellAnchor>
  <xdr:twoCellAnchor editAs="oneCell">
    <xdr:from>
      <xdr:col>8</xdr:col>
      <xdr:colOff>813969</xdr:colOff>
      <xdr:row>8</xdr:row>
      <xdr:rowOff>222026</xdr:rowOff>
    </xdr:from>
    <xdr:to>
      <xdr:col>11</xdr:col>
      <xdr:colOff>10040</xdr:colOff>
      <xdr:row>10</xdr:row>
      <xdr:rowOff>56324</xdr:rowOff>
    </xdr:to>
    <xdr:pic>
      <xdr:nvPicPr>
        <xdr:cNvPr id="6" name="図 5">
          <a:extLst>
            <a:ext uri="{FF2B5EF4-FFF2-40B4-BE49-F238E27FC236}">
              <a16:creationId xmlns:a16="http://schemas.microsoft.com/office/drawing/2014/main" id="{1B8FC666-4C49-719B-6188-2BEDD8FBD7B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607449" y="7163846"/>
          <a:ext cx="5680691" cy="558198"/>
        </a:xfrm>
        <a:prstGeom prst="rect">
          <a:avLst/>
        </a:prstGeom>
      </xdr:spPr>
    </xdr:pic>
    <xdr:clientData/>
  </xdr:twoCellAnchor>
  <xdr:twoCellAnchor editAs="oneCell">
    <xdr:from>
      <xdr:col>7</xdr:col>
      <xdr:colOff>552174</xdr:colOff>
      <xdr:row>35</xdr:row>
      <xdr:rowOff>773043</xdr:rowOff>
    </xdr:from>
    <xdr:to>
      <xdr:col>11</xdr:col>
      <xdr:colOff>2071</xdr:colOff>
      <xdr:row>36</xdr:row>
      <xdr:rowOff>436309</xdr:rowOff>
    </xdr:to>
    <xdr:pic>
      <xdr:nvPicPr>
        <xdr:cNvPr id="8" name="図 7">
          <a:extLst>
            <a:ext uri="{FF2B5EF4-FFF2-40B4-BE49-F238E27FC236}">
              <a16:creationId xmlns:a16="http://schemas.microsoft.com/office/drawing/2014/main" id="{41788C79-1932-FA74-49C7-F630371DEE6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406848" y="26255869"/>
          <a:ext cx="7772400" cy="75381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395858</xdr:colOff>
          <xdr:row>5</xdr:row>
          <xdr:rowOff>528495</xdr:rowOff>
        </xdr:from>
        <xdr:to>
          <xdr:col>10</xdr:col>
          <xdr:colOff>3265766</xdr:colOff>
          <xdr:row>7</xdr:row>
          <xdr:rowOff>2371309</xdr:rowOff>
        </xdr:to>
        <xdr:pic>
          <xdr:nvPicPr>
            <xdr:cNvPr id="2" name="図 1">
              <a:extLst>
                <a:ext uri="{FF2B5EF4-FFF2-40B4-BE49-F238E27FC236}">
                  <a16:creationId xmlns:a16="http://schemas.microsoft.com/office/drawing/2014/main" id="{D61C007B-4DEF-CE4B-9ED6-5225FE3483B1}"/>
                </a:ext>
              </a:extLst>
            </xdr:cNvPr>
            <xdr:cNvPicPr>
              <a:picLocks noChangeAspect="1" noChangeArrowheads="1"/>
              <a:extLst>
                <a:ext uri="{84589F7E-364E-4C9E-8A38-B11213B215E9}">
                  <a14:cameraTool cellRange="脅威シナリオ" spid="_x0000_s155121"/>
                </a:ext>
              </a:extLst>
            </xdr:cNvPicPr>
          </xdr:nvPicPr>
          <xdr:blipFill rotWithShape="1">
            <a:blip xmlns:r="http://schemas.openxmlformats.org/officeDocument/2006/relationships" r:embed="rId1"/>
            <a:srcRect/>
            <a:stretch>
              <a:fillRect/>
            </a:stretch>
          </xdr:blipFill>
          <xdr:spPr bwMode="auto">
            <a:xfrm>
              <a:off x="9709191" y="3258265"/>
              <a:ext cx="6096000" cy="3200400"/>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editAs="oneCell">
    <xdr:from>
      <xdr:col>8</xdr:col>
      <xdr:colOff>927301</xdr:colOff>
      <xdr:row>4</xdr:row>
      <xdr:rowOff>100792</xdr:rowOff>
    </xdr:from>
    <xdr:to>
      <xdr:col>11</xdr:col>
      <xdr:colOff>1548</xdr:colOff>
      <xdr:row>5</xdr:row>
      <xdr:rowOff>167939</xdr:rowOff>
    </xdr:to>
    <xdr:pic>
      <xdr:nvPicPr>
        <xdr:cNvPr id="3" name="図 2">
          <a:extLst>
            <a:ext uri="{FF2B5EF4-FFF2-40B4-BE49-F238E27FC236}">
              <a16:creationId xmlns:a16="http://schemas.microsoft.com/office/drawing/2014/main" id="{C1824985-872B-F04F-8B21-AC5E2FD10C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49101" y="2310592"/>
          <a:ext cx="5889067" cy="575147"/>
        </a:xfrm>
        <a:prstGeom prst="rect">
          <a:avLst/>
        </a:prstGeom>
      </xdr:spPr>
    </xdr:pic>
    <xdr:clientData/>
  </xdr:twoCellAnchor>
  <xdr:twoCellAnchor editAs="oneCell">
    <xdr:from>
      <xdr:col>8</xdr:col>
      <xdr:colOff>813969</xdr:colOff>
      <xdr:row>9</xdr:row>
      <xdr:rowOff>1046</xdr:rowOff>
    </xdr:from>
    <xdr:to>
      <xdr:col>11</xdr:col>
      <xdr:colOff>10040</xdr:colOff>
      <xdr:row>10</xdr:row>
      <xdr:rowOff>63944</xdr:rowOff>
    </xdr:to>
    <xdr:pic>
      <xdr:nvPicPr>
        <xdr:cNvPr id="4" name="図 3">
          <a:extLst>
            <a:ext uri="{FF2B5EF4-FFF2-40B4-BE49-F238E27FC236}">
              <a16:creationId xmlns:a16="http://schemas.microsoft.com/office/drawing/2014/main" id="{05D1AFAF-E104-A341-9631-FEC580866A4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607449" y="7171466"/>
          <a:ext cx="5680691" cy="558198"/>
        </a:xfrm>
        <a:prstGeom prst="rect">
          <a:avLst/>
        </a:prstGeom>
      </xdr:spPr>
    </xdr:pic>
    <xdr:clientData/>
  </xdr:twoCellAnchor>
  <xdr:twoCellAnchor editAs="oneCell">
    <xdr:from>
      <xdr:col>7</xdr:col>
      <xdr:colOff>552174</xdr:colOff>
      <xdr:row>35</xdr:row>
      <xdr:rowOff>773043</xdr:rowOff>
    </xdr:from>
    <xdr:to>
      <xdr:col>11</xdr:col>
      <xdr:colOff>2071</xdr:colOff>
      <xdr:row>36</xdr:row>
      <xdr:rowOff>436309</xdr:rowOff>
    </xdr:to>
    <xdr:pic>
      <xdr:nvPicPr>
        <xdr:cNvPr id="5" name="図 4">
          <a:extLst>
            <a:ext uri="{FF2B5EF4-FFF2-40B4-BE49-F238E27FC236}">
              <a16:creationId xmlns:a16="http://schemas.microsoft.com/office/drawing/2014/main" id="{42D563F1-BCDF-DA49-83B7-41CE6B820B9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413474" y="26363543"/>
          <a:ext cx="7765222" cy="75546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393700</xdr:colOff>
          <xdr:row>5</xdr:row>
          <xdr:rowOff>533400</xdr:rowOff>
        </xdr:from>
        <xdr:to>
          <xdr:col>10</xdr:col>
          <xdr:colOff>3263900</xdr:colOff>
          <xdr:row>7</xdr:row>
          <xdr:rowOff>2374900</xdr:rowOff>
        </xdr:to>
        <xdr:pic>
          <xdr:nvPicPr>
            <xdr:cNvPr id="68786" name="図 1">
              <a:extLst>
                <a:ext uri="{FF2B5EF4-FFF2-40B4-BE49-F238E27FC236}">
                  <a16:creationId xmlns:a16="http://schemas.microsoft.com/office/drawing/2014/main" id="{39047C40-19A0-EC22-6A90-D68E125C0DFF}"/>
                </a:ext>
              </a:extLst>
            </xdr:cNvPr>
            <xdr:cNvPicPr>
              <a:picLocks noChangeAspect="1" noChangeArrowheads="1"/>
              <a:extLst>
                <a:ext uri="{84589F7E-364E-4C9E-8A38-B11213B215E9}">
                  <a14:cameraTool cellRange="脅威シナリオ" spid="_x0000_s155122"/>
                </a:ext>
              </a:extLst>
            </xdr:cNvPicPr>
          </xdr:nvPicPr>
          <xdr:blipFill>
            <a:blip xmlns:r="http://schemas.openxmlformats.org/officeDocument/2006/relationships" r:embed="rId1"/>
            <a:srcRect/>
            <a:stretch>
              <a:fillRect/>
            </a:stretch>
          </xdr:blipFill>
          <xdr:spPr bwMode="auto">
            <a:xfrm>
              <a:off x="9715500" y="3251200"/>
              <a:ext cx="6096000" cy="31877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393700</xdr:colOff>
          <xdr:row>5</xdr:row>
          <xdr:rowOff>533400</xdr:rowOff>
        </xdr:from>
        <xdr:to>
          <xdr:col>10</xdr:col>
          <xdr:colOff>3263900</xdr:colOff>
          <xdr:row>7</xdr:row>
          <xdr:rowOff>2374900</xdr:rowOff>
        </xdr:to>
        <xdr:pic>
          <xdr:nvPicPr>
            <xdr:cNvPr id="68828" name="図 1">
              <a:extLst>
                <a:ext uri="{FF2B5EF4-FFF2-40B4-BE49-F238E27FC236}">
                  <a16:creationId xmlns:a16="http://schemas.microsoft.com/office/drawing/2014/main" id="{73CE02A8-87F5-F23B-F4B8-40ABE20FED8D}"/>
                </a:ext>
              </a:extLst>
            </xdr:cNvPr>
            <xdr:cNvPicPr>
              <a:picLocks noChangeAspect="1" noChangeArrowheads="1"/>
              <a:extLst>
                <a:ext uri="{84589F7E-364E-4C9E-8A38-B11213B215E9}">
                  <a14:cameraTool cellRange="脅威シナリオ" spid="_x0000_s155123"/>
                </a:ext>
              </a:extLst>
            </xdr:cNvPicPr>
          </xdr:nvPicPr>
          <xdr:blipFill>
            <a:blip xmlns:r="http://schemas.openxmlformats.org/officeDocument/2006/relationships" r:embed="rId1"/>
            <a:srcRect/>
            <a:stretch>
              <a:fillRect/>
            </a:stretch>
          </xdr:blipFill>
          <xdr:spPr bwMode="auto">
            <a:xfrm>
              <a:off x="9715500" y="3251200"/>
              <a:ext cx="6096000" cy="31877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393700</xdr:colOff>
          <xdr:row>5</xdr:row>
          <xdr:rowOff>533400</xdr:rowOff>
        </xdr:from>
        <xdr:to>
          <xdr:col>10</xdr:col>
          <xdr:colOff>3263900</xdr:colOff>
          <xdr:row>7</xdr:row>
          <xdr:rowOff>2374900</xdr:rowOff>
        </xdr:to>
        <xdr:pic>
          <xdr:nvPicPr>
            <xdr:cNvPr id="68829" name="Picture 221">
              <a:extLst>
                <a:ext uri="{FF2B5EF4-FFF2-40B4-BE49-F238E27FC236}">
                  <a16:creationId xmlns:a16="http://schemas.microsoft.com/office/drawing/2014/main" id="{45EEEED2-2090-B2D4-C8A1-3EDD40341C2B}"/>
                </a:ext>
              </a:extLst>
            </xdr:cNvPr>
            <xdr:cNvPicPr>
              <a:picLocks noChangeAspect="1" noChangeArrowheads="1"/>
              <a:extLst>
                <a:ext uri="{84589F7E-364E-4C9E-8A38-B11213B215E9}">
                  <a14:cameraTool cellRange="脅威シナリオ" spid="_x0000_s155124"/>
                </a:ext>
              </a:extLst>
            </xdr:cNvPicPr>
          </xdr:nvPicPr>
          <xdr:blipFill>
            <a:blip xmlns:r="http://schemas.openxmlformats.org/officeDocument/2006/relationships" r:embed="rId1"/>
            <a:srcRect/>
            <a:stretch>
              <a:fillRect/>
            </a:stretch>
          </xdr:blipFill>
          <xdr:spPr bwMode="auto">
            <a:xfrm>
              <a:off x="9715500" y="3251200"/>
              <a:ext cx="6096000" cy="31877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393700</xdr:colOff>
          <xdr:row>5</xdr:row>
          <xdr:rowOff>533400</xdr:rowOff>
        </xdr:from>
        <xdr:to>
          <xdr:col>10</xdr:col>
          <xdr:colOff>3263900</xdr:colOff>
          <xdr:row>7</xdr:row>
          <xdr:rowOff>2374900</xdr:rowOff>
        </xdr:to>
        <xdr:pic>
          <xdr:nvPicPr>
            <xdr:cNvPr id="68832" name="図 1">
              <a:extLst>
                <a:ext uri="{FF2B5EF4-FFF2-40B4-BE49-F238E27FC236}">
                  <a16:creationId xmlns:a16="http://schemas.microsoft.com/office/drawing/2014/main" id="{5AB08051-E562-5F4F-270E-714970137EAE}"/>
                </a:ext>
              </a:extLst>
            </xdr:cNvPr>
            <xdr:cNvPicPr>
              <a:picLocks noChangeAspect="1" noChangeArrowheads="1"/>
              <a:extLst>
                <a:ext uri="{84589F7E-364E-4C9E-8A38-B11213B215E9}">
                  <a14:cameraTool cellRange="脅威シナリオ" spid="_x0000_s155125"/>
                </a:ext>
              </a:extLst>
            </xdr:cNvPicPr>
          </xdr:nvPicPr>
          <xdr:blipFill>
            <a:blip xmlns:r="http://schemas.openxmlformats.org/officeDocument/2006/relationships" r:embed="rId1"/>
            <a:srcRect/>
            <a:stretch>
              <a:fillRect/>
            </a:stretch>
          </xdr:blipFill>
          <xdr:spPr bwMode="auto">
            <a:xfrm>
              <a:off x="9715500" y="3251200"/>
              <a:ext cx="6096000" cy="31877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393700</xdr:colOff>
          <xdr:row>5</xdr:row>
          <xdr:rowOff>533400</xdr:rowOff>
        </xdr:from>
        <xdr:to>
          <xdr:col>10</xdr:col>
          <xdr:colOff>3263900</xdr:colOff>
          <xdr:row>7</xdr:row>
          <xdr:rowOff>2374900</xdr:rowOff>
        </xdr:to>
        <xdr:pic>
          <xdr:nvPicPr>
            <xdr:cNvPr id="68833" name="Picture 225">
              <a:extLst>
                <a:ext uri="{FF2B5EF4-FFF2-40B4-BE49-F238E27FC236}">
                  <a16:creationId xmlns:a16="http://schemas.microsoft.com/office/drawing/2014/main" id="{27F033D5-72D5-56E0-F400-00F9F8BD196B}"/>
                </a:ext>
              </a:extLst>
            </xdr:cNvPr>
            <xdr:cNvPicPr>
              <a:picLocks noChangeAspect="1" noChangeArrowheads="1"/>
              <a:extLst>
                <a:ext uri="{84589F7E-364E-4C9E-8A38-B11213B215E9}">
                  <a14:cameraTool cellRange="脅威シナリオ" spid="_x0000_s155126"/>
                </a:ext>
              </a:extLst>
            </xdr:cNvPicPr>
          </xdr:nvPicPr>
          <xdr:blipFill>
            <a:blip xmlns:r="http://schemas.openxmlformats.org/officeDocument/2006/relationships" r:embed="rId1"/>
            <a:srcRect/>
            <a:stretch>
              <a:fillRect/>
            </a:stretch>
          </xdr:blipFill>
          <xdr:spPr bwMode="auto">
            <a:xfrm>
              <a:off x="9715500" y="3251200"/>
              <a:ext cx="6096000" cy="31877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393700</xdr:colOff>
          <xdr:row>5</xdr:row>
          <xdr:rowOff>533400</xdr:rowOff>
        </xdr:from>
        <xdr:to>
          <xdr:col>10</xdr:col>
          <xdr:colOff>3263900</xdr:colOff>
          <xdr:row>7</xdr:row>
          <xdr:rowOff>2374900</xdr:rowOff>
        </xdr:to>
        <xdr:pic>
          <xdr:nvPicPr>
            <xdr:cNvPr id="68834" name="Picture 226">
              <a:extLst>
                <a:ext uri="{FF2B5EF4-FFF2-40B4-BE49-F238E27FC236}">
                  <a16:creationId xmlns:a16="http://schemas.microsoft.com/office/drawing/2014/main" id="{C601C469-A44B-FF1F-AA4F-F9ED026F4FB4}"/>
                </a:ext>
              </a:extLst>
            </xdr:cNvPr>
            <xdr:cNvPicPr>
              <a:picLocks noChangeAspect="1" noChangeArrowheads="1"/>
              <a:extLst>
                <a:ext uri="{84589F7E-364E-4C9E-8A38-B11213B215E9}">
                  <a14:cameraTool cellRange="脅威シナリオ" spid="_x0000_s155127"/>
                </a:ext>
              </a:extLst>
            </xdr:cNvPicPr>
          </xdr:nvPicPr>
          <xdr:blipFill>
            <a:blip xmlns:r="http://schemas.openxmlformats.org/officeDocument/2006/relationships" r:embed="rId1"/>
            <a:srcRect/>
            <a:stretch>
              <a:fillRect/>
            </a:stretch>
          </xdr:blipFill>
          <xdr:spPr bwMode="auto">
            <a:xfrm>
              <a:off x="9715500" y="3251200"/>
              <a:ext cx="6096000" cy="31877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393700</xdr:colOff>
          <xdr:row>5</xdr:row>
          <xdr:rowOff>533400</xdr:rowOff>
        </xdr:from>
        <xdr:to>
          <xdr:col>10</xdr:col>
          <xdr:colOff>3263900</xdr:colOff>
          <xdr:row>7</xdr:row>
          <xdr:rowOff>2374900</xdr:rowOff>
        </xdr:to>
        <xdr:pic>
          <xdr:nvPicPr>
            <xdr:cNvPr id="68965" name="図 1">
              <a:extLst>
                <a:ext uri="{FF2B5EF4-FFF2-40B4-BE49-F238E27FC236}">
                  <a16:creationId xmlns:a16="http://schemas.microsoft.com/office/drawing/2014/main" id="{AB5C51E1-5812-773A-BFB6-6114689CC434}"/>
                </a:ext>
              </a:extLst>
            </xdr:cNvPr>
            <xdr:cNvPicPr>
              <a:picLocks noChangeAspect="1" noChangeArrowheads="1"/>
              <a:extLst>
                <a:ext uri="{84589F7E-364E-4C9E-8A38-B11213B215E9}">
                  <a14:cameraTool cellRange="脅威シナリオ" spid="_x0000_s155128"/>
                </a:ext>
              </a:extLst>
            </xdr:cNvPicPr>
          </xdr:nvPicPr>
          <xdr:blipFill>
            <a:blip xmlns:r="http://schemas.openxmlformats.org/officeDocument/2006/relationships" r:embed="rId1"/>
            <a:srcRect/>
            <a:stretch>
              <a:fillRect/>
            </a:stretch>
          </xdr:blipFill>
          <xdr:spPr bwMode="auto">
            <a:xfrm>
              <a:off x="9715500" y="3251200"/>
              <a:ext cx="6096000" cy="31877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393700</xdr:colOff>
          <xdr:row>5</xdr:row>
          <xdr:rowOff>533400</xdr:rowOff>
        </xdr:from>
        <xdr:to>
          <xdr:col>10</xdr:col>
          <xdr:colOff>3263900</xdr:colOff>
          <xdr:row>7</xdr:row>
          <xdr:rowOff>2374900</xdr:rowOff>
        </xdr:to>
        <xdr:pic>
          <xdr:nvPicPr>
            <xdr:cNvPr id="68966" name="Picture 358">
              <a:extLst>
                <a:ext uri="{FF2B5EF4-FFF2-40B4-BE49-F238E27FC236}">
                  <a16:creationId xmlns:a16="http://schemas.microsoft.com/office/drawing/2014/main" id="{96F398C1-9F82-8B1E-90A0-10101603486D}"/>
                </a:ext>
              </a:extLst>
            </xdr:cNvPr>
            <xdr:cNvPicPr>
              <a:picLocks noChangeAspect="1" noChangeArrowheads="1"/>
              <a:extLst>
                <a:ext uri="{84589F7E-364E-4C9E-8A38-B11213B215E9}">
                  <a14:cameraTool cellRange="脅威シナリオ" spid="_x0000_s155129"/>
                </a:ext>
              </a:extLst>
            </xdr:cNvPicPr>
          </xdr:nvPicPr>
          <xdr:blipFill>
            <a:blip xmlns:r="http://schemas.openxmlformats.org/officeDocument/2006/relationships" r:embed="rId1"/>
            <a:srcRect/>
            <a:stretch>
              <a:fillRect/>
            </a:stretch>
          </xdr:blipFill>
          <xdr:spPr bwMode="auto">
            <a:xfrm>
              <a:off x="9715500" y="3251200"/>
              <a:ext cx="6096000" cy="31877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393700</xdr:colOff>
          <xdr:row>5</xdr:row>
          <xdr:rowOff>533400</xdr:rowOff>
        </xdr:from>
        <xdr:to>
          <xdr:col>10</xdr:col>
          <xdr:colOff>3263900</xdr:colOff>
          <xdr:row>7</xdr:row>
          <xdr:rowOff>2374900</xdr:rowOff>
        </xdr:to>
        <xdr:pic>
          <xdr:nvPicPr>
            <xdr:cNvPr id="68967" name="Picture 359">
              <a:extLst>
                <a:ext uri="{FF2B5EF4-FFF2-40B4-BE49-F238E27FC236}">
                  <a16:creationId xmlns:a16="http://schemas.microsoft.com/office/drawing/2014/main" id="{AC36B790-3AC1-312C-E5E7-C7B89DE141B5}"/>
                </a:ext>
              </a:extLst>
            </xdr:cNvPr>
            <xdr:cNvPicPr>
              <a:picLocks noChangeAspect="1" noChangeArrowheads="1"/>
              <a:extLst>
                <a:ext uri="{84589F7E-364E-4C9E-8A38-B11213B215E9}">
                  <a14:cameraTool cellRange="脅威シナリオ" spid="_x0000_s155130"/>
                </a:ext>
              </a:extLst>
            </xdr:cNvPicPr>
          </xdr:nvPicPr>
          <xdr:blipFill>
            <a:blip xmlns:r="http://schemas.openxmlformats.org/officeDocument/2006/relationships" r:embed="rId1"/>
            <a:srcRect/>
            <a:stretch>
              <a:fillRect/>
            </a:stretch>
          </xdr:blipFill>
          <xdr:spPr bwMode="auto">
            <a:xfrm>
              <a:off x="9715500" y="3251200"/>
              <a:ext cx="6096000" cy="31877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393700</xdr:colOff>
          <xdr:row>5</xdr:row>
          <xdr:rowOff>533400</xdr:rowOff>
        </xdr:from>
        <xdr:to>
          <xdr:col>10</xdr:col>
          <xdr:colOff>3263900</xdr:colOff>
          <xdr:row>7</xdr:row>
          <xdr:rowOff>2374900</xdr:rowOff>
        </xdr:to>
        <xdr:pic>
          <xdr:nvPicPr>
            <xdr:cNvPr id="69551" name="図 1">
              <a:extLst>
                <a:ext uri="{FF2B5EF4-FFF2-40B4-BE49-F238E27FC236}">
                  <a16:creationId xmlns:a16="http://schemas.microsoft.com/office/drawing/2014/main" id="{6226A643-8363-470D-E13E-D340290D21D3}"/>
                </a:ext>
              </a:extLst>
            </xdr:cNvPr>
            <xdr:cNvPicPr>
              <a:picLocks noChangeAspect="1" noChangeArrowheads="1"/>
              <a:extLst>
                <a:ext uri="{84589F7E-364E-4C9E-8A38-B11213B215E9}">
                  <a14:cameraTool cellRange="脅威シナリオ" spid="_x0000_s155131"/>
                </a:ext>
              </a:extLst>
            </xdr:cNvPicPr>
          </xdr:nvPicPr>
          <xdr:blipFill>
            <a:blip xmlns:r="http://schemas.openxmlformats.org/officeDocument/2006/relationships" r:embed="rId1"/>
            <a:srcRect/>
            <a:stretch>
              <a:fillRect/>
            </a:stretch>
          </xdr:blipFill>
          <xdr:spPr bwMode="auto">
            <a:xfrm>
              <a:off x="9715500" y="3251200"/>
              <a:ext cx="6096000" cy="31877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393700</xdr:colOff>
          <xdr:row>5</xdr:row>
          <xdr:rowOff>533400</xdr:rowOff>
        </xdr:from>
        <xdr:to>
          <xdr:col>10</xdr:col>
          <xdr:colOff>3263900</xdr:colOff>
          <xdr:row>7</xdr:row>
          <xdr:rowOff>2374900</xdr:rowOff>
        </xdr:to>
        <xdr:pic>
          <xdr:nvPicPr>
            <xdr:cNvPr id="69552" name="Picture 944">
              <a:extLst>
                <a:ext uri="{FF2B5EF4-FFF2-40B4-BE49-F238E27FC236}">
                  <a16:creationId xmlns:a16="http://schemas.microsoft.com/office/drawing/2014/main" id="{FE402856-4F54-B16E-1CCF-42D71D720C52}"/>
                </a:ext>
              </a:extLst>
            </xdr:cNvPr>
            <xdr:cNvPicPr>
              <a:picLocks noChangeAspect="1" noChangeArrowheads="1"/>
              <a:extLst>
                <a:ext uri="{84589F7E-364E-4C9E-8A38-B11213B215E9}">
                  <a14:cameraTool cellRange="脅威シナリオ" spid="_x0000_s155132"/>
                </a:ext>
              </a:extLst>
            </xdr:cNvPicPr>
          </xdr:nvPicPr>
          <xdr:blipFill>
            <a:blip xmlns:r="http://schemas.openxmlformats.org/officeDocument/2006/relationships" r:embed="rId1"/>
            <a:srcRect/>
            <a:stretch>
              <a:fillRect/>
            </a:stretch>
          </xdr:blipFill>
          <xdr:spPr bwMode="auto">
            <a:xfrm>
              <a:off x="9715500" y="3251200"/>
              <a:ext cx="6096000" cy="31877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393700</xdr:colOff>
          <xdr:row>5</xdr:row>
          <xdr:rowOff>533400</xdr:rowOff>
        </xdr:from>
        <xdr:to>
          <xdr:col>10</xdr:col>
          <xdr:colOff>3263900</xdr:colOff>
          <xdr:row>7</xdr:row>
          <xdr:rowOff>2374900</xdr:rowOff>
        </xdr:to>
        <xdr:pic>
          <xdr:nvPicPr>
            <xdr:cNvPr id="69553" name="Picture 945">
              <a:extLst>
                <a:ext uri="{FF2B5EF4-FFF2-40B4-BE49-F238E27FC236}">
                  <a16:creationId xmlns:a16="http://schemas.microsoft.com/office/drawing/2014/main" id="{6D94CA0F-023E-3AFE-9DB2-2FE4C87FDFE4}"/>
                </a:ext>
              </a:extLst>
            </xdr:cNvPr>
            <xdr:cNvPicPr>
              <a:picLocks noChangeAspect="1" noChangeArrowheads="1"/>
              <a:extLst>
                <a:ext uri="{84589F7E-364E-4C9E-8A38-B11213B215E9}">
                  <a14:cameraTool cellRange="脅威シナリオ" spid="_x0000_s155133"/>
                </a:ext>
              </a:extLst>
            </xdr:cNvPicPr>
          </xdr:nvPicPr>
          <xdr:blipFill>
            <a:blip xmlns:r="http://schemas.openxmlformats.org/officeDocument/2006/relationships" r:embed="rId1"/>
            <a:srcRect/>
            <a:stretch>
              <a:fillRect/>
            </a:stretch>
          </xdr:blipFill>
          <xdr:spPr bwMode="auto">
            <a:xfrm>
              <a:off x="9715500" y="3251200"/>
              <a:ext cx="6096000" cy="31877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393700</xdr:colOff>
          <xdr:row>5</xdr:row>
          <xdr:rowOff>533400</xdr:rowOff>
        </xdr:from>
        <xdr:to>
          <xdr:col>10</xdr:col>
          <xdr:colOff>3263900</xdr:colOff>
          <xdr:row>7</xdr:row>
          <xdr:rowOff>2374900</xdr:rowOff>
        </xdr:to>
        <xdr:pic>
          <xdr:nvPicPr>
            <xdr:cNvPr id="69554" name="Picture 221">
              <a:extLst>
                <a:ext uri="{FF2B5EF4-FFF2-40B4-BE49-F238E27FC236}">
                  <a16:creationId xmlns:a16="http://schemas.microsoft.com/office/drawing/2014/main" id="{8F9E1052-4C71-4F8C-F9E9-A12488DA09E8}"/>
                </a:ext>
              </a:extLst>
            </xdr:cNvPr>
            <xdr:cNvPicPr>
              <a:picLocks noChangeAspect="1" noChangeArrowheads="1"/>
              <a:extLst>
                <a:ext uri="{84589F7E-364E-4C9E-8A38-B11213B215E9}">
                  <a14:cameraTool cellRange="脅威シナリオ" spid="_x0000_s155134"/>
                </a:ext>
              </a:extLst>
            </xdr:cNvPicPr>
          </xdr:nvPicPr>
          <xdr:blipFill>
            <a:blip xmlns:r="http://schemas.openxmlformats.org/officeDocument/2006/relationships" r:embed="rId1"/>
            <a:srcRect/>
            <a:stretch>
              <a:fillRect/>
            </a:stretch>
          </xdr:blipFill>
          <xdr:spPr bwMode="auto">
            <a:xfrm>
              <a:off x="9715500" y="3251200"/>
              <a:ext cx="6096000" cy="31877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393700</xdr:colOff>
          <xdr:row>5</xdr:row>
          <xdr:rowOff>533400</xdr:rowOff>
        </xdr:from>
        <xdr:to>
          <xdr:col>10</xdr:col>
          <xdr:colOff>3263900</xdr:colOff>
          <xdr:row>7</xdr:row>
          <xdr:rowOff>2374900</xdr:rowOff>
        </xdr:to>
        <xdr:pic>
          <xdr:nvPicPr>
            <xdr:cNvPr id="69555" name="Picture 947">
              <a:extLst>
                <a:ext uri="{FF2B5EF4-FFF2-40B4-BE49-F238E27FC236}">
                  <a16:creationId xmlns:a16="http://schemas.microsoft.com/office/drawing/2014/main" id="{8313FBDF-A561-B5B6-DA4A-8DE39DD4362A}"/>
                </a:ext>
              </a:extLst>
            </xdr:cNvPr>
            <xdr:cNvPicPr>
              <a:picLocks noChangeAspect="1" noChangeArrowheads="1"/>
              <a:extLst>
                <a:ext uri="{84589F7E-364E-4C9E-8A38-B11213B215E9}">
                  <a14:cameraTool cellRange="脅威シナリオ" spid="_x0000_s155135"/>
                </a:ext>
              </a:extLst>
            </xdr:cNvPicPr>
          </xdr:nvPicPr>
          <xdr:blipFill>
            <a:blip xmlns:r="http://schemas.openxmlformats.org/officeDocument/2006/relationships" r:embed="rId1"/>
            <a:srcRect/>
            <a:stretch>
              <a:fillRect/>
            </a:stretch>
          </xdr:blipFill>
          <xdr:spPr bwMode="auto">
            <a:xfrm>
              <a:off x="9715500" y="3251200"/>
              <a:ext cx="6096000" cy="31877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395858</xdr:colOff>
          <xdr:row>5</xdr:row>
          <xdr:rowOff>528495</xdr:rowOff>
        </xdr:from>
        <xdr:to>
          <xdr:col>10</xdr:col>
          <xdr:colOff>3265766</xdr:colOff>
          <xdr:row>7</xdr:row>
          <xdr:rowOff>2371309</xdr:rowOff>
        </xdr:to>
        <xdr:pic>
          <xdr:nvPicPr>
            <xdr:cNvPr id="2" name="図 1">
              <a:extLst>
                <a:ext uri="{FF2B5EF4-FFF2-40B4-BE49-F238E27FC236}">
                  <a16:creationId xmlns:a16="http://schemas.microsoft.com/office/drawing/2014/main" id="{86AF3958-5D7B-6A4F-A66F-FA651FE4BDF6}"/>
                </a:ext>
              </a:extLst>
            </xdr:cNvPr>
            <xdr:cNvPicPr>
              <a:picLocks noChangeAspect="1" noChangeArrowheads="1"/>
              <a:extLst>
                <a:ext uri="{84589F7E-364E-4C9E-8A38-B11213B215E9}">
                  <a14:cameraTool cellRange="脅威シナリオ" spid="_x0000_s71228"/>
                </a:ext>
              </a:extLst>
            </xdr:cNvPicPr>
          </xdr:nvPicPr>
          <xdr:blipFill rotWithShape="1">
            <a:blip xmlns:r="http://schemas.openxmlformats.org/officeDocument/2006/relationships" r:embed="rId1"/>
            <a:srcRect/>
            <a:stretch>
              <a:fillRect/>
            </a:stretch>
          </xdr:blipFill>
          <xdr:spPr bwMode="auto">
            <a:xfrm>
              <a:off x="9709191" y="3258265"/>
              <a:ext cx="6096000" cy="3200400"/>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editAs="oneCell">
    <xdr:from>
      <xdr:col>8</xdr:col>
      <xdr:colOff>927301</xdr:colOff>
      <xdr:row>4</xdr:row>
      <xdr:rowOff>100792</xdr:rowOff>
    </xdr:from>
    <xdr:to>
      <xdr:col>11</xdr:col>
      <xdr:colOff>1548</xdr:colOff>
      <xdr:row>5</xdr:row>
      <xdr:rowOff>167939</xdr:rowOff>
    </xdr:to>
    <xdr:pic>
      <xdr:nvPicPr>
        <xdr:cNvPr id="3" name="図 2">
          <a:extLst>
            <a:ext uri="{FF2B5EF4-FFF2-40B4-BE49-F238E27FC236}">
              <a16:creationId xmlns:a16="http://schemas.microsoft.com/office/drawing/2014/main" id="{038D3E86-38ED-C54A-9C37-FF47B6633C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49101" y="2310592"/>
          <a:ext cx="5889067" cy="575147"/>
        </a:xfrm>
        <a:prstGeom prst="rect">
          <a:avLst/>
        </a:prstGeom>
      </xdr:spPr>
    </xdr:pic>
    <xdr:clientData/>
  </xdr:twoCellAnchor>
  <xdr:twoCellAnchor editAs="oneCell">
    <xdr:from>
      <xdr:col>8</xdr:col>
      <xdr:colOff>813969</xdr:colOff>
      <xdr:row>8</xdr:row>
      <xdr:rowOff>214406</xdr:rowOff>
    </xdr:from>
    <xdr:to>
      <xdr:col>11</xdr:col>
      <xdr:colOff>10040</xdr:colOff>
      <xdr:row>10</xdr:row>
      <xdr:rowOff>48704</xdr:rowOff>
    </xdr:to>
    <xdr:pic>
      <xdr:nvPicPr>
        <xdr:cNvPr id="4" name="図 3">
          <a:extLst>
            <a:ext uri="{FF2B5EF4-FFF2-40B4-BE49-F238E27FC236}">
              <a16:creationId xmlns:a16="http://schemas.microsoft.com/office/drawing/2014/main" id="{9D829F5B-6A32-CE4D-8F74-8F160BA440A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607449" y="7156226"/>
          <a:ext cx="5680691" cy="558198"/>
        </a:xfrm>
        <a:prstGeom prst="rect">
          <a:avLst/>
        </a:prstGeom>
      </xdr:spPr>
    </xdr:pic>
    <xdr:clientData/>
  </xdr:twoCellAnchor>
  <xdr:twoCellAnchor editAs="oneCell">
    <xdr:from>
      <xdr:col>7</xdr:col>
      <xdr:colOff>552174</xdr:colOff>
      <xdr:row>35</xdr:row>
      <xdr:rowOff>773043</xdr:rowOff>
    </xdr:from>
    <xdr:to>
      <xdr:col>11</xdr:col>
      <xdr:colOff>2071</xdr:colOff>
      <xdr:row>36</xdr:row>
      <xdr:rowOff>436309</xdr:rowOff>
    </xdr:to>
    <xdr:pic>
      <xdr:nvPicPr>
        <xdr:cNvPr id="5" name="図 4">
          <a:extLst>
            <a:ext uri="{FF2B5EF4-FFF2-40B4-BE49-F238E27FC236}">
              <a16:creationId xmlns:a16="http://schemas.microsoft.com/office/drawing/2014/main" id="{B9F24A8F-6198-9443-8A46-C068465BAD8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413474" y="26363543"/>
          <a:ext cx="7765222" cy="75546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393700</xdr:colOff>
          <xdr:row>5</xdr:row>
          <xdr:rowOff>533400</xdr:rowOff>
        </xdr:from>
        <xdr:to>
          <xdr:col>10</xdr:col>
          <xdr:colOff>3263900</xdr:colOff>
          <xdr:row>7</xdr:row>
          <xdr:rowOff>2374900</xdr:rowOff>
        </xdr:to>
        <xdr:pic>
          <xdr:nvPicPr>
            <xdr:cNvPr id="70773" name="図 1">
              <a:extLst>
                <a:ext uri="{FF2B5EF4-FFF2-40B4-BE49-F238E27FC236}">
                  <a16:creationId xmlns:a16="http://schemas.microsoft.com/office/drawing/2014/main" id="{23D8BA4D-6D7F-189C-08E4-CC968541C7BB}"/>
                </a:ext>
              </a:extLst>
            </xdr:cNvPr>
            <xdr:cNvPicPr>
              <a:picLocks noChangeAspect="1" noChangeArrowheads="1"/>
              <a:extLst>
                <a:ext uri="{84589F7E-364E-4C9E-8A38-B11213B215E9}">
                  <a14:cameraTool cellRange="脅威シナリオ" spid="_x0000_s71229"/>
                </a:ext>
              </a:extLst>
            </xdr:cNvPicPr>
          </xdr:nvPicPr>
          <xdr:blipFill>
            <a:blip xmlns:r="http://schemas.openxmlformats.org/officeDocument/2006/relationships" r:embed="rId1"/>
            <a:srcRect/>
            <a:stretch>
              <a:fillRect/>
            </a:stretch>
          </xdr:blipFill>
          <xdr:spPr bwMode="auto">
            <a:xfrm>
              <a:off x="9715500" y="3251200"/>
              <a:ext cx="6096000" cy="31877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395858</xdr:colOff>
          <xdr:row>5</xdr:row>
          <xdr:rowOff>528495</xdr:rowOff>
        </xdr:from>
        <xdr:to>
          <xdr:col>10</xdr:col>
          <xdr:colOff>3265766</xdr:colOff>
          <xdr:row>7</xdr:row>
          <xdr:rowOff>2371309</xdr:rowOff>
        </xdr:to>
        <xdr:pic>
          <xdr:nvPicPr>
            <xdr:cNvPr id="2" name="図 1">
              <a:extLst>
                <a:ext uri="{FF2B5EF4-FFF2-40B4-BE49-F238E27FC236}">
                  <a16:creationId xmlns:a16="http://schemas.microsoft.com/office/drawing/2014/main" id="{E86DE493-1306-0244-8CB1-3C3E5AC1FC99}"/>
                </a:ext>
              </a:extLst>
            </xdr:cNvPr>
            <xdr:cNvPicPr>
              <a:picLocks noChangeAspect="1" noChangeArrowheads="1"/>
              <a:extLst>
                <a:ext uri="{84589F7E-364E-4C9E-8A38-B11213B215E9}">
                  <a14:cameraTool cellRange="脅威シナリオ" spid="_x0000_s72012"/>
                </a:ext>
              </a:extLst>
            </xdr:cNvPicPr>
          </xdr:nvPicPr>
          <xdr:blipFill rotWithShape="1">
            <a:blip xmlns:r="http://schemas.openxmlformats.org/officeDocument/2006/relationships" r:embed="rId1"/>
            <a:srcRect/>
            <a:stretch>
              <a:fillRect/>
            </a:stretch>
          </xdr:blipFill>
          <xdr:spPr bwMode="auto">
            <a:xfrm>
              <a:off x="9709191" y="3258265"/>
              <a:ext cx="6096000" cy="3200400"/>
            </a:xfrm>
            <a:prstGeom prst="rect">
              <a:avLst/>
            </a:prstGeom>
            <a:noFill/>
            <a:ln>
              <a:noFill/>
            </a:ln>
            <a:extLst>
              <a:ext uri="{909E8E84-426E-40DD-AFC4-6F175D3DCCD1}">
                <a14:hiddenFill>
                  <a:solidFill>
                    <a:srgbClr val="FFFFFF"/>
                  </a:solidFill>
                </a14:hiddenFill>
              </a:ext>
            </a:extLst>
          </xdr:spPr>
        </xdr:pic>
        <xdr:clientData/>
      </xdr:twoCellAnchor>
    </mc:Choice>
    <mc:Fallback/>
  </mc:AlternateContent>
  <xdr:twoCellAnchor editAs="oneCell">
    <xdr:from>
      <xdr:col>8</xdr:col>
      <xdr:colOff>927301</xdr:colOff>
      <xdr:row>4</xdr:row>
      <xdr:rowOff>100792</xdr:rowOff>
    </xdr:from>
    <xdr:to>
      <xdr:col>11</xdr:col>
      <xdr:colOff>1548</xdr:colOff>
      <xdr:row>5</xdr:row>
      <xdr:rowOff>167939</xdr:rowOff>
    </xdr:to>
    <xdr:pic>
      <xdr:nvPicPr>
        <xdr:cNvPr id="3" name="図 2">
          <a:extLst>
            <a:ext uri="{FF2B5EF4-FFF2-40B4-BE49-F238E27FC236}">
              <a16:creationId xmlns:a16="http://schemas.microsoft.com/office/drawing/2014/main" id="{EBE88DD7-A254-0B4D-883C-65EDDFC7223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49101" y="2310592"/>
          <a:ext cx="5889067" cy="575147"/>
        </a:xfrm>
        <a:prstGeom prst="rect">
          <a:avLst/>
        </a:prstGeom>
      </xdr:spPr>
    </xdr:pic>
    <xdr:clientData/>
  </xdr:twoCellAnchor>
  <xdr:twoCellAnchor editAs="oneCell">
    <xdr:from>
      <xdr:col>8</xdr:col>
      <xdr:colOff>806349</xdr:colOff>
      <xdr:row>8</xdr:row>
      <xdr:rowOff>214406</xdr:rowOff>
    </xdr:from>
    <xdr:to>
      <xdr:col>11</xdr:col>
      <xdr:colOff>2420</xdr:colOff>
      <xdr:row>10</xdr:row>
      <xdr:rowOff>48704</xdr:rowOff>
    </xdr:to>
    <xdr:pic>
      <xdr:nvPicPr>
        <xdr:cNvPr id="4" name="図 3">
          <a:extLst>
            <a:ext uri="{FF2B5EF4-FFF2-40B4-BE49-F238E27FC236}">
              <a16:creationId xmlns:a16="http://schemas.microsoft.com/office/drawing/2014/main" id="{7FD8F13E-D152-F54B-8440-D4EB468C433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99829" y="7156226"/>
          <a:ext cx="5680691" cy="558198"/>
        </a:xfrm>
        <a:prstGeom prst="rect">
          <a:avLst/>
        </a:prstGeom>
      </xdr:spPr>
    </xdr:pic>
    <xdr:clientData/>
  </xdr:twoCellAnchor>
  <xdr:twoCellAnchor editAs="oneCell">
    <xdr:from>
      <xdr:col>7</xdr:col>
      <xdr:colOff>552174</xdr:colOff>
      <xdr:row>35</xdr:row>
      <xdr:rowOff>773043</xdr:rowOff>
    </xdr:from>
    <xdr:to>
      <xdr:col>11</xdr:col>
      <xdr:colOff>2071</xdr:colOff>
      <xdr:row>36</xdr:row>
      <xdr:rowOff>436309</xdr:rowOff>
    </xdr:to>
    <xdr:pic>
      <xdr:nvPicPr>
        <xdr:cNvPr id="5" name="図 4">
          <a:extLst>
            <a:ext uri="{FF2B5EF4-FFF2-40B4-BE49-F238E27FC236}">
              <a16:creationId xmlns:a16="http://schemas.microsoft.com/office/drawing/2014/main" id="{A9E2C33B-6652-E34A-AE69-292F3EFB1D8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413474" y="26363543"/>
          <a:ext cx="7765222" cy="7554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9525</xdr:colOff>
      <xdr:row>58</xdr:row>
      <xdr:rowOff>485775</xdr:rowOff>
    </xdr:from>
    <xdr:to>
      <xdr:col>13</xdr:col>
      <xdr:colOff>1419225</xdr:colOff>
      <xdr:row>66</xdr:row>
      <xdr:rowOff>9525</xdr:rowOff>
    </xdr:to>
    <xdr:graphicFrame macro="">
      <xdr:nvGraphicFramePr>
        <xdr:cNvPr id="3" name="グラフ 2">
          <a:extLst>
            <a:ext uri="{FF2B5EF4-FFF2-40B4-BE49-F238E27FC236}">
              <a16:creationId xmlns:a16="http://schemas.microsoft.com/office/drawing/2014/main" id="{39587770-F7E9-4767-9611-D5DE640D53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9525</xdr:colOff>
      <xdr:row>74</xdr:row>
      <xdr:rowOff>485775</xdr:rowOff>
    </xdr:from>
    <xdr:to>
      <xdr:col>13</xdr:col>
      <xdr:colOff>1419225</xdr:colOff>
      <xdr:row>82</xdr:row>
      <xdr:rowOff>9525</xdr:rowOff>
    </xdr:to>
    <xdr:graphicFrame macro="">
      <xdr:nvGraphicFramePr>
        <xdr:cNvPr id="4" name="グラフ 2">
          <a:extLst>
            <a:ext uri="{FF2B5EF4-FFF2-40B4-BE49-F238E27FC236}">
              <a16:creationId xmlns:a16="http://schemas.microsoft.com/office/drawing/2014/main" id="{BD58EF5E-E3EB-4146-BC04-BA87781B6C5E}"/>
            </a:ext>
            <a:ext uri="{147F2762-F138-4A5C-976F-8EAC2B608ADB}">
              <a16:predDERef xmlns:a16="http://schemas.microsoft.com/office/drawing/2014/main" pred="{39587770-F7E9-4767-9611-D5DE640D53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xdr:colOff>
      <xdr:row>90</xdr:row>
      <xdr:rowOff>485775</xdr:rowOff>
    </xdr:from>
    <xdr:to>
      <xdr:col>13</xdr:col>
      <xdr:colOff>1419225</xdr:colOff>
      <xdr:row>100</xdr:row>
      <xdr:rowOff>9525</xdr:rowOff>
    </xdr:to>
    <xdr:graphicFrame macro="">
      <xdr:nvGraphicFramePr>
        <xdr:cNvPr id="5" name="グラフ 2">
          <a:extLst>
            <a:ext uri="{FF2B5EF4-FFF2-40B4-BE49-F238E27FC236}">
              <a16:creationId xmlns:a16="http://schemas.microsoft.com/office/drawing/2014/main" id="{7B8A6837-99F6-4F8C-A23F-403E9BEA6D0E}"/>
            </a:ext>
            <a:ext uri="{147F2762-F138-4A5C-976F-8EAC2B608ADB}">
              <a16:predDERef xmlns:a16="http://schemas.microsoft.com/office/drawing/2014/main" pred="{BD58EF5E-E3EB-4146-BC04-BA87781B6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9525</xdr:colOff>
      <xdr:row>108</xdr:row>
      <xdr:rowOff>485775</xdr:rowOff>
    </xdr:from>
    <xdr:to>
      <xdr:col>13</xdr:col>
      <xdr:colOff>1419225</xdr:colOff>
      <xdr:row>116</xdr:row>
      <xdr:rowOff>9525</xdr:rowOff>
    </xdr:to>
    <xdr:graphicFrame macro="">
      <xdr:nvGraphicFramePr>
        <xdr:cNvPr id="6" name="グラフ 2">
          <a:extLst>
            <a:ext uri="{FF2B5EF4-FFF2-40B4-BE49-F238E27FC236}">
              <a16:creationId xmlns:a16="http://schemas.microsoft.com/office/drawing/2014/main" id="{52FE9711-F055-428E-9B96-929C97650E08}"/>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124</xdr:row>
      <xdr:rowOff>485775</xdr:rowOff>
    </xdr:from>
    <xdr:to>
      <xdr:col>13</xdr:col>
      <xdr:colOff>1419225</xdr:colOff>
      <xdr:row>132</xdr:row>
      <xdr:rowOff>9525</xdr:rowOff>
    </xdr:to>
    <xdr:graphicFrame macro="">
      <xdr:nvGraphicFramePr>
        <xdr:cNvPr id="9" name="グラフ 2">
          <a:extLst>
            <a:ext uri="{FF2B5EF4-FFF2-40B4-BE49-F238E27FC236}">
              <a16:creationId xmlns:a16="http://schemas.microsoft.com/office/drawing/2014/main" id="{47967F47-5DC2-D34F-B6D5-6D07995E9EB1}"/>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9525</xdr:colOff>
      <xdr:row>140</xdr:row>
      <xdr:rowOff>485775</xdr:rowOff>
    </xdr:from>
    <xdr:to>
      <xdr:col>13</xdr:col>
      <xdr:colOff>1419225</xdr:colOff>
      <xdr:row>148</xdr:row>
      <xdr:rowOff>9525</xdr:rowOff>
    </xdr:to>
    <xdr:graphicFrame macro="">
      <xdr:nvGraphicFramePr>
        <xdr:cNvPr id="10" name="グラフ 2">
          <a:extLst>
            <a:ext uri="{FF2B5EF4-FFF2-40B4-BE49-F238E27FC236}">
              <a16:creationId xmlns:a16="http://schemas.microsoft.com/office/drawing/2014/main" id="{72BBD453-E290-BB4A-BF17-22149B6B337D}"/>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9525</xdr:colOff>
      <xdr:row>156</xdr:row>
      <xdr:rowOff>485775</xdr:rowOff>
    </xdr:from>
    <xdr:to>
      <xdr:col>13</xdr:col>
      <xdr:colOff>1419225</xdr:colOff>
      <xdr:row>164</xdr:row>
      <xdr:rowOff>9525</xdr:rowOff>
    </xdr:to>
    <xdr:graphicFrame macro="">
      <xdr:nvGraphicFramePr>
        <xdr:cNvPr id="11" name="グラフ 2">
          <a:extLst>
            <a:ext uri="{FF2B5EF4-FFF2-40B4-BE49-F238E27FC236}">
              <a16:creationId xmlns:a16="http://schemas.microsoft.com/office/drawing/2014/main" id="{496751AF-ADB6-2E48-9159-0D580D4970F2}"/>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9525</xdr:colOff>
      <xdr:row>172</xdr:row>
      <xdr:rowOff>485775</xdr:rowOff>
    </xdr:from>
    <xdr:to>
      <xdr:col>13</xdr:col>
      <xdr:colOff>1419225</xdr:colOff>
      <xdr:row>181</xdr:row>
      <xdr:rowOff>9525</xdr:rowOff>
    </xdr:to>
    <xdr:graphicFrame macro="">
      <xdr:nvGraphicFramePr>
        <xdr:cNvPr id="12" name="グラフ 2">
          <a:extLst>
            <a:ext uri="{FF2B5EF4-FFF2-40B4-BE49-F238E27FC236}">
              <a16:creationId xmlns:a16="http://schemas.microsoft.com/office/drawing/2014/main" id="{FF68CBEA-EB0C-B542-B327-78DC658ED1FC}"/>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xdr:colOff>
      <xdr:row>189</xdr:row>
      <xdr:rowOff>485775</xdr:rowOff>
    </xdr:from>
    <xdr:to>
      <xdr:col>13</xdr:col>
      <xdr:colOff>1419225</xdr:colOff>
      <xdr:row>197</xdr:row>
      <xdr:rowOff>9525</xdr:rowOff>
    </xdr:to>
    <xdr:graphicFrame macro="">
      <xdr:nvGraphicFramePr>
        <xdr:cNvPr id="13" name="グラフ 2">
          <a:extLst>
            <a:ext uri="{FF2B5EF4-FFF2-40B4-BE49-F238E27FC236}">
              <a16:creationId xmlns:a16="http://schemas.microsoft.com/office/drawing/2014/main" id="{3E832BE8-5EA5-AE42-AC7F-6AB2488B430F}"/>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9525</xdr:colOff>
      <xdr:row>205</xdr:row>
      <xdr:rowOff>485775</xdr:rowOff>
    </xdr:from>
    <xdr:to>
      <xdr:col>13</xdr:col>
      <xdr:colOff>1419225</xdr:colOff>
      <xdr:row>218</xdr:row>
      <xdr:rowOff>9525</xdr:rowOff>
    </xdr:to>
    <xdr:graphicFrame macro="">
      <xdr:nvGraphicFramePr>
        <xdr:cNvPr id="14" name="グラフ 2">
          <a:extLst>
            <a:ext uri="{FF2B5EF4-FFF2-40B4-BE49-F238E27FC236}">
              <a16:creationId xmlns:a16="http://schemas.microsoft.com/office/drawing/2014/main" id="{1FA51659-2DD3-204E-8E35-7EABCC86749A}"/>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9525</xdr:colOff>
      <xdr:row>226</xdr:row>
      <xdr:rowOff>485775</xdr:rowOff>
    </xdr:from>
    <xdr:to>
      <xdr:col>13</xdr:col>
      <xdr:colOff>1419225</xdr:colOff>
      <xdr:row>234</xdr:row>
      <xdr:rowOff>9525</xdr:rowOff>
    </xdr:to>
    <xdr:graphicFrame macro="">
      <xdr:nvGraphicFramePr>
        <xdr:cNvPr id="15" name="グラフ 2">
          <a:extLst>
            <a:ext uri="{FF2B5EF4-FFF2-40B4-BE49-F238E27FC236}">
              <a16:creationId xmlns:a16="http://schemas.microsoft.com/office/drawing/2014/main" id="{870563AD-9A39-2944-8C68-85448EAB034B}"/>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9525</xdr:colOff>
      <xdr:row>242</xdr:row>
      <xdr:rowOff>485775</xdr:rowOff>
    </xdr:from>
    <xdr:to>
      <xdr:col>13</xdr:col>
      <xdr:colOff>1419225</xdr:colOff>
      <xdr:row>250</xdr:row>
      <xdr:rowOff>9525</xdr:rowOff>
    </xdr:to>
    <xdr:graphicFrame macro="">
      <xdr:nvGraphicFramePr>
        <xdr:cNvPr id="16" name="グラフ 2">
          <a:extLst>
            <a:ext uri="{FF2B5EF4-FFF2-40B4-BE49-F238E27FC236}">
              <a16:creationId xmlns:a16="http://schemas.microsoft.com/office/drawing/2014/main" id="{A9EE3008-CE68-1842-AB83-F877EEB75776}"/>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9525</xdr:colOff>
      <xdr:row>258</xdr:row>
      <xdr:rowOff>485775</xdr:rowOff>
    </xdr:from>
    <xdr:to>
      <xdr:col>13</xdr:col>
      <xdr:colOff>1419225</xdr:colOff>
      <xdr:row>266</xdr:row>
      <xdr:rowOff>9525</xdr:rowOff>
    </xdr:to>
    <xdr:graphicFrame macro="">
      <xdr:nvGraphicFramePr>
        <xdr:cNvPr id="17" name="グラフ 2">
          <a:extLst>
            <a:ext uri="{FF2B5EF4-FFF2-40B4-BE49-F238E27FC236}">
              <a16:creationId xmlns:a16="http://schemas.microsoft.com/office/drawing/2014/main" id="{2E0DEEF0-DF8E-524B-AD83-00169607D7C6}"/>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9525</xdr:colOff>
      <xdr:row>274</xdr:row>
      <xdr:rowOff>485775</xdr:rowOff>
    </xdr:from>
    <xdr:to>
      <xdr:col>13</xdr:col>
      <xdr:colOff>1419225</xdr:colOff>
      <xdr:row>282</xdr:row>
      <xdr:rowOff>9525</xdr:rowOff>
    </xdr:to>
    <xdr:graphicFrame macro="">
      <xdr:nvGraphicFramePr>
        <xdr:cNvPr id="18" name="グラフ 2">
          <a:extLst>
            <a:ext uri="{FF2B5EF4-FFF2-40B4-BE49-F238E27FC236}">
              <a16:creationId xmlns:a16="http://schemas.microsoft.com/office/drawing/2014/main" id="{B2DE0DC1-CF7E-9D44-8412-C1A2F5FBA8C5}"/>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xdr:colOff>
      <xdr:row>290</xdr:row>
      <xdr:rowOff>485775</xdr:rowOff>
    </xdr:from>
    <xdr:to>
      <xdr:col>13</xdr:col>
      <xdr:colOff>1419225</xdr:colOff>
      <xdr:row>298</xdr:row>
      <xdr:rowOff>9525</xdr:rowOff>
    </xdr:to>
    <xdr:graphicFrame macro="">
      <xdr:nvGraphicFramePr>
        <xdr:cNvPr id="19" name="グラフ 2">
          <a:extLst>
            <a:ext uri="{FF2B5EF4-FFF2-40B4-BE49-F238E27FC236}">
              <a16:creationId xmlns:a16="http://schemas.microsoft.com/office/drawing/2014/main" id="{17F44C97-A101-EB48-9C07-638A5838851B}"/>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9525</xdr:colOff>
      <xdr:row>306</xdr:row>
      <xdr:rowOff>485775</xdr:rowOff>
    </xdr:from>
    <xdr:to>
      <xdr:col>13</xdr:col>
      <xdr:colOff>1419225</xdr:colOff>
      <xdr:row>314</xdr:row>
      <xdr:rowOff>9525</xdr:rowOff>
    </xdr:to>
    <xdr:graphicFrame macro="">
      <xdr:nvGraphicFramePr>
        <xdr:cNvPr id="20" name="グラフ 2">
          <a:extLst>
            <a:ext uri="{FF2B5EF4-FFF2-40B4-BE49-F238E27FC236}">
              <a16:creationId xmlns:a16="http://schemas.microsoft.com/office/drawing/2014/main" id="{74051B17-CAEB-7443-8622-3D3EFD243EB1}"/>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9525</xdr:colOff>
      <xdr:row>322</xdr:row>
      <xdr:rowOff>485775</xdr:rowOff>
    </xdr:from>
    <xdr:to>
      <xdr:col>13</xdr:col>
      <xdr:colOff>1419225</xdr:colOff>
      <xdr:row>330</xdr:row>
      <xdr:rowOff>9525</xdr:rowOff>
    </xdr:to>
    <xdr:graphicFrame macro="">
      <xdr:nvGraphicFramePr>
        <xdr:cNvPr id="21" name="グラフ 2">
          <a:extLst>
            <a:ext uri="{FF2B5EF4-FFF2-40B4-BE49-F238E27FC236}">
              <a16:creationId xmlns:a16="http://schemas.microsoft.com/office/drawing/2014/main" id="{02C0642B-2059-FA45-A0FB-E2182D9EA955}"/>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9525</xdr:colOff>
      <xdr:row>467</xdr:row>
      <xdr:rowOff>485775</xdr:rowOff>
    </xdr:from>
    <xdr:to>
      <xdr:col>13</xdr:col>
      <xdr:colOff>1419225</xdr:colOff>
      <xdr:row>475</xdr:row>
      <xdr:rowOff>9525</xdr:rowOff>
    </xdr:to>
    <xdr:graphicFrame macro="">
      <xdr:nvGraphicFramePr>
        <xdr:cNvPr id="30" name="グラフ 2">
          <a:extLst>
            <a:ext uri="{FF2B5EF4-FFF2-40B4-BE49-F238E27FC236}">
              <a16:creationId xmlns:a16="http://schemas.microsoft.com/office/drawing/2014/main" id="{EFD3111A-89EA-0345-AB90-37BCEE286BBA}"/>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9525</xdr:colOff>
      <xdr:row>483</xdr:row>
      <xdr:rowOff>485775</xdr:rowOff>
    </xdr:from>
    <xdr:to>
      <xdr:col>13</xdr:col>
      <xdr:colOff>1419225</xdr:colOff>
      <xdr:row>492</xdr:row>
      <xdr:rowOff>9525</xdr:rowOff>
    </xdr:to>
    <xdr:graphicFrame macro="">
      <xdr:nvGraphicFramePr>
        <xdr:cNvPr id="31" name="グラフ 2">
          <a:extLst>
            <a:ext uri="{FF2B5EF4-FFF2-40B4-BE49-F238E27FC236}">
              <a16:creationId xmlns:a16="http://schemas.microsoft.com/office/drawing/2014/main" id="{D067CDF6-8171-4E4D-B72E-BF6F656265A8}"/>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9525</xdr:colOff>
      <xdr:row>338</xdr:row>
      <xdr:rowOff>485775</xdr:rowOff>
    </xdr:from>
    <xdr:to>
      <xdr:col>13</xdr:col>
      <xdr:colOff>1419225</xdr:colOff>
      <xdr:row>346</xdr:row>
      <xdr:rowOff>9525</xdr:rowOff>
    </xdr:to>
    <xdr:graphicFrame macro="">
      <xdr:nvGraphicFramePr>
        <xdr:cNvPr id="39" name="グラフ 2">
          <a:extLst>
            <a:ext uri="{FF2B5EF4-FFF2-40B4-BE49-F238E27FC236}">
              <a16:creationId xmlns:a16="http://schemas.microsoft.com/office/drawing/2014/main" id="{4A4D877A-0642-444F-A03B-000A738B33CA}"/>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9525</xdr:colOff>
      <xdr:row>354</xdr:row>
      <xdr:rowOff>485775</xdr:rowOff>
    </xdr:from>
    <xdr:to>
      <xdr:col>13</xdr:col>
      <xdr:colOff>1419225</xdr:colOff>
      <xdr:row>362</xdr:row>
      <xdr:rowOff>9525</xdr:rowOff>
    </xdr:to>
    <xdr:graphicFrame macro="">
      <xdr:nvGraphicFramePr>
        <xdr:cNvPr id="40" name="グラフ 2">
          <a:extLst>
            <a:ext uri="{FF2B5EF4-FFF2-40B4-BE49-F238E27FC236}">
              <a16:creationId xmlns:a16="http://schemas.microsoft.com/office/drawing/2014/main" id="{E208F77A-6BFA-0B48-A753-C461C5D579CE}"/>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9525</xdr:colOff>
      <xdr:row>370</xdr:row>
      <xdr:rowOff>485775</xdr:rowOff>
    </xdr:from>
    <xdr:to>
      <xdr:col>13</xdr:col>
      <xdr:colOff>1419225</xdr:colOff>
      <xdr:row>378</xdr:row>
      <xdr:rowOff>9525</xdr:rowOff>
    </xdr:to>
    <xdr:graphicFrame macro="">
      <xdr:nvGraphicFramePr>
        <xdr:cNvPr id="41" name="グラフ 2">
          <a:extLst>
            <a:ext uri="{FF2B5EF4-FFF2-40B4-BE49-F238E27FC236}">
              <a16:creationId xmlns:a16="http://schemas.microsoft.com/office/drawing/2014/main" id="{79FE8B43-F46D-E541-AEE1-A6C7CA87096C}"/>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9525</xdr:colOff>
      <xdr:row>386</xdr:row>
      <xdr:rowOff>485775</xdr:rowOff>
    </xdr:from>
    <xdr:to>
      <xdr:col>13</xdr:col>
      <xdr:colOff>1419225</xdr:colOff>
      <xdr:row>394</xdr:row>
      <xdr:rowOff>9525</xdr:rowOff>
    </xdr:to>
    <xdr:graphicFrame macro="">
      <xdr:nvGraphicFramePr>
        <xdr:cNvPr id="42" name="グラフ 2">
          <a:extLst>
            <a:ext uri="{FF2B5EF4-FFF2-40B4-BE49-F238E27FC236}">
              <a16:creationId xmlns:a16="http://schemas.microsoft.com/office/drawing/2014/main" id="{B4E7B68E-4332-CB41-88C6-08252513AB11}"/>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9525</xdr:colOff>
      <xdr:row>402</xdr:row>
      <xdr:rowOff>485775</xdr:rowOff>
    </xdr:from>
    <xdr:to>
      <xdr:col>13</xdr:col>
      <xdr:colOff>1419225</xdr:colOff>
      <xdr:row>410</xdr:row>
      <xdr:rowOff>9525</xdr:rowOff>
    </xdr:to>
    <xdr:graphicFrame macro="">
      <xdr:nvGraphicFramePr>
        <xdr:cNvPr id="43" name="グラフ 2">
          <a:extLst>
            <a:ext uri="{FF2B5EF4-FFF2-40B4-BE49-F238E27FC236}">
              <a16:creationId xmlns:a16="http://schemas.microsoft.com/office/drawing/2014/main" id="{9E9F0D0B-6C68-844C-A1D3-7A830B064872}"/>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9525</xdr:colOff>
      <xdr:row>418</xdr:row>
      <xdr:rowOff>485775</xdr:rowOff>
    </xdr:from>
    <xdr:to>
      <xdr:col>13</xdr:col>
      <xdr:colOff>1419225</xdr:colOff>
      <xdr:row>426</xdr:row>
      <xdr:rowOff>9525</xdr:rowOff>
    </xdr:to>
    <xdr:graphicFrame macro="">
      <xdr:nvGraphicFramePr>
        <xdr:cNvPr id="44" name="グラフ 2">
          <a:extLst>
            <a:ext uri="{FF2B5EF4-FFF2-40B4-BE49-F238E27FC236}">
              <a16:creationId xmlns:a16="http://schemas.microsoft.com/office/drawing/2014/main" id="{3C0C2D03-8A3B-7E49-A3D0-2902678F9EFA}"/>
            </a:ext>
            <a:ext uri="{147F2762-F138-4A5C-976F-8EAC2B608ADB}">
              <a16:predDERef xmlns:a16="http://schemas.microsoft.com/office/drawing/2014/main" pred="{9E9F0D0B-6C68-844C-A1D3-7A830B0648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10</xdr:col>
      <xdr:colOff>9525</xdr:colOff>
      <xdr:row>434</xdr:row>
      <xdr:rowOff>485775</xdr:rowOff>
    </xdr:from>
    <xdr:to>
      <xdr:col>13</xdr:col>
      <xdr:colOff>1419225</xdr:colOff>
      <xdr:row>443</xdr:row>
      <xdr:rowOff>9525</xdr:rowOff>
    </xdr:to>
    <xdr:graphicFrame macro="">
      <xdr:nvGraphicFramePr>
        <xdr:cNvPr id="45" name="グラフ 2">
          <a:extLst>
            <a:ext uri="{FF2B5EF4-FFF2-40B4-BE49-F238E27FC236}">
              <a16:creationId xmlns:a16="http://schemas.microsoft.com/office/drawing/2014/main" id="{BF3267DD-A687-D04B-8F04-D6BBC1A4B0A9}"/>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10</xdr:col>
      <xdr:colOff>9525</xdr:colOff>
      <xdr:row>451</xdr:row>
      <xdr:rowOff>485775</xdr:rowOff>
    </xdr:from>
    <xdr:to>
      <xdr:col>13</xdr:col>
      <xdr:colOff>1419225</xdr:colOff>
      <xdr:row>459</xdr:row>
      <xdr:rowOff>9525</xdr:rowOff>
    </xdr:to>
    <xdr:graphicFrame macro="">
      <xdr:nvGraphicFramePr>
        <xdr:cNvPr id="46" name="グラフ 2">
          <a:extLst>
            <a:ext uri="{FF2B5EF4-FFF2-40B4-BE49-F238E27FC236}">
              <a16:creationId xmlns:a16="http://schemas.microsoft.com/office/drawing/2014/main" id="{04B382FF-C451-6F4A-BB52-0CDE78CD092B}"/>
            </a:ext>
            <a:ext uri="{147F2762-F138-4A5C-976F-8EAC2B608ADB}">
              <a16:predDERef xmlns:a16="http://schemas.microsoft.com/office/drawing/2014/main" pred="{BF3267DD-A687-D04B-8F04-D6BBC1A4B0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10</xdr:col>
      <xdr:colOff>152399</xdr:colOff>
      <xdr:row>2</xdr:row>
      <xdr:rowOff>16934</xdr:rowOff>
    </xdr:from>
    <xdr:to>
      <xdr:col>14</xdr:col>
      <xdr:colOff>16933</xdr:colOff>
      <xdr:row>3</xdr:row>
      <xdr:rowOff>73881</xdr:rowOff>
    </xdr:to>
    <xdr:pic>
      <xdr:nvPicPr>
        <xdr:cNvPr id="8" name="図 7">
          <a:extLst>
            <a:ext uri="{FF2B5EF4-FFF2-40B4-BE49-F238E27FC236}">
              <a16:creationId xmlns:a16="http://schemas.microsoft.com/office/drawing/2014/main" id="{F7AB0E00-DA73-D27C-EF7E-17259DDA4946}"/>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3106399" y="762001"/>
          <a:ext cx="5825067" cy="56494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9525</xdr:colOff>
      <xdr:row>55</xdr:row>
      <xdr:rowOff>485775</xdr:rowOff>
    </xdr:from>
    <xdr:to>
      <xdr:col>13</xdr:col>
      <xdr:colOff>1419225</xdr:colOff>
      <xdr:row>63</xdr:row>
      <xdr:rowOff>9525</xdr:rowOff>
    </xdr:to>
    <xdr:graphicFrame macro="">
      <xdr:nvGraphicFramePr>
        <xdr:cNvPr id="2" name="グラフ 1">
          <a:extLst>
            <a:ext uri="{FF2B5EF4-FFF2-40B4-BE49-F238E27FC236}">
              <a16:creationId xmlns:a16="http://schemas.microsoft.com/office/drawing/2014/main" id="{91D7DEB7-8BBB-1E4F-975B-7F33B5BD8F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9525</xdr:colOff>
      <xdr:row>71</xdr:row>
      <xdr:rowOff>485775</xdr:rowOff>
    </xdr:from>
    <xdr:to>
      <xdr:col>13</xdr:col>
      <xdr:colOff>1419225</xdr:colOff>
      <xdr:row>79</xdr:row>
      <xdr:rowOff>9525</xdr:rowOff>
    </xdr:to>
    <xdr:graphicFrame macro="">
      <xdr:nvGraphicFramePr>
        <xdr:cNvPr id="3" name="グラフ 2">
          <a:extLst>
            <a:ext uri="{FF2B5EF4-FFF2-40B4-BE49-F238E27FC236}">
              <a16:creationId xmlns:a16="http://schemas.microsoft.com/office/drawing/2014/main" id="{6D6703B6-C57B-7F4A-A5C8-1D4EE5742229}"/>
            </a:ext>
            <a:ext uri="{147F2762-F138-4A5C-976F-8EAC2B608ADB}">
              <a16:predDERef xmlns:a16="http://schemas.microsoft.com/office/drawing/2014/main" pred="{39587770-F7E9-4767-9611-D5DE640D53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9525</xdr:colOff>
      <xdr:row>87</xdr:row>
      <xdr:rowOff>485775</xdr:rowOff>
    </xdr:from>
    <xdr:to>
      <xdr:col>13</xdr:col>
      <xdr:colOff>1419225</xdr:colOff>
      <xdr:row>97</xdr:row>
      <xdr:rowOff>9525</xdr:rowOff>
    </xdr:to>
    <xdr:graphicFrame macro="">
      <xdr:nvGraphicFramePr>
        <xdr:cNvPr id="4" name="グラフ 2">
          <a:extLst>
            <a:ext uri="{FF2B5EF4-FFF2-40B4-BE49-F238E27FC236}">
              <a16:creationId xmlns:a16="http://schemas.microsoft.com/office/drawing/2014/main" id="{B78076C0-3D73-C340-AB2F-69A3061DF9D4}"/>
            </a:ext>
            <a:ext uri="{147F2762-F138-4A5C-976F-8EAC2B608ADB}">
              <a16:predDERef xmlns:a16="http://schemas.microsoft.com/office/drawing/2014/main" pred="{BD58EF5E-E3EB-4146-BC04-BA87781B6C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9525</xdr:colOff>
      <xdr:row>105</xdr:row>
      <xdr:rowOff>485775</xdr:rowOff>
    </xdr:from>
    <xdr:to>
      <xdr:col>13</xdr:col>
      <xdr:colOff>1419225</xdr:colOff>
      <xdr:row>113</xdr:row>
      <xdr:rowOff>9525</xdr:rowOff>
    </xdr:to>
    <xdr:graphicFrame macro="">
      <xdr:nvGraphicFramePr>
        <xdr:cNvPr id="5" name="グラフ 2">
          <a:extLst>
            <a:ext uri="{FF2B5EF4-FFF2-40B4-BE49-F238E27FC236}">
              <a16:creationId xmlns:a16="http://schemas.microsoft.com/office/drawing/2014/main" id="{10E64368-7498-594D-AE30-29FA59466EF4}"/>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121</xdr:row>
      <xdr:rowOff>485775</xdr:rowOff>
    </xdr:from>
    <xdr:to>
      <xdr:col>13</xdr:col>
      <xdr:colOff>1419225</xdr:colOff>
      <xdr:row>129</xdr:row>
      <xdr:rowOff>9525</xdr:rowOff>
    </xdr:to>
    <xdr:graphicFrame macro="">
      <xdr:nvGraphicFramePr>
        <xdr:cNvPr id="6" name="グラフ 2">
          <a:extLst>
            <a:ext uri="{FF2B5EF4-FFF2-40B4-BE49-F238E27FC236}">
              <a16:creationId xmlns:a16="http://schemas.microsoft.com/office/drawing/2014/main" id="{7EF73C01-66D4-D74C-AB0F-5AE4B906E29B}"/>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9525</xdr:colOff>
      <xdr:row>137</xdr:row>
      <xdr:rowOff>485775</xdr:rowOff>
    </xdr:from>
    <xdr:to>
      <xdr:col>13</xdr:col>
      <xdr:colOff>1419225</xdr:colOff>
      <xdr:row>145</xdr:row>
      <xdr:rowOff>9525</xdr:rowOff>
    </xdr:to>
    <xdr:graphicFrame macro="">
      <xdr:nvGraphicFramePr>
        <xdr:cNvPr id="7" name="グラフ 2">
          <a:extLst>
            <a:ext uri="{FF2B5EF4-FFF2-40B4-BE49-F238E27FC236}">
              <a16:creationId xmlns:a16="http://schemas.microsoft.com/office/drawing/2014/main" id="{23766934-FD41-FA44-B914-F948063F8E04}"/>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9525</xdr:colOff>
      <xdr:row>153</xdr:row>
      <xdr:rowOff>485775</xdr:rowOff>
    </xdr:from>
    <xdr:to>
      <xdr:col>13</xdr:col>
      <xdr:colOff>1419225</xdr:colOff>
      <xdr:row>161</xdr:row>
      <xdr:rowOff>9525</xdr:rowOff>
    </xdr:to>
    <xdr:graphicFrame macro="">
      <xdr:nvGraphicFramePr>
        <xdr:cNvPr id="8" name="グラフ 2">
          <a:extLst>
            <a:ext uri="{FF2B5EF4-FFF2-40B4-BE49-F238E27FC236}">
              <a16:creationId xmlns:a16="http://schemas.microsoft.com/office/drawing/2014/main" id="{A145ADDA-C592-EA45-A7D1-8CBA9B7E542D}"/>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9525</xdr:colOff>
      <xdr:row>169</xdr:row>
      <xdr:rowOff>485775</xdr:rowOff>
    </xdr:from>
    <xdr:to>
      <xdr:col>13</xdr:col>
      <xdr:colOff>1419225</xdr:colOff>
      <xdr:row>178</xdr:row>
      <xdr:rowOff>9525</xdr:rowOff>
    </xdr:to>
    <xdr:graphicFrame macro="">
      <xdr:nvGraphicFramePr>
        <xdr:cNvPr id="9" name="グラフ 2">
          <a:extLst>
            <a:ext uri="{FF2B5EF4-FFF2-40B4-BE49-F238E27FC236}">
              <a16:creationId xmlns:a16="http://schemas.microsoft.com/office/drawing/2014/main" id="{260D1057-381A-F248-BE8A-BF0F71970DA6}"/>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9525</xdr:colOff>
      <xdr:row>186</xdr:row>
      <xdr:rowOff>485775</xdr:rowOff>
    </xdr:from>
    <xdr:to>
      <xdr:col>13</xdr:col>
      <xdr:colOff>1419225</xdr:colOff>
      <xdr:row>194</xdr:row>
      <xdr:rowOff>9525</xdr:rowOff>
    </xdr:to>
    <xdr:graphicFrame macro="">
      <xdr:nvGraphicFramePr>
        <xdr:cNvPr id="10" name="グラフ 2">
          <a:extLst>
            <a:ext uri="{FF2B5EF4-FFF2-40B4-BE49-F238E27FC236}">
              <a16:creationId xmlns:a16="http://schemas.microsoft.com/office/drawing/2014/main" id="{BD2E1CE5-D416-7944-B430-0B4BD68D4343}"/>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9525</xdr:colOff>
      <xdr:row>202</xdr:row>
      <xdr:rowOff>485775</xdr:rowOff>
    </xdr:from>
    <xdr:to>
      <xdr:col>13</xdr:col>
      <xdr:colOff>1419225</xdr:colOff>
      <xdr:row>210</xdr:row>
      <xdr:rowOff>9525</xdr:rowOff>
    </xdr:to>
    <xdr:graphicFrame macro="">
      <xdr:nvGraphicFramePr>
        <xdr:cNvPr id="12" name="グラフ 2">
          <a:extLst>
            <a:ext uri="{FF2B5EF4-FFF2-40B4-BE49-F238E27FC236}">
              <a16:creationId xmlns:a16="http://schemas.microsoft.com/office/drawing/2014/main" id="{5D693237-3FE3-9B47-A408-041670441132}"/>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9525</xdr:colOff>
      <xdr:row>218</xdr:row>
      <xdr:rowOff>485775</xdr:rowOff>
    </xdr:from>
    <xdr:to>
      <xdr:col>13</xdr:col>
      <xdr:colOff>1419225</xdr:colOff>
      <xdr:row>226</xdr:row>
      <xdr:rowOff>9525</xdr:rowOff>
    </xdr:to>
    <xdr:graphicFrame macro="">
      <xdr:nvGraphicFramePr>
        <xdr:cNvPr id="13" name="グラフ 2">
          <a:extLst>
            <a:ext uri="{FF2B5EF4-FFF2-40B4-BE49-F238E27FC236}">
              <a16:creationId xmlns:a16="http://schemas.microsoft.com/office/drawing/2014/main" id="{FE449B04-6BD8-3D47-B30A-5B73BF0DE5CF}"/>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9525</xdr:colOff>
      <xdr:row>234</xdr:row>
      <xdr:rowOff>485775</xdr:rowOff>
    </xdr:from>
    <xdr:to>
      <xdr:col>13</xdr:col>
      <xdr:colOff>1419225</xdr:colOff>
      <xdr:row>242</xdr:row>
      <xdr:rowOff>9525</xdr:rowOff>
    </xdr:to>
    <xdr:graphicFrame macro="">
      <xdr:nvGraphicFramePr>
        <xdr:cNvPr id="14" name="グラフ 2">
          <a:extLst>
            <a:ext uri="{FF2B5EF4-FFF2-40B4-BE49-F238E27FC236}">
              <a16:creationId xmlns:a16="http://schemas.microsoft.com/office/drawing/2014/main" id="{619B2C62-B893-4240-85B2-5EF151D2E56C}"/>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9525</xdr:colOff>
      <xdr:row>250</xdr:row>
      <xdr:rowOff>485775</xdr:rowOff>
    </xdr:from>
    <xdr:to>
      <xdr:col>13</xdr:col>
      <xdr:colOff>1419225</xdr:colOff>
      <xdr:row>258</xdr:row>
      <xdr:rowOff>9525</xdr:rowOff>
    </xdr:to>
    <xdr:graphicFrame macro="">
      <xdr:nvGraphicFramePr>
        <xdr:cNvPr id="15" name="グラフ 2">
          <a:extLst>
            <a:ext uri="{FF2B5EF4-FFF2-40B4-BE49-F238E27FC236}">
              <a16:creationId xmlns:a16="http://schemas.microsoft.com/office/drawing/2014/main" id="{574CA8EE-B9F6-4545-9052-B9765564FBA9}"/>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9525</xdr:colOff>
      <xdr:row>266</xdr:row>
      <xdr:rowOff>485775</xdr:rowOff>
    </xdr:from>
    <xdr:to>
      <xdr:col>13</xdr:col>
      <xdr:colOff>1419225</xdr:colOff>
      <xdr:row>274</xdr:row>
      <xdr:rowOff>9525</xdr:rowOff>
    </xdr:to>
    <xdr:graphicFrame macro="">
      <xdr:nvGraphicFramePr>
        <xdr:cNvPr id="16" name="グラフ 2">
          <a:extLst>
            <a:ext uri="{FF2B5EF4-FFF2-40B4-BE49-F238E27FC236}">
              <a16:creationId xmlns:a16="http://schemas.microsoft.com/office/drawing/2014/main" id="{D90116D0-9F30-3E43-86E6-EDCF173CE83F}"/>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9525</xdr:colOff>
      <xdr:row>282</xdr:row>
      <xdr:rowOff>485775</xdr:rowOff>
    </xdr:from>
    <xdr:to>
      <xdr:col>13</xdr:col>
      <xdr:colOff>1419225</xdr:colOff>
      <xdr:row>290</xdr:row>
      <xdr:rowOff>9525</xdr:rowOff>
    </xdr:to>
    <xdr:graphicFrame macro="">
      <xdr:nvGraphicFramePr>
        <xdr:cNvPr id="17" name="グラフ 2">
          <a:extLst>
            <a:ext uri="{FF2B5EF4-FFF2-40B4-BE49-F238E27FC236}">
              <a16:creationId xmlns:a16="http://schemas.microsoft.com/office/drawing/2014/main" id="{86D3E0D4-5970-C247-B185-8C33C5351F76}"/>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9525</xdr:colOff>
      <xdr:row>298</xdr:row>
      <xdr:rowOff>485775</xdr:rowOff>
    </xdr:from>
    <xdr:to>
      <xdr:col>13</xdr:col>
      <xdr:colOff>1419225</xdr:colOff>
      <xdr:row>306</xdr:row>
      <xdr:rowOff>9525</xdr:rowOff>
    </xdr:to>
    <xdr:graphicFrame macro="">
      <xdr:nvGraphicFramePr>
        <xdr:cNvPr id="18" name="グラフ 2">
          <a:extLst>
            <a:ext uri="{FF2B5EF4-FFF2-40B4-BE49-F238E27FC236}">
              <a16:creationId xmlns:a16="http://schemas.microsoft.com/office/drawing/2014/main" id="{7426C890-11B9-4745-9667-3C2CBBF79806}"/>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9525</xdr:colOff>
      <xdr:row>443</xdr:row>
      <xdr:rowOff>485775</xdr:rowOff>
    </xdr:from>
    <xdr:to>
      <xdr:col>13</xdr:col>
      <xdr:colOff>1419225</xdr:colOff>
      <xdr:row>451</xdr:row>
      <xdr:rowOff>9525</xdr:rowOff>
    </xdr:to>
    <xdr:graphicFrame macro="">
      <xdr:nvGraphicFramePr>
        <xdr:cNvPr id="19" name="グラフ 2">
          <a:extLst>
            <a:ext uri="{FF2B5EF4-FFF2-40B4-BE49-F238E27FC236}">
              <a16:creationId xmlns:a16="http://schemas.microsoft.com/office/drawing/2014/main" id="{0C752585-11E2-4B4E-9190-6AFA881C784C}"/>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9525</xdr:colOff>
      <xdr:row>459</xdr:row>
      <xdr:rowOff>485775</xdr:rowOff>
    </xdr:from>
    <xdr:to>
      <xdr:col>13</xdr:col>
      <xdr:colOff>1419225</xdr:colOff>
      <xdr:row>469</xdr:row>
      <xdr:rowOff>0</xdr:rowOff>
    </xdr:to>
    <xdr:graphicFrame macro="">
      <xdr:nvGraphicFramePr>
        <xdr:cNvPr id="20" name="グラフ 2">
          <a:extLst>
            <a:ext uri="{FF2B5EF4-FFF2-40B4-BE49-F238E27FC236}">
              <a16:creationId xmlns:a16="http://schemas.microsoft.com/office/drawing/2014/main" id="{7B619544-4DD1-C043-94C5-AFE394F5653A}"/>
            </a:ext>
            <a:ext uri="{147F2762-F138-4A5C-976F-8EAC2B608ADB}">
              <a16:predDERef xmlns:a16="http://schemas.microsoft.com/office/drawing/2014/main" pred="{0C752585-11E2-4B4E-9190-6AFA881C78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9525</xdr:colOff>
      <xdr:row>314</xdr:row>
      <xdr:rowOff>485775</xdr:rowOff>
    </xdr:from>
    <xdr:to>
      <xdr:col>13</xdr:col>
      <xdr:colOff>1419225</xdr:colOff>
      <xdr:row>322</xdr:row>
      <xdr:rowOff>9525</xdr:rowOff>
    </xdr:to>
    <xdr:graphicFrame macro="">
      <xdr:nvGraphicFramePr>
        <xdr:cNvPr id="29" name="グラフ 2">
          <a:extLst>
            <a:ext uri="{FF2B5EF4-FFF2-40B4-BE49-F238E27FC236}">
              <a16:creationId xmlns:a16="http://schemas.microsoft.com/office/drawing/2014/main" id="{BE23462F-4B88-6E41-A500-B135E1B45CF0}"/>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9525</xdr:colOff>
      <xdr:row>330</xdr:row>
      <xdr:rowOff>485775</xdr:rowOff>
    </xdr:from>
    <xdr:to>
      <xdr:col>13</xdr:col>
      <xdr:colOff>1419225</xdr:colOff>
      <xdr:row>338</xdr:row>
      <xdr:rowOff>9525</xdr:rowOff>
    </xdr:to>
    <xdr:graphicFrame macro="">
      <xdr:nvGraphicFramePr>
        <xdr:cNvPr id="30" name="グラフ 2">
          <a:extLst>
            <a:ext uri="{FF2B5EF4-FFF2-40B4-BE49-F238E27FC236}">
              <a16:creationId xmlns:a16="http://schemas.microsoft.com/office/drawing/2014/main" id="{857B29B7-6EF7-5643-9604-A84A072EC814}"/>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10</xdr:col>
      <xdr:colOff>9525</xdr:colOff>
      <xdr:row>346</xdr:row>
      <xdr:rowOff>485775</xdr:rowOff>
    </xdr:from>
    <xdr:to>
      <xdr:col>13</xdr:col>
      <xdr:colOff>1419225</xdr:colOff>
      <xdr:row>354</xdr:row>
      <xdr:rowOff>9525</xdr:rowOff>
    </xdr:to>
    <xdr:graphicFrame macro="">
      <xdr:nvGraphicFramePr>
        <xdr:cNvPr id="31" name="グラフ 2">
          <a:extLst>
            <a:ext uri="{FF2B5EF4-FFF2-40B4-BE49-F238E27FC236}">
              <a16:creationId xmlns:a16="http://schemas.microsoft.com/office/drawing/2014/main" id="{C5B5F783-99D6-E444-8CE1-BEF59D32A60A}"/>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9525</xdr:colOff>
      <xdr:row>362</xdr:row>
      <xdr:rowOff>485775</xdr:rowOff>
    </xdr:from>
    <xdr:to>
      <xdr:col>13</xdr:col>
      <xdr:colOff>1419225</xdr:colOff>
      <xdr:row>370</xdr:row>
      <xdr:rowOff>9525</xdr:rowOff>
    </xdr:to>
    <xdr:graphicFrame macro="">
      <xdr:nvGraphicFramePr>
        <xdr:cNvPr id="32" name="グラフ 2">
          <a:extLst>
            <a:ext uri="{FF2B5EF4-FFF2-40B4-BE49-F238E27FC236}">
              <a16:creationId xmlns:a16="http://schemas.microsoft.com/office/drawing/2014/main" id="{97E41574-5335-384B-9C5B-426161565EEC}"/>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9525</xdr:colOff>
      <xdr:row>378</xdr:row>
      <xdr:rowOff>485775</xdr:rowOff>
    </xdr:from>
    <xdr:to>
      <xdr:col>13</xdr:col>
      <xdr:colOff>1419225</xdr:colOff>
      <xdr:row>386</xdr:row>
      <xdr:rowOff>9525</xdr:rowOff>
    </xdr:to>
    <xdr:graphicFrame macro="">
      <xdr:nvGraphicFramePr>
        <xdr:cNvPr id="33" name="グラフ 2">
          <a:extLst>
            <a:ext uri="{FF2B5EF4-FFF2-40B4-BE49-F238E27FC236}">
              <a16:creationId xmlns:a16="http://schemas.microsoft.com/office/drawing/2014/main" id="{5ABD979E-60E7-1E4A-B50E-5241D3A0C075}"/>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9525</xdr:colOff>
      <xdr:row>394</xdr:row>
      <xdr:rowOff>485775</xdr:rowOff>
    </xdr:from>
    <xdr:to>
      <xdr:col>13</xdr:col>
      <xdr:colOff>1419225</xdr:colOff>
      <xdr:row>402</xdr:row>
      <xdr:rowOff>9525</xdr:rowOff>
    </xdr:to>
    <xdr:graphicFrame macro="">
      <xdr:nvGraphicFramePr>
        <xdr:cNvPr id="34" name="グラフ 2">
          <a:extLst>
            <a:ext uri="{FF2B5EF4-FFF2-40B4-BE49-F238E27FC236}">
              <a16:creationId xmlns:a16="http://schemas.microsoft.com/office/drawing/2014/main" id="{D748E7C1-E205-5B40-B8F8-39949F3AD591}"/>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9525</xdr:colOff>
      <xdr:row>410</xdr:row>
      <xdr:rowOff>485775</xdr:rowOff>
    </xdr:from>
    <xdr:to>
      <xdr:col>13</xdr:col>
      <xdr:colOff>1419225</xdr:colOff>
      <xdr:row>419</xdr:row>
      <xdr:rowOff>9525</xdr:rowOff>
    </xdr:to>
    <xdr:graphicFrame macro="">
      <xdr:nvGraphicFramePr>
        <xdr:cNvPr id="35" name="グラフ 2">
          <a:extLst>
            <a:ext uri="{FF2B5EF4-FFF2-40B4-BE49-F238E27FC236}">
              <a16:creationId xmlns:a16="http://schemas.microsoft.com/office/drawing/2014/main" id="{BDA1F8C9-6F70-FD4C-8F81-44F55A2E3306}"/>
            </a:ext>
            <a:ext uri="{147F2762-F138-4A5C-976F-8EAC2B608ADB}">
              <a16:predDERef xmlns:a16="http://schemas.microsoft.com/office/drawing/2014/main" pred="{7B8A6837-99F6-4F8C-A23F-403E9BEA6D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10</xdr:col>
      <xdr:colOff>0</xdr:colOff>
      <xdr:row>2</xdr:row>
      <xdr:rowOff>0</xdr:rowOff>
    </xdr:from>
    <xdr:to>
      <xdr:col>13</xdr:col>
      <xdr:colOff>1372880</xdr:colOff>
      <xdr:row>3</xdr:row>
      <xdr:rowOff>51040</xdr:rowOff>
    </xdr:to>
    <xdr:pic>
      <xdr:nvPicPr>
        <xdr:cNvPr id="37" name="図 36">
          <a:extLst>
            <a:ext uri="{FF2B5EF4-FFF2-40B4-BE49-F238E27FC236}">
              <a16:creationId xmlns:a16="http://schemas.microsoft.com/office/drawing/2014/main" id="{16B60386-DA35-6341-BB41-330BB68EF9CE}"/>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2917714" y="743857"/>
          <a:ext cx="5830580" cy="559040"/>
        </a:xfrm>
        <a:prstGeom prst="rect">
          <a:avLst/>
        </a:prstGeom>
      </xdr:spPr>
    </xdr:pic>
    <xdr:clientData/>
  </xdr:twoCellAnchor>
  <xdr:twoCellAnchor>
    <xdr:from>
      <xdr:col>10</xdr:col>
      <xdr:colOff>9525</xdr:colOff>
      <xdr:row>55</xdr:row>
      <xdr:rowOff>485775</xdr:rowOff>
    </xdr:from>
    <xdr:to>
      <xdr:col>13</xdr:col>
      <xdr:colOff>1419225</xdr:colOff>
      <xdr:row>63</xdr:row>
      <xdr:rowOff>0</xdr:rowOff>
    </xdr:to>
    <xdr:graphicFrame macro="">
      <xdr:nvGraphicFramePr>
        <xdr:cNvPr id="36" name="グラフ 35">
          <a:extLst>
            <a:ext uri="{FF2B5EF4-FFF2-40B4-BE49-F238E27FC236}">
              <a16:creationId xmlns:a16="http://schemas.microsoft.com/office/drawing/2014/main" id="{779DB34F-BE6D-DC47-B31E-D79A23B918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xdr:col>
      <xdr:colOff>9525</xdr:colOff>
      <xdr:row>427</xdr:row>
      <xdr:rowOff>485775</xdr:rowOff>
    </xdr:from>
    <xdr:to>
      <xdr:col>13</xdr:col>
      <xdr:colOff>1419225</xdr:colOff>
      <xdr:row>435</xdr:row>
      <xdr:rowOff>9525</xdr:rowOff>
    </xdr:to>
    <xdr:graphicFrame macro="">
      <xdr:nvGraphicFramePr>
        <xdr:cNvPr id="11" name="グラフ 2">
          <a:extLst>
            <a:ext uri="{FF2B5EF4-FFF2-40B4-BE49-F238E27FC236}">
              <a16:creationId xmlns:a16="http://schemas.microsoft.com/office/drawing/2014/main" id="{8B37C2CC-B213-4C79-9463-691A3252172D}"/>
            </a:ext>
            <a:ext uri="{147F2762-F138-4A5C-976F-8EAC2B608ADB}">
              <a16:predDERef xmlns:a16="http://schemas.microsoft.com/office/drawing/2014/main" pred="{779DB34F-BE6D-DC47-B31E-D79A23B918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cscoe.sharepoint.com/Users/k008/Desktop/&#21487;&#35222;&#21270;PJ&#25104;&#26524;&#29289;(&#26696;)_Rev4_loc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Profiles\c9053636\Desktop\NANBOK(&#12459;&#12513;&#12521;&#12487;&#12540;&#12479;&#21066;&#38500;&#292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Name val="data"/>
      <sheetName val="01-01"/>
      <sheetName val="算定根拠"/>
      <sheetName val="対策と本シナリオにおける効果_01"/>
      <sheetName val="01-02"/>
      <sheetName val="対策と本シナリオにおける効果_02"/>
      <sheetName val="01-03"/>
      <sheetName val="対策と本シナリオにおける効果_06"/>
      <sheetName val="対策と本シナリオにおける効果_03"/>
      <sheetName val="01-04"/>
      <sheetName val="対策と本シナリオにおける効果_04"/>
      <sheetName val="01-05"/>
      <sheetName val="対策と本シナリオにおける効果_05"/>
      <sheetName val="01-06"/>
      <sheetName val="01-07"/>
      <sheetName val="対策と本シナリオにおける効果_07"/>
      <sheetName val="01-08"/>
      <sheetName val="対策と本シナリオにおける効果_08"/>
      <sheetName val="調査1_データ復旧費用"/>
      <sheetName val="【作業用】コールセンター費用"/>
      <sheetName val="調査2_損害賠償費用"/>
      <sheetName val="調査3_BEC被害額"/>
      <sheetName val="Products"/>
      <sheetName val="AttackScenario"/>
      <sheetName val="StatisticalData"/>
      <sheetName val="プロダクトから探す"/>
      <sheetName val="01-01対策と目的_r0"/>
      <sheetName val="01-01対策と目的_r1"/>
      <sheetName val="01-01_作業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旧)"/>
      <sheetName val="TOP"/>
      <sheetName val="HOW_TO_USE"/>
      <sheetName val="算定根拠"/>
      <sheetName val="01_損害額試算"/>
      <sheetName val="02_損害額試算"/>
      <sheetName val="03_損害額試算"/>
      <sheetName val="04_損害額試算"/>
      <sheetName val="対策と本シナリオにおける効果_01"/>
      <sheetName val="対策と本シナリオにおける効果_02"/>
      <sheetName val="対策と本シナリオにおける効果_03"/>
      <sheetName val="対策と本シナリオにおける効果_04"/>
      <sheetName val="対策と本シナリオにおける効果_05"/>
      <sheetName val="対策と本シナリオにおける効果_06"/>
      <sheetName val="対策と本シナリオにおける効果_07"/>
      <sheetName val="対策と本シナリオにおける効果_08"/>
      <sheetName val="【参考】イメージ図(詳細版)"/>
      <sheetName val="シナリオ(製造業)"/>
      <sheetName val="シナリオ(サービス業)"/>
      <sheetName val="シナリオ(インフラ業)"/>
      <sheetName val="シナリオ(IT)"/>
      <sheetName val="DATA"/>
      <sheetName val="01-02"/>
      <sheetName val="01-03"/>
      <sheetName val="01-05"/>
      <sheetName val="01-06"/>
      <sheetName val="01-07"/>
      <sheetName val="01-08"/>
      <sheetName val="DATA_02"/>
      <sheetName val="DATA_03"/>
      <sheetName val="DATA_04"/>
      <sheetName val="AttackScenario"/>
      <sheetName val="Products"/>
    </sheetNames>
    <sheetDataSet>
      <sheetData sheetId="0" refreshError="1"/>
      <sheetData sheetId="1"/>
      <sheetData sheetId="2" refreshError="1"/>
      <sheetData sheetId="3" refreshError="1"/>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persons/person.xml><?xml version="1.0" encoding="utf-8"?>
<personList xmlns="http://schemas.microsoft.com/office/spreadsheetml/2018/threadedcomments" xmlns:x="http://schemas.openxmlformats.org/spreadsheetml/2006/main">
  <person displayName="Kazuhiro Ohya" id="{FD4B82D9-0DB7-462F-B319-5140DF15D473}" userId="S::c210011@office.icscoe.jp::ae243118-f206-4be0-8b02-c2bba0e8312d"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J19" dT="2022-05-19T08:58:50.44" personId="{FD4B82D9-0DB7-462F-B319-5140DF15D473}" id="{ED0E8F14-3E39-844A-885E-745545644872}">
    <text>後でリンク追加する予定</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ipa.go.jp/security/vuln/10threats2022.html"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jipdec.or.jp/library/report/htpisq0000003u8q-att/20220317_s01.pdf" TargetMode="External"/><Relationship Id="rId2" Type="http://schemas.openxmlformats.org/officeDocument/2006/relationships/hyperlink" Target="https://www.jnsa.org/result/incidentdamage/data/incidentdamage_20210910.pdf" TargetMode="External"/><Relationship Id="rId1" Type="http://schemas.openxmlformats.org/officeDocument/2006/relationships/hyperlink" Target="https://www.ipa.go.jp/files/000096258.pdf"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drawing" Target="../drawings/drawing8.xml"/><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2" tint="-0.249977111117893"/>
  </sheetPr>
  <dimension ref="A1:I29"/>
  <sheetViews>
    <sheetView workbookViewId="0"/>
  </sheetViews>
  <sheetFormatPr defaultColWidth="11.5546875" defaultRowHeight="19.5"/>
  <cols>
    <col min="1" max="1" width="4.5546875" customWidth="1"/>
    <col min="2" max="2" width="48" customWidth="1"/>
    <col min="3" max="3" width="36.5546875" customWidth="1"/>
    <col min="6" max="6" width="14" customWidth="1"/>
  </cols>
  <sheetData>
    <row r="1" spans="1:9" ht="42">
      <c r="A1" s="25" t="s">
        <v>0</v>
      </c>
    </row>
    <row r="2" spans="1:9" ht="51" customHeight="1">
      <c r="B2" s="248" t="s">
        <v>1</v>
      </c>
      <c r="C2" s="248"/>
      <c r="D2" s="248"/>
      <c r="E2" s="248"/>
      <c r="F2" s="248"/>
      <c r="G2" s="248"/>
      <c r="H2" s="248"/>
      <c r="I2" s="248"/>
    </row>
    <row r="3" spans="1:9" ht="371.1" customHeight="1">
      <c r="B3" s="249" t="s">
        <v>2</v>
      </c>
      <c r="C3" s="249"/>
      <c r="D3" s="249"/>
      <c r="E3" s="249"/>
      <c r="F3" s="249"/>
      <c r="G3" s="249"/>
      <c r="H3" s="249"/>
      <c r="I3" s="249"/>
    </row>
    <row r="4" spans="1:9" ht="50.1" customHeight="1">
      <c r="B4" s="250" t="s">
        <v>3</v>
      </c>
      <c r="C4" s="250"/>
      <c r="D4" s="250"/>
      <c r="E4" s="250"/>
      <c r="F4" s="250"/>
      <c r="G4" s="250"/>
      <c r="H4" s="250"/>
      <c r="I4" s="250"/>
    </row>
    <row r="5" spans="1:9" ht="296.10000000000002" customHeight="1">
      <c r="B5" s="54"/>
    </row>
    <row r="6" spans="1:9" ht="39" customHeight="1">
      <c r="B6" s="54"/>
      <c r="C6" s="51" t="s">
        <v>4</v>
      </c>
    </row>
    <row r="7" spans="1:9" ht="39" customHeight="1">
      <c r="B7" s="248" t="s">
        <v>5</v>
      </c>
      <c r="C7" s="248"/>
    </row>
    <row r="8" spans="1:9" ht="35.1" customHeight="1">
      <c r="B8" s="251" t="s">
        <v>6</v>
      </c>
      <c r="C8" s="246"/>
    </row>
    <row r="9" spans="1:9" ht="35.1" customHeight="1">
      <c r="B9" s="246" t="s">
        <v>7</v>
      </c>
      <c r="C9" s="246"/>
    </row>
    <row r="10" spans="1:9" ht="35.1" customHeight="1">
      <c r="B10" s="246" t="s">
        <v>8</v>
      </c>
      <c r="C10" s="246"/>
    </row>
    <row r="11" spans="1:9" ht="35.1" customHeight="1">
      <c r="B11" s="246" t="s">
        <v>9</v>
      </c>
      <c r="C11" s="246"/>
    </row>
    <row r="12" spans="1:9" ht="25.5">
      <c r="A12" s="51"/>
    </row>
    <row r="14" spans="1:9" ht="33">
      <c r="A14" s="52"/>
      <c r="B14" s="59" t="s">
        <v>10</v>
      </c>
      <c r="C14" s="64" t="s">
        <v>11</v>
      </c>
      <c r="D14" s="61"/>
      <c r="E14" s="61"/>
      <c r="F14" s="61"/>
      <c r="G14" s="62"/>
    </row>
    <row r="15" spans="1:9" ht="33">
      <c r="B15" s="60" t="s">
        <v>12</v>
      </c>
      <c r="C15" s="247" t="s">
        <v>13</v>
      </c>
      <c r="D15" s="247"/>
      <c r="E15" s="247"/>
      <c r="F15" s="247"/>
      <c r="G15" s="62"/>
    </row>
    <row r="16" spans="1:9" ht="25.5">
      <c r="A16" s="53"/>
      <c r="C16" s="57" t="s">
        <v>14</v>
      </c>
      <c r="D16" s="24" t="s">
        <v>15</v>
      </c>
    </row>
    <row r="17" spans="1:3" ht="25.5">
      <c r="A17" s="53"/>
    </row>
    <row r="18" spans="1:3" ht="33">
      <c r="A18" s="53"/>
      <c r="B18" s="53"/>
      <c r="C18" s="63" t="str">
        <f>HYPERLINK(DATA!B55,"各シナリオページへジャンプ")</f>
        <v>各シナリオページへジャンプ</v>
      </c>
    </row>
    <row r="20" spans="1:3" ht="30">
      <c r="B20" s="24"/>
      <c r="C20" s="127" t="s">
        <v>16</v>
      </c>
    </row>
    <row r="21" spans="1:3" ht="30">
      <c r="C21" s="127" t="s">
        <v>17</v>
      </c>
    </row>
    <row r="22" spans="1:3" ht="30">
      <c r="B22" s="23"/>
      <c r="C22" s="127" t="s">
        <v>18</v>
      </c>
    </row>
    <row r="23" spans="1:3">
      <c r="B23" s="23"/>
    </row>
    <row r="24" spans="1:3">
      <c r="B24" s="23"/>
    </row>
    <row r="25" spans="1:3">
      <c r="B25" s="23"/>
    </row>
    <row r="26" spans="1:3">
      <c r="B26" s="23"/>
    </row>
    <row r="27" spans="1:3">
      <c r="B27" s="54"/>
    </row>
    <row r="28" spans="1:3">
      <c r="B28" s="23"/>
    </row>
    <row r="29" spans="1:3">
      <c r="B29" s="23"/>
    </row>
  </sheetData>
  <mergeCells count="9">
    <mergeCell ref="B10:C10"/>
    <mergeCell ref="B11:C11"/>
    <mergeCell ref="C15:F15"/>
    <mergeCell ref="B2:I2"/>
    <mergeCell ref="B3:I3"/>
    <mergeCell ref="B4:I4"/>
    <mergeCell ref="B7:C7"/>
    <mergeCell ref="B8:C8"/>
    <mergeCell ref="B9:C9"/>
  </mergeCells>
  <phoneticPr fontId="2"/>
  <conditionalFormatting sqref="C14:C15">
    <cfRule type="containsBlanks" dxfId="105" priority="1">
      <formula>LEN(TRIM(C14))=0</formula>
    </cfRule>
  </conditionalFormatting>
  <hyperlinks>
    <hyperlink ref="D16" r:id="rId1" xr:uid="{00000000-0004-0000-0000-000000000000}"/>
  </hyperlinks>
  <pageMargins left="0.7" right="0.7" top="0.75" bottom="0.75" header="0.3" footer="0.3"/>
  <pageSetup paperSize="9" orientation="portrait" horizontalDpi="0" verticalDpi="0"/>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DATA!$B$12:$B$19</xm:f>
          </x14:formula1>
          <xm:sqref>C15</xm:sqref>
        </x14:dataValidation>
        <x14:dataValidation type="list" allowBlank="1" showInputMessage="1" showErrorMessage="1" xr:uid="{00000000-0002-0000-0000-000001000000}">
          <x14:formula1>
            <xm:f>DATA!$B$3:$B$8</xm:f>
          </x14:formula1>
          <xm:sqref>C14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dimension ref="A1:Q522"/>
  <sheetViews>
    <sheetView showGridLines="0" zoomScale="80" zoomScaleNormal="80" workbookViewId="0"/>
  </sheetViews>
  <sheetFormatPr defaultColWidth="8.6640625" defaultRowHeight="19.5"/>
  <cols>
    <col min="1" max="1" width="6.5546875" customWidth="1"/>
    <col min="2" max="2" width="4.88671875" customWidth="1"/>
    <col min="3" max="19" width="16.6640625" customWidth="1"/>
  </cols>
  <sheetData>
    <row r="1" spans="1:16" s="29" customFormat="1" ht="39.75">
      <c r="A1" s="95" t="s">
        <v>390</v>
      </c>
      <c r="B1" s="8"/>
      <c r="C1" s="8"/>
      <c r="D1" s="8" t="str">
        <f>VLOOKUP(2, DATA!A11:C21, 2, FALSE)</f>
        <v>標的型攻撃による機密情報の窃取</v>
      </c>
      <c r="E1" s="8"/>
      <c r="F1" s="8"/>
      <c r="G1" s="8"/>
      <c r="H1" s="8"/>
      <c r="I1" s="8"/>
      <c r="J1" s="8"/>
      <c r="K1" s="8"/>
      <c r="L1" s="8"/>
      <c r="M1" s="8"/>
      <c r="N1" s="8"/>
      <c r="O1" s="222"/>
      <c r="P1" s="222"/>
    </row>
    <row r="2" spans="1:16" s="29" customFormat="1" ht="18.75">
      <c r="A2" s="222"/>
      <c r="B2" s="222"/>
      <c r="C2" s="223"/>
      <c r="D2" s="224"/>
      <c r="E2" s="224"/>
      <c r="F2" s="224"/>
      <c r="G2" s="222"/>
      <c r="H2" s="222"/>
      <c r="I2" s="222"/>
      <c r="J2" s="222"/>
      <c r="K2" s="222"/>
      <c r="L2" s="14"/>
      <c r="M2" s="222"/>
      <c r="N2" s="222"/>
      <c r="O2" s="222"/>
      <c r="P2" s="222"/>
    </row>
    <row r="3" spans="1:16" s="29" customFormat="1" ht="39.75">
      <c r="A3" s="10" t="s">
        <v>286</v>
      </c>
      <c r="B3" s="222"/>
      <c r="C3" s="224"/>
      <c r="D3" s="222"/>
      <c r="E3" s="222"/>
      <c r="F3" s="222"/>
      <c r="G3" s="222"/>
      <c r="H3" s="222"/>
      <c r="I3" s="222"/>
      <c r="J3" s="222"/>
      <c r="K3" s="222"/>
      <c r="L3" s="14"/>
      <c r="M3" s="222"/>
      <c r="N3" s="222"/>
      <c r="O3" s="222"/>
      <c r="P3" s="69"/>
    </row>
    <row r="4" spans="1:16" s="30" customFormat="1" ht="60.95" customHeight="1">
      <c r="A4" s="224"/>
      <c r="B4" s="358" t="s">
        <v>391</v>
      </c>
      <c r="C4" s="358"/>
      <c r="D4" s="358"/>
      <c r="E4" s="358"/>
      <c r="F4" s="358"/>
      <c r="G4" s="358"/>
      <c r="H4" s="358"/>
      <c r="I4" s="358"/>
      <c r="J4" s="358"/>
      <c r="K4" s="358"/>
      <c r="L4" s="358"/>
      <c r="M4" s="358"/>
      <c r="N4" s="358"/>
      <c r="O4" s="224"/>
      <c r="P4" s="69"/>
    </row>
    <row r="5" spans="1:16">
      <c r="P5" s="69"/>
    </row>
    <row r="6" spans="1:16" ht="39.75">
      <c r="B6" s="33" t="s">
        <v>288</v>
      </c>
      <c r="C6" s="33" t="s">
        <v>289</v>
      </c>
      <c r="P6" s="69"/>
    </row>
    <row r="7" spans="1:16" s="38" customFormat="1">
      <c r="A7" s="226"/>
      <c r="B7" s="39"/>
      <c r="C7" s="226"/>
      <c r="D7" s="226"/>
      <c r="E7" s="226"/>
      <c r="F7" s="226"/>
      <c r="G7" s="226"/>
      <c r="H7" s="226"/>
      <c r="I7" s="226"/>
      <c r="J7" s="226"/>
      <c r="K7" s="226"/>
      <c r="L7" s="226"/>
      <c r="M7" s="226"/>
      <c r="N7" s="226"/>
      <c r="O7" s="226"/>
      <c r="P7" s="69"/>
    </row>
    <row r="8" spans="1:16">
      <c r="P8" s="69"/>
    </row>
    <row r="9" spans="1:16" ht="39.75">
      <c r="B9" s="33" t="s">
        <v>290</v>
      </c>
      <c r="C9" s="33"/>
      <c r="P9" s="69"/>
    </row>
    <row r="10" spans="1:16" s="35" customFormat="1" ht="39" customHeight="1">
      <c r="C10" s="378" t="s">
        <v>291</v>
      </c>
      <c r="D10" s="378"/>
      <c r="E10" s="379" t="s">
        <v>292</v>
      </c>
      <c r="F10" s="379"/>
      <c r="G10" s="380" t="s">
        <v>293</v>
      </c>
      <c r="H10" s="380"/>
      <c r="I10" s="381" t="s">
        <v>294</v>
      </c>
      <c r="J10" s="381"/>
      <c r="K10" s="382" t="s">
        <v>295</v>
      </c>
      <c r="L10" s="382"/>
      <c r="M10" s="383" t="s">
        <v>296</v>
      </c>
      <c r="N10" s="383"/>
      <c r="P10" s="69"/>
    </row>
    <row r="11" spans="1:16" s="32" customFormat="1" ht="80.099999999999994" customHeight="1">
      <c r="C11" s="377" t="str">
        <f>AttackScenario!$B$6</f>
        <v>・公開Webサイトの調査</v>
      </c>
      <c r="D11" s="377"/>
      <c r="E11" s="377" t="str">
        <f>AttackScenario!$C$6</f>
        <v>・公開サーバの脆弱性を利用した侵入</v>
      </c>
      <c r="F11" s="377"/>
      <c r="G11" s="377" t="str">
        <f>AttackScenario!$D$6</f>
        <v>・認証ログの閲覧
・業務端末への侵入</v>
      </c>
      <c r="H11" s="377"/>
      <c r="I11" s="377" t="str">
        <f>AttackScenario!$E$6</f>
        <v>・（ネットワークスキャン）
・（ホストスキャン）
・重要情報を管理するサーバへの横展開と権限昇格</v>
      </c>
      <c r="J11" s="377"/>
      <c r="K11" s="377" t="str">
        <f>AttackScenario!$F$6</f>
        <v>・標準ポートを使用した疎通
・OSコマンド実行
・コマンド実行履歴の削除</v>
      </c>
      <c r="L11" s="377"/>
      <c r="M11" s="377" t="str">
        <f>AttackScenario!$G$6</f>
        <v>・重要情報の窃取</v>
      </c>
      <c r="N11" s="377"/>
      <c r="P11" s="69"/>
    </row>
    <row r="12" spans="1:16" s="32" customFormat="1" ht="223.5" customHeight="1">
      <c r="C12" s="377" t="s">
        <v>392</v>
      </c>
      <c r="D12" s="377"/>
      <c r="E12" s="377" t="s">
        <v>393</v>
      </c>
      <c r="F12" s="377"/>
      <c r="G12" s="377" t="s">
        <v>394</v>
      </c>
      <c r="H12" s="377"/>
      <c r="I12" s="377" t="s">
        <v>395</v>
      </c>
      <c r="J12" s="377"/>
      <c r="K12" s="377" t="s">
        <v>396</v>
      </c>
      <c r="L12" s="377"/>
      <c r="M12" s="377" t="s">
        <v>397</v>
      </c>
      <c r="N12" s="377"/>
      <c r="P12" s="69"/>
    </row>
    <row r="13" spans="1:16">
      <c r="P13" s="69"/>
    </row>
    <row r="14" spans="1:16" ht="39.75">
      <c r="B14" s="33" t="s">
        <v>305</v>
      </c>
      <c r="C14" s="33"/>
      <c r="P14" s="69"/>
    </row>
    <row r="15" spans="1:16" ht="41.1" customHeight="1">
      <c r="B15" s="33"/>
      <c r="C15" s="390" t="s">
        <v>306</v>
      </c>
      <c r="D15" s="390"/>
      <c r="E15" s="390"/>
      <c r="F15" s="390"/>
      <c r="G15" s="390"/>
      <c r="H15" s="390"/>
      <c r="I15" s="390"/>
      <c r="J15" s="390"/>
      <c r="K15" s="390"/>
      <c r="L15" s="390"/>
      <c r="M15" s="390"/>
      <c r="N15" s="390"/>
      <c r="P15" s="69"/>
    </row>
    <row r="16" spans="1:16" ht="20.100000000000001" customHeight="1">
      <c r="B16" s="33"/>
      <c r="C16" s="410" t="s">
        <v>307</v>
      </c>
      <c r="D16" s="410"/>
      <c r="E16" s="410"/>
      <c r="F16" s="410"/>
      <c r="G16" s="410"/>
      <c r="H16" s="410"/>
      <c r="I16" s="410"/>
      <c r="J16" s="410"/>
      <c r="K16" s="410"/>
      <c r="L16" s="410"/>
      <c r="M16" s="410"/>
      <c r="N16" s="410"/>
      <c r="P16" s="69"/>
    </row>
    <row r="17" spans="3:16">
      <c r="P17" s="69"/>
    </row>
    <row r="18" spans="3:16">
      <c r="C18" s="407" t="s">
        <v>308</v>
      </c>
      <c r="D18" s="407"/>
      <c r="E18" s="407"/>
      <c r="F18" s="407" t="s">
        <v>309</v>
      </c>
      <c r="G18" s="407"/>
      <c r="H18" s="407"/>
      <c r="I18" s="407"/>
      <c r="J18" s="408" t="s">
        <v>310</v>
      </c>
      <c r="K18" s="466"/>
      <c r="L18" s="466"/>
      <c r="M18" s="466"/>
      <c r="N18" s="467"/>
      <c r="P18" s="69"/>
    </row>
    <row r="19" spans="3:16" ht="19.5" customHeight="1">
      <c r="C19" s="400" t="s">
        <v>398</v>
      </c>
      <c r="D19" s="400"/>
      <c r="E19" s="400"/>
      <c r="F19" s="400" t="s">
        <v>399</v>
      </c>
      <c r="G19" s="400"/>
      <c r="H19" s="400"/>
      <c r="I19" s="400"/>
      <c r="J19" s="438" t="str">
        <f>VLOOKUP(24,Products!$A$4:$B$35,2,FALSE)</f>
        <v>セキュリティ機器の運用アウトソーシング</v>
      </c>
      <c r="K19" s="439"/>
      <c r="L19" s="439"/>
      <c r="M19" s="439"/>
      <c r="N19" s="440"/>
      <c r="P19" s="69"/>
    </row>
    <row r="20" spans="3:16" ht="21" customHeight="1">
      <c r="C20" s="400"/>
      <c r="D20" s="400"/>
      <c r="E20" s="400"/>
      <c r="F20" s="400"/>
      <c r="G20" s="400"/>
      <c r="H20" s="400"/>
      <c r="I20" s="400"/>
      <c r="J20" s="438" t="str">
        <f>VLOOKUP(25,Products!$A$4:$B$35,2,FALSE)</f>
        <v>セキュリティオペレーションセンター（SOC）による総合的なセキュリティ監視</v>
      </c>
      <c r="K20" s="439"/>
      <c r="L20" s="439"/>
      <c r="M20" s="439"/>
      <c r="N20" s="440"/>
      <c r="P20" s="69"/>
    </row>
    <row r="21" spans="3:16" ht="19.5" customHeight="1">
      <c r="C21" s="400" t="s">
        <v>400</v>
      </c>
      <c r="D21" s="400"/>
      <c r="E21" s="400"/>
      <c r="F21" s="400" t="s">
        <v>312</v>
      </c>
      <c r="G21" s="400"/>
      <c r="H21" s="400"/>
      <c r="I21" s="400"/>
      <c r="J21" s="438" t="str">
        <f>VLOOKUP(26,Products!$A$4:$B$35,2,FALSE)</f>
        <v>セキュリティ情報（脅威情報含む）有償配信サービス</v>
      </c>
      <c r="K21" s="439"/>
      <c r="L21" s="439"/>
      <c r="M21" s="439"/>
      <c r="N21" s="440"/>
      <c r="P21" s="69"/>
    </row>
    <row r="22" spans="3:16" ht="19.5" customHeight="1">
      <c r="C22" s="400" t="s">
        <v>401</v>
      </c>
      <c r="D22" s="400"/>
      <c r="E22" s="400"/>
      <c r="F22" s="400" t="s">
        <v>312</v>
      </c>
      <c r="G22" s="400"/>
      <c r="H22" s="400"/>
      <c r="I22" s="400"/>
      <c r="J22" s="438" t="e">
        <f>VLOOKUP(29,Products!$A$4:$B$35,2,FALSE)</f>
        <v>#N/A</v>
      </c>
      <c r="K22" s="439"/>
      <c r="L22" s="439"/>
      <c r="M22" s="439"/>
      <c r="N22" s="440"/>
      <c r="P22" s="69"/>
    </row>
    <row r="23" spans="3:16" ht="19.5" customHeight="1">
      <c r="C23" s="400" t="s">
        <v>402</v>
      </c>
      <c r="D23" s="400"/>
      <c r="E23" s="400"/>
      <c r="F23" s="400" t="s">
        <v>403</v>
      </c>
      <c r="G23" s="400"/>
      <c r="H23" s="400"/>
      <c r="I23" s="400"/>
      <c r="J23" s="438" t="str">
        <f>VLOOKUP(8,Products!$A$4:$B$35,2,FALSE)</f>
        <v>フォレンジクスツール</v>
      </c>
      <c r="K23" s="439"/>
      <c r="L23" s="439"/>
      <c r="M23" s="439"/>
      <c r="N23" s="440"/>
      <c r="P23" s="69"/>
    </row>
    <row r="24" spans="3:16" ht="19.5" customHeight="1">
      <c r="C24" s="400" t="s">
        <v>404</v>
      </c>
      <c r="D24" s="400"/>
      <c r="E24" s="400"/>
      <c r="F24" s="400" t="s">
        <v>340</v>
      </c>
      <c r="G24" s="400"/>
      <c r="H24" s="400"/>
      <c r="I24" s="400"/>
      <c r="J24" s="438" t="str">
        <f>VLOOKUP(12,Products!$A$4:$B$35,2,FALSE)</f>
        <v>ウィルス対策ソフト（クライアント型）</v>
      </c>
      <c r="K24" s="439"/>
      <c r="L24" s="439"/>
      <c r="M24" s="439"/>
      <c r="N24" s="440"/>
      <c r="P24" s="69"/>
    </row>
    <row r="25" spans="3:16" ht="19.5" customHeight="1">
      <c r="C25" s="400" t="s">
        <v>405</v>
      </c>
      <c r="D25" s="400"/>
      <c r="E25" s="400"/>
      <c r="F25" s="400" t="s">
        <v>406</v>
      </c>
      <c r="G25" s="400"/>
      <c r="H25" s="400"/>
      <c r="I25" s="400"/>
      <c r="J25" s="438" t="e">
        <f>VLOOKUP(30,Products!$A$4:$B$35,2,FALSE)</f>
        <v>#N/A</v>
      </c>
      <c r="K25" s="439"/>
      <c r="L25" s="439"/>
      <c r="M25" s="439"/>
      <c r="N25" s="440"/>
      <c r="P25" s="69"/>
    </row>
    <row r="26" spans="3:16" ht="21" customHeight="1">
      <c r="C26" s="400"/>
      <c r="D26" s="400"/>
      <c r="E26" s="400"/>
      <c r="F26" s="400"/>
      <c r="G26" s="400"/>
      <c r="H26" s="400"/>
      <c r="I26" s="400"/>
      <c r="J26" s="438" t="str">
        <f>VLOOKUP(21,Products!$A$4:$B$35,2,FALSE)</f>
        <v>社内サーバ/プラットフォームに対する脆弱性診断サービス</v>
      </c>
      <c r="K26" s="439"/>
      <c r="L26" s="439"/>
      <c r="M26" s="439"/>
      <c r="N26" s="440"/>
      <c r="P26" s="69"/>
    </row>
    <row r="27" spans="3:16" ht="21" customHeight="1">
      <c r="C27" s="400"/>
      <c r="D27" s="400"/>
      <c r="E27" s="400"/>
      <c r="F27" s="400"/>
      <c r="G27" s="400"/>
      <c r="H27" s="400"/>
      <c r="I27" s="400"/>
      <c r="J27" s="438" t="str">
        <f>VLOOKUP(22,Products!$A$4:$B$35,2,FALSE)</f>
        <v>外部WEBサーバに対するアプリケーション脆弱性診断サービス</v>
      </c>
      <c r="K27" s="439"/>
      <c r="L27" s="439"/>
      <c r="M27" s="439"/>
      <c r="N27" s="440"/>
      <c r="P27" s="69"/>
    </row>
    <row r="28" spans="3:16" ht="19.5" customHeight="1">
      <c r="C28" s="400" t="s">
        <v>407</v>
      </c>
      <c r="D28" s="400"/>
      <c r="E28" s="400"/>
      <c r="F28" s="400" t="s">
        <v>340</v>
      </c>
      <c r="G28" s="400"/>
      <c r="H28" s="400"/>
      <c r="I28" s="400"/>
      <c r="J28" s="438" t="str">
        <f>VLOOKUP(18,Products!$A$4:$B$35,2,FALSE)</f>
        <v>PC資産管理/PC操作ログ管理ツール</v>
      </c>
      <c r="K28" s="439"/>
      <c r="L28" s="439"/>
      <c r="M28" s="439"/>
      <c r="N28" s="440"/>
      <c r="P28" s="69"/>
    </row>
    <row r="29" spans="3:16" ht="21" customHeight="1">
      <c r="C29" s="400"/>
      <c r="D29" s="400"/>
      <c r="E29" s="400"/>
      <c r="F29" s="400"/>
      <c r="G29" s="400"/>
      <c r="H29" s="400"/>
      <c r="I29" s="400"/>
      <c r="J29" s="438" t="str">
        <f>VLOOKUP(13,Products!$A$4:$B$35,2,FALSE)</f>
        <v>ソフトウェア配布ツール</v>
      </c>
      <c r="K29" s="439"/>
      <c r="L29" s="439"/>
      <c r="M29" s="439"/>
      <c r="N29" s="440"/>
      <c r="P29" s="69"/>
    </row>
    <row r="30" spans="3:16" ht="21" customHeight="1">
      <c r="C30" s="400"/>
      <c r="D30" s="400"/>
      <c r="E30" s="400"/>
      <c r="F30" s="400"/>
      <c r="G30" s="400"/>
      <c r="H30" s="400"/>
      <c r="I30" s="400"/>
      <c r="J30" s="438" t="str">
        <f>VLOOKUP(17,Products!$A$4:$B$35,2,FALSE)</f>
        <v>アプリケーション制御/分離ツール</v>
      </c>
      <c r="K30" s="439"/>
      <c r="L30" s="439"/>
      <c r="M30" s="439"/>
      <c r="N30" s="440"/>
      <c r="P30" s="69"/>
    </row>
    <row r="31" spans="3:16" ht="19.5" customHeight="1">
      <c r="C31" s="403" t="s">
        <v>408</v>
      </c>
      <c r="D31" s="461"/>
      <c r="E31" s="462"/>
      <c r="F31" s="403" t="s">
        <v>340</v>
      </c>
      <c r="G31" s="461"/>
      <c r="H31" s="461"/>
      <c r="I31" s="462"/>
      <c r="J31" s="438" t="str">
        <f>VLOOKUP(19,Products!$A$4:$B$35,2,FALSE)</f>
        <v>シンクライアント/VDI /DaaS</v>
      </c>
      <c r="K31" s="439"/>
      <c r="L31" s="439"/>
      <c r="M31" s="439"/>
      <c r="N31" s="440"/>
      <c r="P31" s="69"/>
    </row>
    <row r="32" spans="3:16" ht="19.5" customHeight="1">
      <c r="C32" s="463"/>
      <c r="D32" s="464"/>
      <c r="E32" s="465"/>
      <c r="F32" s="463"/>
      <c r="G32" s="464"/>
      <c r="H32" s="464"/>
      <c r="I32" s="465"/>
      <c r="J32" s="438" t="str">
        <f>VLOOKUP(11,Products!$A$4:$B$35,2,FALSE)</f>
        <v>CASB</v>
      </c>
      <c r="K32" s="439"/>
      <c r="L32" s="439"/>
      <c r="M32" s="439"/>
      <c r="N32" s="440"/>
      <c r="P32" s="69"/>
    </row>
    <row r="33" spans="3:16" ht="19.5" customHeight="1">
      <c r="C33" s="400" t="s">
        <v>409</v>
      </c>
      <c r="D33" s="400"/>
      <c r="E33" s="400"/>
      <c r="F33" s="400" t="s">
        <v>340</v>
      </c>
      <c r="G33" s="400"/>
      <c r="H33" s="400"/>
      <c r="I33" s="400"/>
      <c r="J33" s="438" t="str">
        <f>VLOOKUP(19,Products!$A$4:$B$35,2,FALSE)</f>
        <v>シンクライアント/VDI /DaaS</v>
      </c>
      <c r="K33" s="439"/>
      <c r="L33" s="439"/>
      <c r="M33" s="439"/>
      <c r="N33" s="440"/>
      <c r="P33" s="69"/>
    </row>
    <row r="34" spans="3:16" ht="21" customHeight="1">
      <c r="C34" s="400"/>
      <c r="D34" s="400"/>
      <c r="E34" s="400"/>
      <c r="F34" s="400"/>
      <c r="G34" s="400"/>
      <c r="H34" s="400"/>
      <c r="I34" s="400"/>
      <c r="J34" s="438" t="str">
        <f>VLOOKUP(1,Products!$A$4:$B$35,2,FALSE)</f>
        <v>ファイアウォール・NGFW・UTM</v>
      </c>
      <c r="K34" s="439"/>
      <c r="L34" s="439"/>
      <c r="M34" s="439"/>
      <c r="N34" s="440"/>
      <c r="P34" s="69"/>
    </row>
    <row r="35" spans="3:16" ht="21" customHeight="1">
      <c r="C35" s="400"/>
      <c r="D35" s="400"/>
      <c r="E35" s="400"/>
      <c r="F35" s="400"/>
      <c r="G35" s="400"/>
      <c r="H35" s="400"/>
      <c r="I35" s="400"/>
      <c r="J35" s="438" t="str">
        <f>VLOOKUP(5,Products!$A$4:$B$35,2,FALSE)</f>
        <v>VPN、セキュアリモートアクセス、プライベートアクセス</v>
      </c>
      <c r="K35" s="439"/>
      <c r="L35" s="439"/>
      <c r="M35" s="439"/>
      <c r="N35" s="440"/>
      <c r="P35" s="69"/>
    </row>
    <row r="36" spans="3:16" ht="21" customHeight="1">
      <c r="C36" s="400"/>
      <c r="D36" s="400"/>
      <c r="E36" s="400"/>
      <c r="F36" s="400"/>
      <c r="G36" s="400"/>
      <c r="H36" s="400"/>
      <c r="I36" s="400"/>
      <c r="J36" s="438" t="str">
        <f>VLOOKUP(2,Products!$A$4:$B$35,2,FALSE)</f>
        <v>クラウドサービス用ファイアウォール</v>
      </c>
      <c r="K36" s="439"/>
      <c r="L36" s="439"/>
      <c r="M36" s="439"/>
      <c r="N36" s="440"/>
      <c r="P36" s="69"/>
    </row>
    <row r="37" spans="3:16" ht="19.5" customHeight="1">
      <c r="C37" s="400" t="s">
        <v>410</v>
      </c>
      <c r="D37" s="400"/>
      <c r="E37" s="400"/>
      <c r="F37" s="400" t="s">
        <v>340</v>
      </c>
      <c r="G37" s="400"/>
      <c r="H37" s="400"/>
      <c r="I37" s="400"/>
      <c r="J37" s="438" t="str">
        <f>VLOOKUP(14,Products!$A$4:$B$35,2,FALSE)</f>
        <v>暗号化ツール</v>
      </c>
      <c r="K37" s="439"/>
      <c r="L37" s="439"/>
      <c r="M37" s="439"/>
      <c r="N37" s="440"/>
      <c r="P37" s="69"/>
    </row>
    <row r="38" spans="3:16" ht="21" customHeight="1">
      <c r="C38" s="400"/>
      <c r="D38" s="400"/>
      <c r="E38" s="400"/>
      <c r="F38" s="400"/>
      <c r="G38" s="400"/>
      <c r="H38" s="400"/>
      <c r="I38" s="400"/>
      <c r="J38" s="438" t="str">
        <f>VLOOKUP(15,Products!$A$4:$B$35,2,FALSE)</f>
        <v>IRM／DLP（情報漏洩防止）ツール</v>
      </c>
      <c r="K38" s="439"/>
      <c r="L38" s="439"/>
      <c r="M38" s="439"/>
      <c r="N38" s="440"/>
      <c r="P38" s="69"/>
    </row>
    <row r="39" spans="3:16" ht="21" customHeight="1">
      <c r="C39" s="400"/>
      <c r="D39" s="400"/>
      <c r="E39" s="400"/>
      <c r="F39" s="400"/>
      <c r="G39" s="400"/>
      <c r="H39" s="400"/>
      <c r="I39" s="400"/>
      <c r="J39" s="438" t="str">
        <f>VLOOKUP(9,Products!$A$4:$B$35,2,FALSE)</f>
        <v>DDoS（サービス妨害）攻撃対策ツール</v>
      </c>
      <c r="K39" s="439"/>
      <c r="L39" s="439"/>
      <c r="M39" s="439"/>
      <c r="N39" s="440"/>
      <c r="P39" s="69"/>
    </row>
    <row r="40" spans="3:16" ht="19.5" customHeight="1">
      <c r="C40" s="400" t="s">
        <v>411</v>
      </c>
      <c r="D40" s="400"/>
      <c r="E40" s="400"/>
      <c r="F40" s="400" t="s">
        <v>340</v>
      </c>
      <c r="G40" s="400"/>
      <c r="H40" s="400"/>
      <c r="I40" s="400"/>
      <c r="J40" s="438" t="s">
        <v>340</v>
      </c>
      <c r="K40" s="439"/>
      <c r="L40" s="439"/>
      <c r="M40" s="439"/>
      <c r="N40" s="440"/>
      <c r="P40" s="69"/>
    </row>
    <row r="41" spans="3:16" ht="19.5" customHeight="1">
      <c r="C41" s="400" t="s">
        <v>412</v>
      </c>
      <c r="D41" s="400"/>
      <c r="E41" s="400"/>
      <c r="F41" s="400" t="s">
        <v>340</v>
      </c>
      <c r="G41" s="400"/>
      <c r="H41" s="400"/>
      <c r="I41" s="400"/>
      <c r="J41" s="438" t="s">
        <v>340</v>
      </c>
      <c r="K41" s="439"/>
      <c r="L41" s="439"/>
      <c r="M41" s="439"/>
      <c r="N41" s="440"/>
      <c r="P41" s="69"/>
    </row>
    <row r="42" spans="3:16" ht="19.5" customHeight="1">
      <c r="C42" s="400" t="s">
        <v>413</v>
      </c>
      <c r="D42" s="400"/>
      <c r="E42" s="400"/>
      <c r="F42" s="400" t="s">
        <v>414</v>
      </c>
      <c r="G42" s="400"/>
      <c r="H42" s="400"/>
      <c r="I42" s="400"/>
      <c r="J42" s="438" t="str">
        <f>VLOOKUP(1,Products!$A$4:$B$35,2,FALSE)</f>
        <v>ファイアウォール・NGFW・UTM</v>
      </c>
      <c r="K42" s="439"/>
      <c r="L42" s="439"/>
      <c r="M42" s="439"/>
      <c r="N42" s="440"/>
      <c r="P42" s="69"/>
    </row>
    <row r="43" spans="3:16" ht="21" customHeight="1">
      <c r="C43" s="400"/>
      <c r="D43" s="400"/>
      <c r="E43" s="400"/>
      <c r="F43" s="400"/>
      <c r="G43" s="400"/>
      <c r="H43" s="400"/>
      <c r="I43" s="400"/>
      <c r="J43" s="438" t="str">
        <f>VLOOKUP(3,Products!$A$4:$B$35,2,FALSE)</f>
        <v>Webアプリケーションファイアウォール（WAF）</v>
      </c>
      <c r="K43" s="439"/>
      <c r="L43" s="439"/>
      <c r="M43" s="439"/>
      <c r="N43" s="440"/>
      <c r="P43" s="69"/>
    </row>
    <row r="44" spans="3:16" ht="21" customHeight="1">
      <c r="C44" s="400"/>
      <c r="D44" s="400"/>
      <c r="E44" s="400"/>
      <c r="F44" s="400"/>
      <c r="G44" s="400"/>
      <c r="H44" s="400"/>
      <c r="I44" s="400"/>
      <c r="J44" s="438" t="str">
        <f>VLOOKUP(20,Products!$A$4:$B$35,2,FALSE)</f>
        <v>UEBA（ユーザ振舞い検知ツール）</v>
      </c>
      <c r="K44" s="439"/>
      <c r="L44" s="439"/>
      <c r="M44" s="439"/>
      <c r="N44" s="440"/>
      <c r="P44" s="69"/>
    </row>
    <row r="45" spans="3:16" ht="21" customHeight="1">
      <c r="C45" s="400"/>
      <c r="D45" s="400"/>
      <c r="E45" s="400"/>
      <c r="F45" s="400"/>
      <c r="G45" s="400"/>
      <c r="H45" s="400"/>
      <c r="I45" s="400"/>
      <c r="J45" s="438" t="str">
        <f>VLOOKUP(7,Products!$A$4:$B$35,2,FALSE)</f>
        <v>統合ログ分析管理（SIEM）ツール</v>
      </c>
      <c r="K45" s="439"/>
      <c r="L45" s="439"/>
      <c r="M45" s="439"/>
      <c r="N45" s="440"/>
      <c r="P45" s="69"/>
    </row>
    <row r="46" spans="3:16" ht="21" customHeight="1">
      <c r="C46" s="400"/>
      <c r="D46" s="400"/>
      <c r="E46" s="400"/>
      <c r="F46" s="400"/>
      <c r="G46" s="400"/>
      <c r="H46" s="400"/>
      <c r="I46" s="400"/>
      <c r="J46" s="438" t="str">
        <f>VLOOKUP(21,Products!$A$4:$B$35,2,FALSE)</f>
        <v>社内サーバ/プラットフォームに対する脆弱性診断サービス</v>
      </c>
      <c r="K46" s="439"/>
      <c r="L46" s="439"/>
      <c r="M46" s="439"/>
      <c r="N46" s="440"/>
      <c r="P46" s="69"/>
    </row>
    <row r="47" spans="3:16" ht="21" customHeight="1">
      <c r="C47" s="400"/>
      <c r="D47" s="400"/>
      <c r="E47" s="400"/>
      <c r="F47" s="400"/>
      <c r="G47" s="400"/>
      <c r="H47" s="400"/>
      <c r="I47" s="400"/>
      <c r="J47" s="438" t="str">
        <f>VLOOKUP(22,Products!$A$4:$B$35,2,FALSE)</f>
        <v>外部WEBサーバに対するアプリケーション脆弱性診断サービス</v>
      </c>
      <c r="K47" s="439"/>
      <c r="L47" s="439"/>
      <c r="M47" s="439"/>
      <c r="N47" s="440"/>
      <c r="P47" s="69"/>
    </row>
    <row r="48" spans="3:16" ht="21" customHeight="1">
      <c r="C48" s="400"/>
      <c r="D48" s="400"/>
      <c r="E48" s="400"/>
      <c r="F48" s="400"/>
      <c r="G48" s="400"/>
      <c r="H48" s="400"/>
      <c r="I48" s="400"/>
      <c r="J48" s="468" t="str">
        <f>VLOOKUP(23,Products!$A$4:$B$35,2,FALSE)</f>
        <v>侵入検知ツール</v>
      </c>
      <c r="K48" s="469"/>
      <c r="L48" s="469"/>
      <c r="M48" s="469"/>
      <c r="N48" s="470"/>
      <c r="P48" s="69"/>
    </row>
    <row r="49" spans="2:17" ht="21" customHeight="1">
      <c r="C49" s="400"/>
      <c r="D49" s="400"/>
      <c r="E49" s="400"/>
      <c r="F49" s="400"/>
      <c r="G49" s="400"/>
      <c r="H49" s="400"/>
      <c r="I49" s="400"/>
      <c r="J49" s="438" t="str">
        <f>VLOOKUP(6,Products!$A$4:$B$35,2,FALSE)</f>
        <v>統合振舞い検知サービス（XDR）</v>
      </c>
      <c r="K49" s="439"/>
      <c r="L49" s="439"/>
      <c r="M49" s="439"/>
      <c r="N49" s="440"/>
      <c r="P49" s="69"/>
    </row>
    <row r="50" spans="2:17" ht="19.5" customHeight="1">
      <c r="C50" s="400" t="s">
        <v>415</v>
      </c>
      <c r="D50" s="400"/>
      <c r="E50" s="400"/>
      <c r="F50" s="400" t="s">
        <v>340</v>
      </c>
      <c r="G50" s="400"/>
      <c r="H50" s="400"/>
      <c r="I50" s="400"/>
      <c r="J50" s="438" t="str">
        <f>VLOOKUP(20,Products!$A$4:$B$35,2,FALSE)</f>
        <v>UEBA（ユーザ振舞い検知ツール）</v>
      </c>
      <c r="K50" s="439"/>
      <c r="L50" s="439"/>
      <c r="M50" s="439"/>
      <c r="N50" s="440"/>
      <c r="P50" s="69"/>
    </row>
    <row r="51" spans="2:17" ht="21" customHeight="1">
      <c r="C51" s="400"/>
      <c r="D51" s="400"/>
      <c r="E51" s="400"/>
      <c r="F51" s="400"/>
      <c r="G51" s="400"/>
      <c r="H51" s="400"/>
      <c r="I51" s="400"/>
      <c r="J51" s="438" t="str">
        <f>VLOOKUP(16,Products!$A$4:$B$35,2,FALSE)</f>
        <v>EDRツール（データバックアップ含む）</v>
      </c>
      <c r="K51" s="439"/>
      <c r="L51" s="439"/>
      <c r="M51" s="439"/>
      <c r="N51" s="440"/>
      <c r="P51" s="69"/>
    </row>
    <row r="52" spans="2:17" ht="39.75">
      <c r="J52" s="36"/>
      <c r="M52" s="34"/>
      <c r="P52" s="69"/>
    </row>
    <row r="53" spans="2:17" s="34" customFormat="1" ht="39.75">
      <c r="B53" s="33" t="s">
        <v>331</v>
      </c>
      <c r="C53" s="33" t="s">
        <v>332</v>
      </c>
      <c r="P53" s="69"/>
    </row>
    <row r="54" spans="2:17" ht="81.95" customHeight="1">
      <c r="B54" s="33"/>
      <c r="C54" s="390" t="s">
        <v>333</v>
      </c>
      <c r="D54" s="390"/>
      <c r="E54" s="390"/>
      <c r="F54" s="390"/>
      <c r="G54" s="390"/>
      <c r="H54" s="390"/>
      <c r="I54" s="390"/>
      <c r="J54" s="390"/>
      <c r="K54" s="390"/>
      <c r="L54" s="390"/>
      <c r="M54" s="390"/>
      <c r="N54" s="390"/>
      <c r="P54" s="69"/>
    </row>
    <row r="55" spans="2:17">
      <c r="P55" s="69"/>
    </row>
    <row r="56" spans="2:17" ht="39.75">
      <c r="B56" s="33"/>
      <c r="C56" s="33" t="str">
        <f>VLOOKUP(1,Products!$A$4:$B$35,2,FALSE)</f>
        <v>ファイアウォール・NGFW・UTM</v>
      </c>
      <c r="P56" s="69"/>
    </row>
    <row r="57" spans="2:17">
      <c r="C57" s="22" t="s">
        <v>334</v>
      </c>
      <c r="H57" s="113" t="s">
        <v>335</v>
      </c>
      <c r="P57" s="69"/>
    </row>
    <row r="58" spans="2:17" ht="145.5" customHeight="1">
      <c r="C58" s="390" t="str" cm="1">
        <f t="array" aca="1" ref="C58" ca="1">INDEX(Products!A:D, (MATCH(OFFSET(INDIRECT(ADDRESS(ROW(), COLUMN())), -2, 0), Products!B:B, 0)), 4)</f>
        <v xml:space="preserve">ファイアウォール:
TCP/IPなどトランスポート層の通信内容を元にアクセスを制御します。			
NGFW:
HTTPなどアプリケーション層の通信内容を解析し、不審な通信を検知・遮断します。
UTM:
webフィルタリング、アプリケーション実行制限、アンチウイルス、メールフィルタリングなど複数の異なるセキュリティ機能をもち、統合的に脅威を管理します。			</v>
      </c>
      <c r="D58" s="390"/>
      <c r="E58" s="390"/>
      <c r="F58" s="390"/>
      <c r="G58" s="390"/>
      <c r="H58" s="392" t="s">
        <v>358</v>
      </c>
      <c r="I58" s="392"/>
      <c r="J58" s="392"/>
      <c r="P58" s="69"/>
    </row>
    <row r="59" spans="2:17">
      <c r="H59" s="391" t="s">
        <v>337</v>
      </c>
      <c r="I59" s="391"/>
      <c r="J59" s="391"/>
      <c r="O59" s="99"/>
      <c r="P59" s="99"/>
      <c r="Q59" s="99"/>
    </row>
    <row r="60" spans="2:17">
      <c r="C60" s="22" t="s">
        <v>338</v>
      </c>
      <c r="H60" s="391"/>
      <c r="I60" s="391"/>
      <c r="J60" s="391"/>
      <c r="O60" s="99"/>
      <c r="P60" s="99"/>
      <c r="Q60" s="99"/>
    </row>
    <row r="61" spans="2:17" ht="123" customHeight="1">
      <c r="C61" s="390" t="str" cm="1">
        <f t="array" aca="1" ref="C61" ca="1">INDEX(Products!A:E, (MATCH(OFFSET(INDIRECT(ADDRESS(ROW(), COLUMN())), -5, 0), Products!B:B, 0)), 5)</f>
        <v xml:space="preserve">・通常運用で使用しない通信は基本的に遮断しますが、ルール設計・疎通確認が必要となります。				
・通信やセキュリティ機能が集約される（通信経路が集約される）ため、製品の障害がシステム全体に影響を及ぼす可能性があります。				
・UTMは多機能であるが故に高コストです。必要な機能に限定して利用できるものもあるため、自社のセキュリティレベルを加味して必要機能を選定してください。				</v>
      </c>
      <c r="D61" s="390"/>
      <c r="E61" s="390"/>
      <c r="F61" s="390"/>
      <c r="G61" s="390"/>
      <c r="H61" s="391"/>
      <c r="I61" s="391"/>
      <c r="J61" s="391"/>
      <c r="O61" s="99"/>
      <c r="P61" s="99"/>
      <c r="Q61" s="99"/>
    </row>
    <row r="62" spans="2:17">
      <c r="H62" s="391"/>
      <c r="I62" s="391"/>
      <c r="J62" s="391"/>
      <c r="O62" s="99"/>
      <c r="P62" s="99"/>
      <c r="Q62" s="99"/>
    </row>
    <row r="63" spans="2:17">
      <c r="C63" s="22" t="s">
        <v>339</v>
      </c>
      <c r="H63" s="391"/>
      <c r="I63" s="391"/>
      <c r="J63" s="391"/>
      <c r="O63" s="99"/>
      <c r="P63" s="99"/>
      <c r="Q63" s="99"/>
    </row>
    <row r="64" spans="2:17">
      <c r="O64" s="99"/>
      <c r="P64" s="99"/>
      <c r="Q64" s="99"/>
    </row>
    <row r="65" spans="2:17">
      <c r="C65" s="378" t="s">
        <v>291</v>
      </c>
      <c r="D65" s="378"/>
      <c r="E65" s="398" t="s">
        <v>292</v>
      </c>
      <c r="F65" s="399"/>
      <c r="G65" s="380" t="s">
        <v>293</v>
      </c>
      <c r="H65" s="380"/>
      <c r="I65" s="381" t="s">
        <v>294</v>
      </c>
      <c r="J65" s="381"/>
      <c r="K65" s="382" t="s">
        <v>295</v>
      </c>
      <c r="L65" s="382"/>
      <c r="M65" s="383" t="s">
        <v>296</v>
      </c>
      <c r="N65" s="383"/>
      <c r="P65" s="69"/>
    </row>
    <row r="66" spans="2:17" ht="75.95" customHeight="1">
      <c r="C66" s="384" t="str">
        <f>$C$11</f>
        <v>・公開Webサイトの調査</v>
      </c>
      <c r="D66" s="384"/>
      <c r="E66" s="460" t="str">
        <f>$E$11</f>
        <v>・公開サーバの脆弱性を利用した侵入</v>
      </c>
      <c r="F66" s="460"/>
      <c r="G66" s="384" t="str">
        <f>$G$11</f>
        <v>・認証ログの閲覧
・業務端末への侵入</v>
      </c>
      <c r="H66" s="384"/>
      <c r="I66" s="384" t="str">
        <f>$I$11</f>
        <v>・（ネットワークスキャン）
・（ホストスキャン）
・重要情報を管理するサーバへの横展開と権限昇格</v>
      </c>
      <c r="J66" s="384"/>
      <c r="K66" s="377" t="str">
        <f>$K$11</f>
        <v>・標準ポートを使用した疎通
・OSコマンド実行
・コマンド実行履歴の削除</v>
      </c>
      <c r="L66" s="377"/>
      <c r="M66" s="377" t="str">
        <f>$M$11</f>
        <v>・重要情報の窃取</v>
      </c>
      <c r="N66" s="377"/>
      <c r="P66" s="69"/>
    </row>
    <row r="67" spans="2:17" ht="104.25" customHeight="1">
      <c r="C67" s="447" t="s">
        <v>416</v>
      </c>
      <c r="D67" s="447"/>
      <c r="E67" s="460" t="s">
        <v>340</v>
      </c>
      <c r="F67" s="460"/>
      <c r="G67" s="447" t="s">
        <v>417</v>
      </c>
      <c r="H67" s="447"/>
      <c r="I67" s="447" t="s">
        <v>418</v>
      </c>
      <c r="J67" s="447"/>
      <c r="K67" s="377" t="s">
        <v>340</v>
      </c>
      <c r="L67" s="377"/>
      <c r="M67" s="377" t="s">
        <v>340</v>
      </c>
      <c r="N67" s="377"/>
      <c r="P67" s="69"/>
    </row>
    <row r="68" spans="2:17" ht="20.25" thickBot="1">
      <c r="P68" s="69"/>
    </row>
    <row r="69" spans="2:17" ht="39.950000000000003" customHeight="1" thickBot="1">
      <c r="C69" s="374" t="s">
        <v>344</v>
      </c>
      <c r="D69" s="375"/>
      <c r="E69" s="375"/>
      <c r="F69" s="375"/>
      <c r="G69" s="375"/>
      <c r="H69" s="375"/>
      <c r="I69" s="375"/>
      <c r="J69" s="375"/>
      <c r="K69" s="375"/>
      <c r="L69" s="375"/>
      <c r="M69" s="375"/>
      <c r="N69" s="376"/>
      <c r="P69" s="69"/>
    </row>
    <row r="70" spans="2:17" ht="19.5" customHeight="1">
      <c r="C70" s="22"/>
      <c r="H70" s="99"/>
      <c r="I70" s="99"/>
      <c r="J70" s="99"/>
      <c r="P70" s="69"/>
    </row>
    <row r="71" spans="2:17" ht="19.5" customHeight="1">
      <c r="C71" s="22"/>
      <c r="H71" s="99"/>
      <c r="I71" s="99"/>
      <c r="J71" s="99"/>
      <c r="P71" s="69"/>
    </row>
    <row r="72" spans="2:17" ht="39.75">
      <c r="B72" s="33"/>
      <c r="C72" s="33" t="str">
        <f>VLOOKUP(2,Products!$A$4:$B$35,2,FALSE)</f>
        <v>クラウドサービス用ファイアウォール</v>
      </c>
      <c r="P72" s="69"/>
    </row>
    <row r="73" spans="2:17">
      <c r="C73" s="22" t="s">
        <v>334</v>
      </c>
      <c r="H73" s="22" t="s">
        <v>335</v>
      </c>
      <c r="P73" s="69"/>
    </row>
    <row r="74" spans="2:17" ht="60" customHeight="1">
      <c r="C74" s="390" t="str" cm="1">
        <f t="array" aca="1" ref="C74" ca="1">INDEX(Products!A:D, (MATCH(OFFSET(INDIRECT(ADDRESS(ROW(), COLUMN())), -2, 0), Products!B:B, 0)), 4)</f>
        <v xml:space="preserve">クラウド上の社内システムと外部ネットワークの通信を集中的に管理します。			
クラウド上で提供されるサービスのため、ユーザやシステムの場所にとらわれず同一のポリシーを適用することができます。			</v>
      </c>
      <c r="D74" s="390"/>
      <c r="E74" s="390"/>
      <c r="F74" s="390"/>
      <c r="G74" s="390"/>
      <c r="H74" s="392" t="str">
        <f>$H$58</f>
        <v>JIPDEC「企業IT利活⽤動向調査2022」より引用</v>
      </c>
      <c r="I74" s="392"/>
      <c r="J74" s="392"/>
      <c r="P74" s="69" cm="1">
        <f t="array" aca="1" ref="P74" ca="1">OFFSET(INDIRECT(ADDRESS(ROW(), COLUMN())), -2, 0)</f>
        <v>0</v>
      </c>
    </row>
    <row r="75" spans="2:17">
      <c r="C75" s="22"/>
      <c r="H75" s="391" t="s">
        <v>359</v>
      </c>
      <c r="I75" s="391"/>
      <c r="J75" s="391"/>
      <c r="O75" s="99"/>
      <c r="P75" s="99"/>
      <c r="Q75" s="99"/>
    </row>
    <row r="76" spans="2:17">
      <c r="C76" s="22" t="s">
        <v>338</v>
      </c>
      <c r="G76" s="37"/>
      <c r="H76" s="391"/>
      <c r="I76" s="391"/>
      <c r="J76" s="391"/>
      <c r="O76" s="99"/>
      <c r="P76" s="99"/>
      <c r="Q76" s="99"/>
    </row>
    <row r="77" spans="2:17" ht="96.95" customHeight="1">
      <c r="C77" s="390" t="str" cm="1">
        <f t="array" aca="1" ref="C77" ca="1">INDEX(Products!A:E, (MATCH(OFFSET(INDIRECT(ADDRESS(ROW(), COLUMN())), -5, 0), Products!B:B, 0)), 5)</f>
        <v xml:space="preserve">・通常運用で使用しない通信は基本的に遮断しますが、ルール設計・疎通確認が必要となります。				
・通信やセキュリティ機能が集約される（通信経路が集約される）ため、製品の障害がシステム
　全体に影響を及ぼす可能性があります。				</v>
      </c>
      <c r="D77" s="390"/>
      <c r="E77" s="390"/>
      <c r="F77" s="390"/>
      <c r="G77" s="390"/>
      <c r="H77" s="391"/>
      <c r="I77" s="391"/>
      <c r="J77" s="391"/>
      <c r="O77" s="99"/>
      <c r="P77" s="99"/>
      <c r="Q77" s="99"/>
    </row>
    <row r="78" spans="2:17">
      <c r="H78" s="391"/>
      <c r="I78" s="391"/>
      <c r="J78" s="391"/>
      <c r="O78" s="99"/>
      <c r="P78" s="99"/>
      <c r="Q78" s="99"/>
    </row>
    <row r="79" spans="2:17">
      <c r="C79" s="22" t="s">
        <v>339</v>
      </c>
      <c r="H79" s="391"/>
      <c r="I79" s="391"/>
      <c r="J79" s="391"/>
      <c r="O79" s="99"/>
      <c r="P79" s="99"/>
      <c r="Q79" s="99"/>
    </row>
    <row r="80" spans="2:17">
      <c r="O80" s="99"/>
      <c r="P80" s="99"/>
      <c r="Q80" s="99"/>
    </row>
    <row r="81" spans="2:17">
      <c r="C81" s="378" t="s">
        <v>291</v>
      </c>
      <c r="D81" s="378"/>
      <c r="E81" s="398" t="s">
        <v>292</v>
      </c>
      <c r="F81" s="399"/>
      <c r="G81" s="380" t="s">
        <v>293</v>
      </c>
      <c r="H81" s="380"/>
      <c r="I81" s="381" t="s">
        <v>294</v>
      </c>
      <c r="J81" s="381"/>
      <c r="K81" s="382" t="s">
        <v>295</v>
      </c>
      <c r="L81" s="382"/>
      <c r="M81" s="383" t="s">
        <v>296</v>
      </c>
      <c r="N81" s="383"/>
      <c r="P81" s="69"/>
    </row>
    <row r="82" spans="2:17" ht="81" customHeight="1">
      <c r="C82" s="384" t="str">
        <f>$C$11</f>
        <v>・公開Webサイトの調査</v>
      </c>
      <c r="D82" s="384"/>
      <c r="E82" s="460" t="str">
        <f>$E$11</f>
        <v>・公開サーバの脆弱性を利用した侵入</v>
      </c>
      <c r="F82" s="460"/>
      <c r="G82" s="384" t="str">
        <f>$G$11</f>
        <v>・認証ログの閲覧
・業務端末への侵入</v>
      </c>
      <c r="H82" s="384"/>
      <c r="I82" s="384" t="str">
        <f>$I$11</f>
        <v>・（ネットワークスキャン）
・（ホストスキャン）
・重要情報を管理するサーバへの横展開と権限昇格</v>
      </c>
      <c r="J82" s="384"/>
      <c r="K82" s="377" t="str">
        <f>$K$11</f>
        <v>・標準ポートを使用した疎通
・OSコマンド実行
・コマンド実行履歴の削除</v>
      </c>
      <c r="L82" s="377"/>
      <c r="M82" s="377" t="str">
        <f>$M$11</f>
        <v>・重要情報の窃取</v>
      </c>
      <c r="N82" s="377"/>
      <c r="P82" s="69"/>
    </row>
    <row r="83" spans="2:17" ht="129" customHeight="1">
      <c r="C83" s="447" t="s">
        <v>416</v>
      </c>
      <c r="D83" s="447"/>
      <c r="E83" s="460" t="s">
        <v>340</v>
      </c>
      <c r="F83" s="460"/>
      <c r="G83" s="447" t="s">
        <v>417</v>
      </c>
      <c r="H83" s="447"/>
      <c r="I83" s="447" t="s">
        <v>418</v>
      </c>
      <c r="J83" s="447"/>
      <c r="K83" s="377" t="s">
        <v>340</v>
      </c>
      <c r="L83" s="377"/>
      <c r="M83" s="377" t="s">
        <v>340</v>
      </c>
      <c r="N83" s="377"/>
      <c r="P83" s="69"/>
    </row>
    <row r="84" spans="2:17" ht="20.25" thickBot="1">
      <c r="P84" s="69"/>
    </row>
    <row r="85" spans="2:17" ht="39.950000000000003" customHeight="1" thickBot="1">
      <c r="C85" s="374" t="s">
        <v>344</v>
      </c>
      <c r="D85" s="375"/>
      <c r="E85" s="375"/>
      <c r="F85" s="375"/>
      <c r="G85" s="375"/>
      <c r="H85" s="375"/>
      <c r="I85" s="375"/>
      <c r="J85" s="375"/>
      <c r="K85" s="375"/>
      <c r="L85" s="375"/>
      <c r="M85" s="375"/>
      <c r="N85" s="376"/>
      <c r="P85" s="69"/>
    </row>
    <row r="86" spans="2:17" ht="19.5" customHeight="1">
      <c r="C86" s="22"/>
      <c r="H86" s="99"/>
      <c r="I86" s="99"/>
      <c r="J86" s="99"/>
      <c r="P86" s="69"/>
    </row>
    <row r="87" spans="2:17" ht="19.5" customHeight="1">
      <c r="C87" s="22"/>
      <c r="H87" s="99"/>
      <c r="I87" s="99"/>
      <c r="J87" s="99"/>
      <c r="P87" s="69"/>
    </row>
    <row r="88" spans="2:17" ht="39.75">
      <c r="B88" s="33"/>
      <c r="C88" s="33" t="str">
        <f>VLOOKUP(3,Products!$A$4:$B$35,2,FALSE)</f>
        <v>Webアプリケーションファイアウォール（WAF）</v>
      </c>
      <c r="P88" s="69"/>
    </row>
    <row r="89" spans="2:17">
      <c r="C89" s="22" t="s">
        <v>334</v>
      </c>
      <c r="H89" s="22" t="s">
        <v>335</v>
      </c>
      <c r="P89" s="69"/>
    </row>
    <row r="90" spans="2:17">
      <c r="C90" s="390" t="str" cm="1">
        <f t="array" aca="1" ref="C90" ca="1">INDEX(Products!A:D, (MATCH(OFFSET(INDIRECT(ADDRESS(ROW(), COLUMN())), -2, 0), Products!B:B, 0)), 4)</f>
        <v>Webアプリケーションの前面やネットワークに配置し、脆弱性を悪用した攻撃を検出・低減します。</v>
      </c>
      <c r="D90" s="390"/>
      <c r="E90" s="390"/>
      <c r="F90" s="390"/>
      <c r="G90" s="390"/>
      <c r="H90" s="392" t="str">
        <f>$H$58</f>
        <v>JIPDEC「企業IT利活⽤動向調査2022」より引用</v>
      </c>
      <c r="I90" s="392"/>
      <c r="J90" s="392"/>
      <c r="P90" s="69"/>
    </row>
    <row r="91" spans="2:17">
      <c r="H91" s="391" t="s">
        <v>359</v>
      </c>
      <c r="I91" s="391"/>
      <c r="J91" s="391"/>
      <c r="O91" s="99"/>
      <c r="P91" s="99"/>
      <c r="Q91" s="99"/>
    </row>
    <row r="92" spans="2:17">
      <c r="C92" s="22" t="s">
        <v>348</v>
      </c>
      <c r="G92" s="37"/>
      <c r="H92" s="391"/>
      <c r="I92" s="391"/>
      <c r="J92" s="391"/>
      <c r="O92" s="99"/>
      <c r="P92" s="99"/>
      <c r="Q92" s="99"/>
    </row>
    <row r="93" spans="2:17">
      <c r="C93" s="390" t="str" cm="1">
        <f t="array" aca="1" ref="C93" ca="1">INDEX(Products!A:E, (MATCH(OFFSET(INDIRECT(ADDRESS(ROW(), COLUMN())), -5, 0), Products!B:B, 0)), 5)</f>
        <v xml:space="preserve">・過検知、誤検知のリスクがあります。				
・基本的には設定のチューニングが必要です。
　内製が難しい場合は既成ルールの検討または運用の外部委託をご検討ください。			
・アプリケーション型のWAFを運用する場合にはWebサーバに大きな負荷がかかる場合があります。
　クラウド型、アプライアンス型の提供形態をご検討ください。		</v>
      </c>
      <c r="D93" s="390"/>
      <c r="E93" s="390"/>
      <c r="F93" s="390"/>
      <c r="G93" s="390"/>
      <c r="H93" s="391"/>
      <c r="I93" s="391"/>
      <c r="J93" s="391"/>
      <c r="O93" s="99"/>
      <c r="P93" s="99"/>
      <c r="Q93" s="99"/>
    </row>
    <row r="94" spans="2:17" ht="39" customHeight="1">
      <c r="C94" s="390"/>
      <c r="D94" s="390"/>
      <c r="E94" s="390"/>
      <c r="F94" s="390"/>
      <c r="G94" s="390"/>
      <c r="H94" s="391"/>
      <c r="I94" s="391"/>
      <c r="J94" s="391"/>
      <c r="O94" s="99"/>
      <c r="P94" s="99"/>
      <c r="Q94" s="99"/>
    </row>
    <row r="95" spans="2:17" ht="42" customHeight="1">
      <c r="C95" s="390"/>
      <c r="D95" s="390"/>
      <c r="E95" s="390"/>
      <c r="F95" s="390"/>
      <c r="G95" s="390"/>
      <c r="H95" s="391"/>
      <c r="I95" s="391"/>
      <c r="J95" s="391"/>
      <c r="O95" s="99"/>
      <c r="P95" s="99"/>
      <c r="Q95" s="99"/>
    </row>
    <row r="96" spans="2:17">
      <c r="H96" s="391"/>
      <c r="I96" s="391"/>
      <c r="J96" s="391"/>
      <c r="O96" s="99"/>
      <c r="P96" s="99"/>
      <c r="Q96" s="99"/>
    </row>
    <row r="97" spans="2:17">
      <c r="C97" s="22" t="s">
        <v>339</v>
      </c>
      <c r="H97" s="391"/>
      <c r="I97" s="391"/>
      <c r="J97" s="391"/>
      <c r="O97" s="99"/>
      <c r="P97" s="99"/>
      <c r="Q97" s="99"/>
    </row>
    <row r="98" spans="2:17">
      <c r="O98" s="99"/>
      <c r="P98" s="99"/>
      <c r="Q98" s="99"/>
    </row>
    <row r="99" spans="2:17">
      <c r="C99" s="426" t="s">
        <v>419</v>
      </c>
      <c r="D99" s="427"/>
      <c r="E99" s="428" t="s">
        <v>420</v>
      </c>
      <c r="F99" s="429"/>
      <c r="G99" s="430" t="s">
        <v>421</v>
      </c>
      <c r="H99" s="431"/>
      <c r="I99" s="432" t="s">
        <v>422</v>
      </c>
      <c r="J99" s="433"/>
      <c r="K99" s="434" t="s">
        <v>423</v>
      </c>
      <c r="L99" s="435"/>
      <c r="M99" s="436" t="s">
        <v>424</v>
      </c>
      <c r="N99" s="437"/>
      <c r="P99" s="69"/>
    </row>
    <row r="100" spans="2:17" ht="80.099999999999994" customHeight="1">
      <c r="C100" s="455" t="str">
        <f>$C$11</f>
        <v>・公開Webサイトの調査</v>
      </c>
      <c r="D100" s="456"/>
      <c r="E100" s="445" t="str">
        <f>$E$11</f>
        <v>・公開サーバの脆弱性を利用した侵入</v>
      </c>
      <c r="F100" s="446"/>
      <c r="G100" s="455" t="str">
        <f>$G$11</f>
        <v>・認証ログの閲覧
・業務端末への侵入</v>
      </c>
      <c r="H100" s="456"/>
      <c r="I100" s="455" t="str">
        <f>$I$11</f>
        <v>・（ネットワークスキャン）
・（ホストスキャン）
・重要情報を管理するサーバへの横展開と権限昇格</v>
      </c>
      <c r="J100" s="456"/>
      <c r="K100" s="455" t="str">
        <f>$K$11</f>
        <v>・標準ポートを使用した疎通
・OSコマンド実行
・コマンド実行履歴の削除</v>
      </c>
      <c r="L100" s="456"/>
      <c r="M100" s="455" t="str">
        <f>$M$11</f>
        <v>・重要情報の窃取</v>
      </c>
      <c r="N100" s="456"/>
      <c r="P100" s="69"/>
    </row>
    <row r="101" spans="2:17" ht="147" customHeight="1">
      <c r="C101" s="455" t="s">
        <v>312</v>
      </c>
      <c r="D101" s="456"/>
      <c r="E101" s="458" t="s">
        <v>425</v>
      </c>
      <c r="F101" s="459"/>
      <c r="G101" s="455" t="s">
        <v>312</v>
      </c>
      <c r="H101" s="456"/>
      <c r="I101" s="455" t="s">
        <v>312</v>
      </c>
      <c r="J101" s="456"/>
      <c r="K101" s="455" t="s">
        <v>312</v>
      </c>
      <c r="L101" s="456"/>
      <c r="M101" s="455" t="s">
        <v>312</v>
      </c>
      <c r="N101" s="456"/>
      <c r="P101" s="69"/>
    </row>
    <row r="102" spans="2:17" ht="20.25" thickBot="1">
      <c r="P102" s="69"/>
    </row>
    <row r="103" spans="2:17" ht="39.950000000000003" customHeight="1" thickBot="1">
      <c r="C103" s="374" t="s">
        <v>344</v>
      </c>
      <c r="D103" s="375"/>
      <c r="E103" s="375"/>
      <c r="F103" s="375"/>
      <c r="G103" s="375"/>
      <c r="H103" s="375"/>
      <c r="I103" s="375"/>
      <c r="J103" s="375"/>
      <c r="K103" s="375"/>
      <c r="L103" s="375"/>
      <c r="M103" s="375"/>
      <c r="N103" s="376"/>
      <c r="P103" s="69"/>
    </row>
    <row r="104" spans="2:17" ht="19.5" customHeight="1">
      <c r="C104" s="22"/>
      <c r="H104" s="99"/>
      <c r="I104" s="99"/>
      <c r="J104" s="99"/>
      <c r="P104" s="69"/>
    </row>
    <row r="105" spans="2:17" ht="19.5" customHeight="1">
      <c r="C105" s="22"/>
      <c r="H105" s="99"/>
      <c r="I105" s="99"/>
      <c r="J105" s="99"/>
      <c r="P105" s="69"/>
    </row>
    <row r="106" spans="2:17" ht="39.75">
      <c r="B106" s="33"/>
      <c r="C106" s="33" t="str">
        <f>VLOOKUP(4,Products!$A$4:$B$35,2,FALSE)</f>
        <v>クラウドサービス用WAF</v>
      </c>
      <c r="P106" s="69"/>
    </row>
    <row r="107" spans="2:17">
      <c r="C107" s="22" t="s">
        <v>334</v>
      </c>
      <c r="H107" s="22" t="s">
        <v>335</v>
      </c>
      <c r="P107" s="69"/>
    </row>
    <row r="108" spans="2:17" ht="60.95" customHeight="1">
      <c r="C108" s="390" t="str" cm="1">
        <f t="array" aca="1" ref="C108" ca="1">INDEX(Products!A:D, (MATCH(OFFSET(INDIRECT(ADDRESS(ROW(), COLUMN())), -2, 0), Products!B:B, 0)), 4)</f>
        <v>Webアプリケーションの前面やネットワークに配置し、脆弱性を悪用した攻撃を検出・低減します。クラウドサービスとして利用しているWebサーバを保護します。</v>
      </c>
      <c r="D108" s="390"/>
      <c r="E108" s="390"/>
      <c r="F108" s="390"/>
      <c r="G108" s="390"/>
      <c r="H108" s="392" t="str">
        <f>$H$58</f>
        <v>JIPDEC「企業IT利活⽤動向調査2022」より引用</v>
      </c>
      <c r="I108" s="392"/>
      <c r="J108" s="392"/>
      <c r="P108" s="69"/>
    </row>
    <row r="109" spans="2:17">
      <c r="C109" s="22"/>
      <c r="H109" s="391" t="s">
        <v>359</v>
      </c>
      <c r="I109" s="391"/>
      <c r="J109" s="391"/>
      <c r="O109" s="99"/>
      <c r="P109" s="99"/>
      <c r="Q109" s="99"/>
    </row>
    <row r="110" spans="2:17">
      <c r="C110" s="22" t="s">
        <v>348</v>
      </c>
      <c r="G110" s="37"/>
      <c r="H110" s="391"/>
      <c r="I110" s="391"/>
      <c r="J110" s="391"/>
      <c r="O110" s="99"/>
      <c r="P110" s="99"/>
      <c r="Q110" s="99"/>
    </row>
    <row r="111" spans="2:17" ht="89.1" customHeight="1">
      <c r="C111" s="390" t="str" cm="1">
        <f t="array" aca="1" ref="C111" ca="1">INDEX(Products!A:E, (MATCH(OFFSET(INDIRECT(ADDRESS(ROW(), COLUMN())), -5, 0), Products!B:B, 0)), 5)</f>
        <v xml:space="preserve">・過検知、誤検知のリスクがあります。				
・基本的には設定のチューニングが必要です。
　内製が難しい場合は既成ルールの検討または運用の外部委託をご検討ください。			</v>
      </c>
      <c r="D111" s="390"/>
      <c r="E111" s="390"/>
      <c r="F111" s="390"/>
      <c r="G111" s="390"/>
      <c r="H111" s="391"/>
      <c r="I111" s="391"/>
      <c r="J111" s="391"/>
      <c r="O111" s="99"/>
      <c r="P111" s="99"/>
      <c r="Q111" s="99"/>
    </row>
    <row r="112" spans="2:17" ht="36" customHeight="1">
      <c r="H112" s="391"/>
      <c r="I112" s="391"/>
      <c r="J112" s="391"/>
      <c r="O112" s="99"/>
      <c r="P112" s="99"/>
      <c r="Q112" s="99"/>
    </row>
    <row r="113" spans="2:17">
      <c r="C113" s="22" t="s">
        <v>339</v>
      </c>
      <c r="H113" s="391"/>
      <c r="I113" s="391"/>
      <c r="J113" s="391"/>
      <c r="O113" s="99"/>
      <c r="P113" s="99"/>
      <c r="Q113" s="99"/>
    </row>
    <row r="114" spans="2:17">
      <c r="O114" s="99"/>
      <c r="P114" s="99"/>
      <c r="Q114" s="99"/>
    </row>
    <row r="115" spans="2:17">
      <c r="C115" s="426" t="s">
        <v>419</v>
      </c>
      <c r="D115" s="427"/>
      <c r="E115" s="428" t="s">
        <v>426</v>
      </c>
      <c r="F115" s="429"/>
      <c r="G115" s="430" t="s">
        <v>421</v>
      </c>
      <c r="H115" s="431"/>
      <c r="I115" s="432" t="s">
        <v>422</v>
      </c>
      <c r="J115" s="433"/>
      <c r="K115" s="434" t="s">
        <v>423</v>
      </c>
      <c r="L115" s="435"/>
      <c r="M115" s="436" t="s">
        <v>424</v>
      </c>
      <c r="N115" s="437"/>
      <c r="P115" s="69"/>
    </row>
    <row r="116" spans="2:17" ht="80.099999999999994" customHeight="1">
      <c r="C116" s="455" t="str">
        <f>$C$11</f>
        <v>・公開Webサイトの調査</v>
      </c>
      <c r="D116" s="456"/>
      <c r="E116" s="445" t="str">
        <f>$E$11</f>
        <v>・公開サーバの脆弱性を利用した侵入</v>
      </c>
      <c r="F116" s="446"/>
      <c r="G116" s="455" t="str">
        <f>$G$11</f>
        <v>・認証ログの閲覧
・業務端末への侵入</v>
      </c>
      <c r="H116" s="456"/>
      <c r="I116" s="455" t="str">
        <f>$I$11</f>
        <v>・（ネットワークスキャン）
・（ホストスキャン）
・重要情報を管理するサーバへの横展開と権限昇格</v>
      </c>
      <c r="J116" s="456"/>
      <c r="K116" s="455" t="str">
        <f>$K$11</f>
        <v>・標準ポートを使用した疎通
・OSコマンド実行
・コマンド実行履歴の削除</v>
      </c>
      <c r="L116" s="456"/>
      <c r="M116" s="455" t="str">
        <f>$M$11</f>
        <v>・重要情報の窃取</v>
      </c>
      <c r="N116" s="456"/>
      <c r="P116" s="69"/>
    </row>
    <row r="117" spans="2:17" ht="143.1" customHeight="1">
      <c r="C117" s="455" t="s">
        <v>312</v>
      </c>
      <c r="D117" s="456"/>
      <c r="E117" s="458" t="s">
        <v>427</v>
      </c>
      <c r="F117" s="459"/>
      <c r="G117" s="455" t="s">
        <v>312</v>
      </c>
      <c r="H117" s="456"/>
      <c r="I117" s="455" t="s">
        <v>312</v>
      </c>
      <c r="J117" s="456"/>
      <c r="K117" s="455" t="s">
        <v>312</v>
      </c>
      <c r="L117" s="456"/>
      <c r="M117" s="455" t="s">
        <v>312</v>
      </c>
      <c r="N117" s="456"/>
      <c r="P117" s="69"/>
    </row>
    <row r="118" spans="2:17" ht="20.25" thickBot="1">
      <c r="P118" s="69"/>
    </row>
    <row r="119" spans="2:17" ht="39.950000000000003" customHeight="1" thickBot="1">
      <c r="C119" s="374" t="s">
        <v>344</v>
      </c>
      <c r="D119" s="375"/>
      <c r="E119" s="375"/>
      <c r="F119" s="375"/>
      <c r="G119" s="375"/>
      <c r="H119" s="375"/>
      <c r="I119" s="375"/>
      <c r="J119" s="375"/>
      <c r="K119" s="375"/>
      <c r="L119" s="375"/>
      <c r="M119" s="375"/>
      <c r="N119" s="376"/>
      <c r="P119" s="69"/>
    </row>
    <row r="120" spans="2:17" ht="19.5" customHeight="1">
      <c r="C120" s="22"/>
      <c r="H120" s="99"/>
      <c r="I120" s="99"/>
      <c r="J120" s="99"/>
      <c r="P120" s="69"/>
    </row>
    <row r="121" spans="2:17" ht="19.5" customHeight="1">
      <c r="C121" s="22"/>
      <c r="H121" s="99"/>
      <c r="I121" s="99"/>
      <c r="J121" s="99"/>
      <c r="P121" s="69"/>
    </row>
    <row r="122" spans="2:17" ht="39.75">
      <c r="B122" s="33"/>
      <c r="C122" s="33" t="str">
        <f>VLOOKUP(5,Products!$A$4:$B$35,2,FALSE)</f>
        <v>VPN、セキュアリモートアクセス、プライベートアクセス</v>
      </c>
      <c r="P122" s="69"/>
    </row>
    <row r="123" spans="2:17">
      <c r="C123" s="22" t="s">
        <v>334</v>
      </c>
      <c r="H123" s="22" t="s">
        <v>335</v>
      </c>
      <c r="P123" s="69"/>
    </row>
    <row r="124" spans="2:17" ht="195" customHeight="1">
      <c r="C124" s="393" t="str" cm="1">
        <f t="array" aca="1" ref="C124" ca="1">INDEX(Products!A:D, (MATCH(OFFSET(INDIRECT(ADDRESS(ROW(), COLUMN())), -2, 0), Products!B:B, 0)), 4)</f>
        <v xml:space="preserve">VPN：
インターネット上に仮想の専用線を設定し、接続したい拠点に専用のルーターを設置し、特定の人のみが相互通信できる環境を構築します。	
セキュアリモートアクセス：
IDとパスワードに加えて、利用するユーザと端末情報を利用することで認証を強化します。リモートデスクトップやセキュアブラウザといった利用形態が挙げられます。			
プライベートアクセス：
回線事業者が提供する閉域網によりインターネットを経由せずに事業拠点とデータセンタ環境を接続します。GW同士の認証を行うことでセキュアな通信を実現します。			</v>
      </c>
      <c r="D124" s="393"/>
      <c r="E124" s="393"/>
      <c r="F124" s="393"/>
      <c r="G124" s="393"/>
      <c r="H124" s="392" t="str">
        <f>$H$58</f>
        <v>JIPDEC「企業IT利活⽤動向調査2022」より引用</v>
      </c>
      <c r="I124" s="392"/>
      <c r="J124" s="392"/>
      <c r="P124" s="69"/>
    </row>
    <row r="125" spans="2:17" ht="40.5" customHeight="1">
      <c r="H125" s="391" t="s">
        <v>359</v>
      </c>
      <c r="I125" s="391"/>
      <c r="J125" s="391"/>
      <c r="O125" s="99"/>
      <c r="P125" s="99"/>
      <c r="Q125" s="99"/>
    </row>
    <row r="126" spans="2:17">
      <c r="C126" s="22" t="s">
        <v>338</v>
      </c>
      <c r="G126" s="37"/>
      <c r="H126" s="391"/>
      <c r="I126" s="391"/>
      <c r="J126" s="391"/>
      <c r="O126" s="99"/>
      <c r="P126" s="99"/>
      <c r="Q126" s="99"/>
    </row>
    <row r="127" spans="2:17" ht="84" customHeight="1">
      <c r="C127" s="390" t="str" cm="1">
        <f t="array" aca="1" ref="C127" ca="1">INDEX(Products!A:E, (MATCH(OFFSET(INDIRECT(ADDRESS(ROW(), COLUMN())), -5, 0), Products!B:B, 0)), 5)</f>
        <v xml:space="preserve">・VPN機器の脆弱性を利用した侵入事例があるように、100%侵入防止を保障
　するものではありません。				
・クラウドやデータセンターなどの提供事業者側のインシデントのリスクが
　あります。				</v>
      </c>
      <c r="D127" s="390"/>
      <c r="E127" s="390"/>
      <c r="F127" s="390"/>
      <c r="G127" s="390"/>
      <c r="H127" s="391"/>
      <c r="I127" s="391"/>
      <c r="J127" s="391"/>
      <c r="O127" s="99"/>
      <c r="P127" s="99"/>
      <c r="Q127" s="99"/>
    </row>
    <row r="128" spans="2:17">
      <c r="H128" s="391"/>
      <c r="I128" s="391"/>
      <c r="J128" s="391"/>
      <c r="O128" s="99"/>
      <c r="P128" s="99"/>
      <c r="Q128" s="99"/>
    </row>
    <row r="129" spans="2:17">
      <c r="C129" s="22" t="s">
        <v>339</v>
      </c>
      <c r="H129" s="391"/>
      <c r="I129" s="391"/>
      <c r="J129" s="391"/>
      <c r="O129" s="99"/>
      <c r="P129" s="99"/>
      <c r="Q129" s="99"/>
    </row>
    <row r="130" spans="2:17">
      <c r="O130" s="99"/>
      <c r="P130" s="99"/>
      <c r="Q130" s="99"/>
    </row>
    <row r="131" spans="2:17">
      <c r="C131" s="426" t="s">
        <v>419</v>
      </c>
      <c r="D131" s="427"/>
      <c r="E131" s="428" t="s">
        <v>426</v>
      </c>
      <c r="F131" s="429"/>
      <c r="G131" s="430" t="s">
        <v>421</v>
      </c>
      <c r="H131" s="431"/>
      <c r="I131" s="432" t="s">
        <v>422</v>
      </c>
      <c r="J131" s="433"/>
      <c r="K131" s="434" t="s">
        <v>423</v>
      </c>
      <c r="L131" s="435"/>
      <c r="M131" s="436" t="s">
        <v>424</v>
      </c>
      <c r="N131" s="437"/>
      <c r="P131" s="69"/>
    </row>
    <row r="132" spans="2:17" ht="80.099999999999994" customHeight="1">
      <c r="C132" s="455" t="str">
        <f>$C$11</f>
        <v>・公開Webサイトの調査</v>
      </c>
      <c r="D132" s="456"/>
      <c r="E132" s="455" t="str">
        <f>$E$11</f>
        <v>・公開サーバの脆弱性を利用した侵入</v>
      </c>
      <c r="F132" s="456"/>
      <c r="G132" s="455" t="str">
        <f>$G$11</f>
        <v>・認証ログの閲覧
・業務端末への侵入</v>
      </c>
      <c r="H132" s="456"/>
      <c r="I132" s="455" t="str">
        <f>$I$11</f>
        <v>・（ネットワークスキャン）
・（ホストスキャン）
・重要情報を管理するサーバへの横展開と権限昇格</v>
      </c>
      <c r="J132" s="456"/>
      <c r="K132" s="455" t="str">
        <f>$K$11</f>
        <v>・標準ポートを使用した疎通
・OSコマンド実行
・コマンド実行履歴の削除</v>
      </c>
      <c r="L132" s="456"/>
      <c r="M132" s="455" t="str">
        <f>$M$11</f>
        <v>・重要情報の窃取</v>
      </c>
      <c r="N132" s="456"/>
      <c r="P132" s="69"/>
    </row>
    <row r="133" spans="2:17" ht="20.100000000000001" customHeight="1">
      <c r="C133" s="455" t="s">
        <v>312</v>
      </c>
      <c r="D133" s="456"/>
      <c r="E133" s="455" t="s">
        <v>312</v>
      </c>
      <c r="F133" s="456"/>
      <c r="G133" s="455" t="s">
        <v>312</v>
      </c>
      <c r="H133" s="456"/>
      <c r="I133" s="455" t="s">
        <v>312</v>
      </c>
      <c r="J133" s="456"/>
      <c r="K133" s="455" t="s">
        <v>312</v>
      </c>
      <c r="L133" s="456"/>
      <c r="M133" s="455" t="s">
        <v>312</v>
      </c>
      <c r="N133" s="456"/>
      <c r="P133" s="69"/>
    </row>
    <row r="134" spans="2:17" ht="20.25" thickBot="1">
      <c r="P134" s="69"/>
    </row>
    <row r="135" spans="2:17" ht="39.950000000000003" customHeight="1" thickBot="1">
      <c r="C135" s="374" t="s">
        <v>344</v>
      </c>
      <c r="D135" s="375"/>
      <c r="E135" s="375"/>
      <c r="F135" s="375"/>
      <c r="G135" s="375"/>
      <c r="H135" s="375"/>
      <c r="I135" s="375"/>
      <c r="J135" s="375"/>
      <c r="K135" s="375"/>
      <c r="L135" s="375"/>
      <c r="M135" s="375"/>
      <c r="N135" s="376"/>
      <c r="P135" s="69"/>
    </row>
    <row r="136" spans="2:17" ht="19.5" customHeight="1">
      <c r="C136" s="22"/>
      <c r="H136" s="99"/>
      <c r="I136" s="99"/>
      <c r="J136" s="99"/>
      <c r="P136" s="69"/>
    </row>
    <row r="137" spans="2:17" ht="19.5" customHeight="1">
      <c r="C137" s="22"/>
      <c r="H137" s="99"/>
      <c r="I137" s="99"/>
      <c r="J137" s="99"/>
      <c r="P137" s="69"/>
    </row>
    <row r="138" spans="2:17" ht="39.75">
      <c r="B138" s="33"/>
      <c r="C138" s="33" t="str">
        <f>VLOOKUP(6,Products!$A$4:$B$35,2,FALSE)</f>
        <v>統合振舞い検知サービス（XDR）</v>
      </c>
      <c r="P138" s="69"/>
    </row>
    <row r="139" spans="2:17">
      <c r="C139" s="22" t="s">
        <v>334</v>
      </c>
      <c r="H139" s="22" t="s">
        <v>335</v>
      </c>
      <c r="P139" s="69"/>
    </row>
    <row r="140" spans="2:17" ht="62.1" customHeight="1">
      <c r="C140" s="390" t="str" cm="1">
        <f t="array" aca="1" ref="C140" ca="1">INDEX(Products!A:D, (MATCH(OFFSET(INDIRECT(ADDRESS(ROW(), COLUMN())), -2, 0), Products!B:B, 0)), 4)</f>
        <v>エンドポイント、ネットワーク、アプリケーション、オンプレミスのデータセンター、クラウドでホスティングされているワークロード全体の情報を活用してセキュリティインシデントの検出と分析を行い、被害後の対処/修復を行うセキュリティ製品です。</v>
      </c>
      <c r="D140" s="390"/>
      <c r="E140" s="390"/>
      <c r="F140" s="390"/>
      <c r="G140" s="390"/>
      <c r="H140" s="392" t="str">
        <f>$H$58</f>
        <v>JIPDEC「企業IT利活⽤動向調査2022」より引用</v>
      </c>
      <c r="I140" s="392"/>
      <c r="J140" s="392"/>
      <c r="P140" s="69"/>
    </row>
    <row r="141" spans="2:17">
      <c r="C141" s="22"/>
      <c r="H141" s="391" t="s">
        <v>359</v>
      </c>
      <c r="I141" s="391"/>
      <c r="J141" s="391"/>
      <c r="O141" s="99"/>
      <c r="P141" s="99"/>
      <c r="Q141" s="99"/>
    </row>
    <row r="142" spans="2:17">
      <c r="C142" s="22" t="s">
        <v>348</v>
      </c>
      <c r="G142" s="37"/>
      <c r="H142" s="391"/>
      <c r="I142" s="391"/>
      <c r="J142" s="391"/>
      <c r="O142" s="99"/>
      <c r="P142" s="99"/>
      <c r="Q142" s="99"/>
    </row>
    <row r="143" spans="2:17" ht="130.5" customHeight="1">
      <c r="C143" s="390" t="str" cm="1">
        <f t="array" aca="1" ref="C143" ca="1">INDEX(Products!A:E, (MATCH(OFFSET(INDIRECT(ADDRESS(ROW(), COLUMN())), -5, 0), Products!B:B, 0)), 5)</f>
        <v xml:space="preserve">・機器やネットワークへの負荷を考慮する必要があります。				
・収集・検知・分析などの作業を自動化できますが、検知された問題が
　本当に取り除かれたかどうか、問題がある場合はどのように対処する
　のかなど、最終的には人が判断する必要があります。				
・運用には専門知識が必要となります。必要に応じて外部委託をご検討
　ください。				</v>
      </c>
      <c r="D143" s="390"/>
      <c r="E143" s="390"/>
      <c r="F143" s="390"/>
      <c r="G143" s="390"/>
      <c r="H143" s="391"/>
      <c r="I143" s="391"/>
      <c r="J143" s="391"/>
      <c r="O143" s="99"/>
      <c r="P143" s="99"/>
      <c r="Q143" s="99"/>
    </row>
    <row r="144" spans="2:17">
      <c r="H144" s="391"/>
      <c r="I144" s="391"/>
      <c r="J144" s="391"/>
      <c r="O144" s="99"/>
      <c r="P144" s="99"/>
      <c r="Q144" s="99"/>
    </row>
    <row r="145" spans="2:17">
      <c r="C145" s="22" t="s">
        <v>339</v>
      </c>
      <c r="H145" s="391"/>
      <c r="I145" s="391"/>
      <c r="J145" s="391"/>
      <c r="O145" s="99"/>
      <c r="P145" s="99"/>
      <c r="Q145" s="99"/>
    </row>
    <row r="146" spans="2:17">
      <c r="O146" s="99"/>
      <c r="P146" s="99"/>
      <c r="Q146" s="99"/>
    </row>
    <row r="147" spans="2:17">
      <c r="C147" s="426" t="s">
        <v>419</v>
      </c>
      <c r="D147" s="427"/>
      <c r="E147" s="428" t="s">
        <v>426</v>
      </c>
      <c r="F147" s="429"/>
      <c r="G147" s="430" t="s">
        <v>421</v>
      </c>
      <c r="H147" s="431"/>
      <c r="I147" s="432" t="s">
        <v>422</v>
      </c>
      <c r="J147" s="433"/>
      <c r="K147" s="434" t="s">
        <v>423</v>
      </c>
      <c r="L147" s="435"/>
      <c r="M147" s="436" t="s">
        <v>424</v>
      </c>
      <c r="N147" s="437"/>
      <c r="P147" s="69"/>
    </row>
    <row r="148" spans="2:17" ht="80.099999999999994" customHeight="1">
      <c r="C148" s="455" t="str">
        <f>$C$11</f>
        <v>・公開Webサイトの調査</v>
      </c>
      <c r="D148" s="456"/>
      <c r="E148" s="455" t="str">
        <f>$E$11</f>
        <v>・公開サーバの脆弱性を利用した侵入</v>
      </c>
      <c r="F148" s="456"/>
      <c r="G148" s="445" t="str">
        <f>$G$11</f>
        <v>・認証ログの閲覧
・業務端末への侵入</v>
      </c>
      <c r="H148" s="446"/>
      <c r="I148" s="445" t="str">
        <f>$I$11</f>
        <v>・（ネットワークスキャン）
・（ホストスキャン）
・重要情報を管理するサーバへの横展開と権限昇格</v>
      </c>
      <c r="J148" s="446"/>
      <c r="K148" s="445" t="str">
        <f>$K$11</f>
        <v>・標準ポートを使用した疎通
・OSコマンド実行
・コマンド実行履歴の削除</v>
      </c>
      <c r="L148" s="446"/>
      <c r="M148" s="445" t="str">
        <f>$M$11</f>
        <v>・重要情報の窃取</v>
      </c>
      <c r="N148" s="446"/>
      <c r="P148" s="69"/>
    </row>
    <row r="149" spans="2:17" ht="87" customHeight="1">
      <c r="C149" s="455" t="s">
        <v>312</v>
      </c>
      <c r="D149" s="456"/>
      <c r="E149" s="455" t="s">
        <v>312</v>
      </c>
      <c r="F149" s="456"/>
      <c r="G149" s="387" t="s">
        <v>428</v>
      </c>
      <c r="H149" s="388"/>
      <c r="I149" s="389" t="s">
        <v>350</v>
      </c>
      <c r="J149" s="389"/>
      <c r="K149" s="389" t="s">
        <v>429</v>
      </c>
      <c r="L149" s="389"/>
      <c r="M149" s="389" t="s">
        <v>430</v>
      </c>
      <c r="N149" s="389"/>
      <c r="P149" s="69"/>
    </row>
    <row r="150" spans="2:17" ht="20.25" thickBot="1">
      <c r="P150" s="69"/>
    </row>
    <row r="151" spans="2:17" ht="39.950000000000003" customHeight="1" thickBot="1">
      <c r="C151" s="374" t="s">
        <v>344</v>
      </c>
      <c r="D151" s="375"/>
      <c r="E151" s="375"/>
      <c r="F151" s="375"/>
      <c r="G151" s="375"/>
      <c r="H151" s="375"/>
      <c r="I151" s="375"/>
      <c r="J151" s="375"/>
      <c r="K151" s="375"/>
      <c r="L151" s="375"/>
      <c r="M151" s="375"/>
      <c r="N151" s="376"/>
      <c r="P151" s="69"/>
    </row>
    <row r="152" spans="2:17" ht="19.5" customHeight="1">
      <c r="C152" s="22"/>
      <c r="H152" s="99"/>
      <c r="I152" s="99"/>
      <c r="J152" s="99"/>
      <c r="P152" s="69"/>
    </row>
    <row r="153" spans="2:17" ht="19.5" customHeight="1">
      <c r="C153" s="22"/>
      <c r="H153" s="99"/>
      <c r="I153" s="99"/>
      <c r="J153" s="99"/>
      <c r="P153" s="69"/>
    </row>
    <row r="154" spans="2:17" ht="39.75">
      <c r="B154" s="33"/>
      <c r="C154" s="33" t="str">
        <f>VLOOKUP(7,Products!$A$4:$B$35,2,FALSE)</f>
        <v>統合ログ分析管理（SIEM）ツール</v>
      </c>
      <c r="P154" s="69"/>
    </row>
    <row r="155" spans="2:17">
      <c r="C155" s="22" t="s">
        <v>334</v>
      </c>
      <c r="H155" s="22" t="s">
        <v>335</v>
      </c>
      <c r="P155" s="69"/>
    </row>
    <row r="156" spans="2:17" ht="42" customHeight="1">
      <c r="C156" s="390" t="str" cm="1">
        <f t="array" aca="1" ref="C156" ca="1">INDEX(Products!A:D, (MATCH(OFFSET(INDIRECT(ADDRESS(ROW(), COLUMN())), -2, 0), Products!B:B, 0)), 4)</f>
        <v>ファイアウォールやIDS／IPS、プロキシなどから出力されるログやデータを一元的に集約・監視することで、攻撃を検知・記録します。</v>
      </c>
      <c r="D156" s="390"/>
      <c r="E156" s="390"/>
      <c r="F156" s="390"/>
      <c r="G156" s="390"/>
      <c r="H156" s="392" t="str">
        <f>$H$58</f>
        <v>JIPDEC「企業IT利活⽤動向調査2022」より引用</v>
      </c>
      <c r="I156" s="392"/>
      <c r="J156" s="392"/>
      <c r="P156" s="69"/>
    </row>
    <row r="157" spans="2:17">
      <c r="C157" s="22"/>
      <c r="H157" s="391" t="s">
        <v>359</v>
      </c>
      <c r="I157" s="391"/>
      <c r="J157" s="391"/>
      <c r="O157" s="99"/>
      <c r="P157" s="99"/>
      <c r="Q157" s="99"/>
    </row>
    <row r="158" spans="2:17">
      <c r="C158" s="22" t="s">
        <v>338</v>
      </c>
      <c r="G158" s="37"/>
      <c r="H158" s="391"/>
      <c r="I158" s="391"/>
      <c r="J158" s="391"/>
      <c r="O158" s="99"/>
      <c r="P158" s="99"/>
      <c r="Q158" s="99"/>
    </row>
    <row r="159" spans="2:17" ht="100.5" customHeight="1">
      <c r="C159" s="390" t="str" cm="1">
        <f t="array" aca="1" ref="C159" ca="1">INDEX(Products!A:E, (MATCH(OFFSET(INDIRECT(ADDRESS(ROW(), COLUMN())), -5, 0), Products!B:B, 0)), 5)</f>
        <v>・管理対象の選定が必要です。ディスク容量を考慮して必要な対象および保存期間をご検討ください。
・分析に際しては、勤務時間帯やアクセス先など自社の傾向を加味する必要があります。
・サイバー攻撃によりログ収集を無効化されたりログデータを改ざんされたりするリスクがあります。</v>
      </c>
      <c r="D159" s="390"/>
      <c r="E159" s="390"/>
      <c r="F159" s="390"/>
      <c r="G159" s="390"/>
      <c r="H159" s="391"/>
      <c r="I159" s="391"/>
      <c r="J159" s="391"/>
      <c r="O159" s="99"/>
      <c r="P159" s="99"/>
      <c r="Q159" s="99"/>
    </row>
    <row r="160" spans="2:17">
      <c r="H160" s="391"/>
      <c r="I160" s="391"/>
      <c r="J160" s="391"/>
      <c r="O160" s="99"/>
      <c r="P160" s="99"/>
      <c r="Q160" s="99"/>
    </row>
    <row r="161" spans="2:17">
      <c r="C161" s="22" t="s">
        <v>339</v>
      </c>
      <c r="H161" s="391"/>
      <c r="I161" s="391"/>
      <c r="J161" s="391"/>
      <c r="O161" s="99"/>
      <c r="P161" s="99"/>
      <c r="Q161" s="99"/>
    </row>
    <row r="162" spans="2:17">
      <c r="O162" s="99"/>
      <c r="P162" s="99"/>
      <c r="Q162" s="99"/>
    </row>
    <row r="163" spans="2:17">
      <c r="C163" s="426" t="s">
        <v>419</v>
      </c>
      <c r="D163" s="427"/>
      <c r="E163" s="428" t="s">
        <v>426</v>
      </c>
      <c r="F163" s="429"/>
      <c r="G163" s="430" t="s">
        <v>421</v>
      </c>
      <c r="H163" s="431"/>
      <c r="I163" s="432" t="s">
        <v>422</v>
      </c>
      <c r="J163" s="433"/>
      <c r="K163" s="434" t="s">
        <v>423</v>
      </c>
      <c r="L163" s="435"/>
      <c r="M163" s="436" t="s">
        <v>424</v>
      </c>
      <c r="N163" s="437"/>
      <c r="P163" s="69"/>
    </row>
    <row r="164" spans="2:17" ht="80.099999999999994" customHeight="1">
      <c r="C164" s="424" t="str">
        <f>$C$11</f>
        <v>・公開Webサイトの調査</v>
      </c>
      <c r="D164" s="425"/>
      <c r="E164" s="445" t="str">
        <f>$E$11</f>
        <v>・公開サーバの脆弱性を利用した侵入</v>
      </c>
      <c r="F164" s="446"/>
      <c r="G164" s="445" t="str">
        <f>$G$11</f>
        <v>・認証ログの閲覧
・業務端末への侵入</v>
      </c>
      <c r="H164" s="446"/>
      <c r="I164" s="445" t="str">
        <f>$I$11</f>
        <v>・（ネットワークスキャン）
・（ホストスキャン）
・重要情報を管理するサーバへの横展開と権限昇格</v>
      </c>
      <c r="J164" s="446"/>
      <c r="K164" s="445" t="str">
        <f>$K$11</f>
        <v>・標準ポートを使用した疎通
・OSコマンド実行
・コマンド実行履歴の削除</v>
      </c>
      <c r="L164" s="446"/>
      <c r="M164" s="424" t="str">
        <f>$M$11</f>
        <v>・重要情報の窃取</v>
      </c>
      <c r="N164" s="425"/>
      <c r="P164" s="69"/>
    </row>
    <row r="165" spans="2:17" ht="189.95" customHeight="1">
      <c r="C165" s="424" t="s">
        <v>312</v>
      </c>
      <c r="D165" s="425"/>
      <c r="E165" s="443" t="s">
        <v>431</v>
      </c>
      <c r="F165" s="444"/>
      <c r="G165" s="443" t="s">
        <v>432</v>
      </c>
      <c r="H165" s="444"/>
      <c r="I165" s="443" t="s">
        <v>433</v>
      </c>
      <c r="J165" s="444"/>
      <c r="K165" s="389" t="s">
        <v>354</v>
      </c>
      <c r="L165" s="389"/>
      <c r="M165" s="441" t="s">
        <v>312</v>
      </c>
      <c r="N165" s="441"/>
      <c r="P165" s="69"/>
    </row>
    <row r="166" spans="2:17" ht="20.25" thickBot="1">
      <c r="P166" s="69"/>
    </row>
    <row r="167" spans="2:17" ht="39.950000000000003" customHeight="1" thickBot="1">
      <c r="C167" s="374" t="s">
        <v>344</v>
      </c>
      <c r="D167" s="375"/>
      <c r="E167" s="375"/>
      <c r="F167" s="375"/>
      <c r="G167" s="375"/>
      <c r="H167" s="375"/>
      <c r="I167" s="375"/>
      <c r="J167" s="375"/>
      <c r="K167" s="375"/>
      <c r="L167" s="375"/>
      <c r="M167" s="375"/>
      <c r="N167" s="376"/>
      <c r="P167" s="69"/>
    </row>
    <row r="168" spans="2:17" ht="19.5" customHeight="1">
      <c r="C168" s="22"/>
      <c r="H168" s="99"/>
      <c r="I168" s="99"/>
      <c r="J168" s="99"/>
      <c r="P168" s="69"/>
    </row>
    <row r="169" spans="2:17" ht="19.5" customHeight="1">
      <c r="C169" s="22"/>
      <c r="H169" s="99"/>
      <c r="I169" s="99"/>
      <c r="J169" s="99"/>
      <c r="P169" s="69"/>
    </row>
    <row r="170" spans="2:17" ht="39.75">
      <c r="B170" s="33"/>
      <c r="C170" s="33" t="str">
        <f>VLOOKUP(8,Products!$A$4:$B$35,2,FALSE)</f>
        <v>フォレンジクスツール</v>
      </c>
      <c r="P170" s="69"/>
    </row>
    <row r="171" spans="2:17">
      <c r="C171" s="22" t="s">
        <v>334</v>
      </c>
      <c r="H171" s="22" t="s">
        <v>335</v>
      </c>
      <c r="P171" s="69"/>
    </row>
    <row r="172" spans="2:17" ht="39.950000000000003" customHeight="1">
      <c r="C172" s="390" t="str" cm="1">
        <f t="array" aca="1" ref="C172" ca="1">INDEX(Products!A:D, (MATCH(OFFSET(INDIRECT(ADDRESS(ROW(), COLUMN())), -2, 0), Products!B:B, 0)), 4)</f>
        <v>コンピュータやネットワークを解析し、攻撃の痕跡（データのコピー・消去・改ざんなど）を探したり、削除された情報を復元することで攻撃者の行動を把握したりすることができます。</v>
      </c>
      <c r="D172" s="390"/>
      <c r="E172" s="390"/>
      <c r="F172" s="390"/>
      <c r="G172" s="390"/>
      <c r="H172" s="392" t="str">
        <f>$H$58</f>
        <v>JIPDEC「企業IT利活⽤動向調査2022」より引用</v>
      </c>
      <c r="I172" s="392"/>
      <c r="J172" s="392"/>
      <c r="P172" s="69"/>
    </row>
    <row r="173" spans="2:17">
      <c r="H173" s="391" t="s">
        <v>359</v>
      </c>
      <c r="I173" s="391"/>
      <c r="J173" s="391"/>
      <c r="O173" s="99"/>
      <c r="P173" s="99"/>
      <c r="Q173" s="99"/>
    </row>
    <row r="174" spans="2:17">
      <c r="C174" s="22" t="s">
        <v>348</v>
      </c>
      <c r="G174" s="37"/>
      <c r="H174" s="391"/>
      <c r="I174" s="391"/>
      <c r="J174" s="391"/>
      <c r="O174" s="99"/>
      <c r="P174" s="99"/>
      <c r="Q174" s="99"/>
    </row>
    <row r="175" spans="2:17" ht="81" customHeight="1">
      <c r="C175" s="390" t="str" cm="1">
        <f t="array" aca="1" ref="C175" ca="1">INDEX(Products!A:E, (MATCH(OFFSET(INDIRECT(ADDRESS(ROW(), COLUMN())), -5, 0), Products!B:B, 0)), 5)</f>
        <v xml:space="preserve">・エンドポイントで動作するソフトウェアの場合、感染拡大と負荷のリスクがあるため、まずは対象
　をネットワークから隔離してご利用ください。				
・攻撃者が痕跡を隠蔽した場合、有効なデータが取得できない場合があります。				
・取得すべきデータの検討や分析の専門知識が必要となります。				</v>
      </c>
      <c r="D175" s="390"/>
      <c r="E175" s="390"/>
      <c r="F175" s="390"/>
      <c r="G175" s="390"/>
      <c r="H175" s="391"/>
      <c r="I175" s="391"/>
      <c r="J175" s="391"/>
      <c r="O175" s="99"/>
      <c r="P175" s="99"/>
      <c r="Q175" s="99"/>
    </row>
    <row r="176" spans="2:17">
      <c r="H176" s="391"/>
      <c r="I176" s="391"/>
      <c r="J176" s="391"/>
      <c r="O176" s="99"/>
      <c r="P176" s="99"/>
      <c r="Q176" s="99"/>
    </row>
    <row r="177" spans="2:17">
      <c r="C177" s="22" t="s">
        <v>339</v>
      </c>
      <c r="H177" s="391"/>
      <c r="I177" s="391"/>
      <c r="J177" s="391"/>
      <c r="O177" s="99"/>
      <c r="P177" s="99"/>
      <c r="Q177" s="99"/>
    </row>
    <row r="178" spans="2:17" ht="60.95" customHeight="1">
      <c r="C178" s="390" t="s">
        <v>355</v>
      </c>
      <c r="D178" s="390"/>
      <c r="E178" s="390"/>
      <c r="F178" s="390"/>
      <c r="G178" s="390"/>
      <c r="H178" s="391"/>
      <c r="I178" s="391"/>
      <c r="J178" s="391"/>
      <c r="O178" s="99"/>
      <c r="P178" s="99"/>
      <c r="Q178" s="99"/>
    </row>
    <row r="179" spans="2:17">
      <c r="O179" s="99"/>
      <c r="P179" s="99"/>
      <c r="Q179" s="99"/>
    </row>
    <row r="180" spans="2:17">
      <c r="C180" s="426" t="s">
        <v>419</v>
      </c>
      <c r="D180" s="427"/>
      <c r="E180" s="428" t="s">
        <v>426</v>
      </c>
      <c r="F180" s="429"/>
      <c r="G180" s="430" t="s">
        <v>421</v>
      </c>
      <c r="H180" s="431"/>
      <c r="I180" s="432" t="s">
        <v>422</v>
      </c>
      <c r="J180" s="433"/>
      <c r="K180" s="434" t="s">
        <v>423</v>
      </c>
      <c r="L180" s="435"/>
      <c r="M180" s="436" t="s">
        <v>424</v>
      </c>
      <c r="N180" s="437"/>
      <c r="P180" s="69"/>
    </row>
    <row r="181" spans="2:17" ht="80.099999999999994" customHeight="1">
      <c r="C181" s="455" t="str">
        <f>$C$11</f>
        <v>・公開Webサイトの調査</v>
      </c>
      <c r="D181" s="456"/>
      <c r="E181" s="455" t="str">
        <f>$E$11</f>
        <v>・公開サーバの脆弱性を利用した侵入</v>
      </c>
      <c r="F181" s="456"/>
      <c r="G181" s="455" t="str">
        <f>$G$11</f>
        <v>・認証ログの閲覧
・業務端末への侵入</v>
      </c>
      <c r="H181" s="456"/>
      <c r="I181" s="455" t="str">
        <f>$I$11</f>
        <v>・（ネットワークスキャン）
・（ホストスキャン）
・重要情報を管理するサーバへの横展開と権限昇格</v>
      </c>
      <c r="J181" s="456"/>
      <c r="K181" s="455" t="str">
        <f>$K$11</f>
        <v>・標準ポートを使用した疎通
・OSコマンド実行
・コマンド実行履歴の削除</v>
      </c>
      <c r="L181" s="456"/>
      <c r="M181" s="455" t="str">
        <f>$M$11</f>
        <v>・重要情報の窃取</v>
      </c>
      <c r="N181" s="456"/>
      <c r="P181" s="69"/>
    </row>
    <row r="182" spans="2:17" ht="20.100000000000001" customHeight="1">
      <c r="C182" s="455" t="s">
        <v>312</v>
      </c>
      <c r="D182" s="456"/>
      <c r="E182" s="455" t="s">
        <v>312</v>
      </c>
      <c r="F182" s="456"/>
      <c r="G182" s="455" t="s">
        <v>312</v>
      </c>
      <c r="H182" s="456"/>
      <c r="I182" s="455" t="s">
        <v>312</v>
      </c>
      <c r="J182" s="456"/>
      <c r="K182" s="455" t="s">
        <v>312</v>
      </c>
      <c r="L182" s="456"/>
      <c r="M182" s="455" t="s">
        <v>312</v>
      </c>
      <c r="N182" s="456"/>
      <c r="P182" s="69"/>
    </row>
    <row r="183" spans="2:17" ht="20.25" thickBot="1">
      <c r="P183" s="69"/>
    </row>
    <row r="184" spans="2:17" ht="39.950000000000003" customHeight="1" thickBot="1">
      <c r="C184" s="374" t="s">
        <v>344</v>
      </c>
      <c r="D184" s="375"/>
      <c r="E184" s="375"/>
      <c r="F184" s="375"/>
      <c r="G184" s="375"/>
      <c r="H184" s="375"/>
      <c r="I184" s="375"/>
      <c r="J184" s="375"/>
      <c r="K184" s="375"/>
      <c r="L184" s="375"/>
      <c r="M184" s="375"/>
      <c r="N184" s="376"/>
      <c r="P184" s="69"/>
    </row>
    <row r="185" spans="2:17" ht="19.5" customHeight="1">
      <c r="C185" s="22"/>
      <c r="H185" s="99"/>
      <c r="I185" s="99"/>
      <c r="J185" s="99"/>
      <c r="P185" s="69"/>
    </row>
    <row r="186" spans="2:17" ht="19.5" customHeight="1">
      <c r="C186" s="22"/>
      <c r="H186" s="99"/>
      <c r="I186" s="99"/>
      <c r="J186" s="99"/>
      <c r="P186" s="69"/>
    </row>
    <row r="187" spans="2:17" ht="39.75">
      <c r="B187" s="33"/>
      <c r="C187" s="33" t="str">
        <f>VLOOKUP(9,Products!$A$4:$B$35,2,FALSE)</f>
        <v>DDoS（サービス妨害）攻撃対策ツール</v>
      </c>
      <c r="P187" s="69"/>
    </row>
    <row r="188" spans="2:17">
      <c r="C188" s="22" t="s">
        <v>334</v>
      </c>
      <c r="H188" s="22" t="s">
        <v>335</v>
      </c>
      <c r="P188" s="69"/>
    </row>
    <row r="189" spans="2:17" ht="41.1" customHeight="1">
      <c r="C189" s="390" t="str" cm="1">
        <f t="array" aca="1" ref="C189" ca="1">INDEX(Products!A:D, (MATCH(OFFSET(INDIRECT(ADDRESS(ROW(), COLUMN())), -2, 0), Products!B:B, 0)), 4)</f>
        <v>外部ネットワークの複数の機器から公開サーバへ大量のトラフィックを送付しサービス停止を狙う攻撃を防ぐ、または緩和します。</v>
      </c>
      <c r="D189" s="390"/>
      <c r="E189" s="390"/>
      <c r="F189" s="390"/>
      <c r="G189" s="390"/>
      <c r="H189" s="392" t="str">
        <f>$H$58</f>
        <v>JIPDEC「企業IT利活⽤動向調査2022」より引用</v>
      </c>
      <c r="I189" s="392"/>
      <c r="J189" s="392"/>
      <c r="P189" s="69"/>
    </row>
    <row r="190" spans="2:17">
      <c r="C190" s="22"/>
      <c r="H190" s="391" t="s">
        <v>359</v>
      </c>
      <c r="I190" s="391"/>
      <c r="J190" s="391"/>
      <c r="O190" s="99"/>
      <c r="P190" s="99"/>
      <c r="Q190" s="99"/>
    </row>
    <row r="191" spans="2:17">
      <c r="C191" s="22" t="s">
        <v>338</v>
      </c>
      <c r="G191" s="37"/>
      <c r="H191" s="391"/>
      <c r="I191" s="391"/>
      <c r="J191" s="391"/>
      <c r="O191" s="99"/>
      <c r="P191" s="99"/>
      <c r="Q191" s="99"/>
    </row>
    <row r="192" spans="2:17" ht="100.5" customHeight="1">
      <c r="C192" s="390" t="str" cm="1">
        <f t="array" aca="1" ref="C192" ca="1">INDEX(Products!A:E, (MATCH(OFFSET(INDIRECT(ADDRESS(ROW(), COLUMN())), -5, 0), Products!B:B, 0)), 5)</f>
        <v xml:space="preserve">・平常時の公開サーバへのトラフィックを加味してご検討ください。				
・プロダクトによっては検知から緩和まで時間を要する場合があります。				
・WAF, IDSもDDoS攻撃を防ぐ、検知する上で有効なプロダクトです。各プロ
　ダクトの記載をご参照ください。				</v>
      </c>
      <c r="D192" s="390"/>
      <c r="E192" s="390"/>
      <c r="F192" s="390"/>
      <c r="G192" s="390"/>
      <c r="H192" s="391"/>
      <c r="I192" s="391"/>
      <c r="J192" s="391"/>
      <c r="O192" s="99"/>
      <c r="P192" s="99"/>
      <c r="Q192" s="99"/>
    </row>
    <row r="193" spans="2:17">
      <c r="H193" s="391"/>
      <c r="I193" s="391"/>
      <c r="J193" s="391"/>
      <c r="O193" s="99"/>
      <c r="P193" s="99"/>
      <c r="Q193" s="99"/>
    </row>
    <row r="194" spans="2:17">
      <c r="C194" s="22" t="s">
        <v>339</v>
      </c>
      <c r="H194" s="391"/>
      <c r="I194" s="391"/>
      <c r="J194" s="391"/>
      <c r="O194" s="99"/>
      <c r="P194" s="99"/>
      <c r="Q194" s="99"/>
    </row>
    <row r="195" spans="2:17">
      <c r="O195" s="99"/>
      <c r="P195" s="99"/>
      <c r="Q195" s="99"/>
    </row>
    <row r="196" spans="2:17">
      <c r="C196" s="426" t="s">
        <v>419</v>
      </c>
      <c r="D196" s="427"/>
      <c r="E196" s="428" t="s">
        <v>426</v>
      </c>
      <c r="F196" s="429"/>
      <c r="G196" s="430" t="s">
        <v>421</v>
      </c>
      <c r="H196" s="431"/>
      <c r="I196" s="432" t="s">
        <v>422</v>
      </c>
      <c r="J196" s="433"/>
      <c r="K196" s="434" t="s">
        <v>423</v>
      </c>
      <c r="L196" s="435"/>
      <c r="M196" s="436" t="s">
        <v>424</v>
      </c>
      <c r="N196" s="437"/>
      <c r="P196" s="69"/>
    </row>
    <row r="197" spans="2:17" ht="80.099999999999994" customHeight="1">
      <c r="C197" s="455" t="str">
        <f>$C$11</f>
        <v>・公開Webサイトの調査</v>
      </c>
      <c r="D197" s="456"/>
      <c r="E197" s="455" t="str">
        <f>$E$11</f>
        <v>・公開サーバの脆弱性を利用した侵入</v>
      </c>
      <c r="F197" s="456"/>
      <c r="G197" s="455" t="str">
        <f>$G$11</f>
        <v>・認証ログの閲覧
・業務端末への侵入</v>
      </c>
      <c r="H197" s="456"/>
      <c r="I197" s="455" t="str">
        <f>$I$11</f>
        <v>・（ネットワークスキャン）
・（ホストスキャン）
・重要情報を管理するサーバへの横展開と権限昇格</v>
      </c>
      <c r="J197" s="456"/>
      <c r="K197" s="455" t="str">
        <f>$K$11</f>
        <v>・標準ポートを使用した疎通
・OSコマンド実行
・コマンド実行履歴の削除</v>
      </c>
      <c r="L197" s="456"/>
      <c r="M197" s="455" t="str">
        <f>$M$11</f>
        <v>・重要情報の窃取</v>
      </c>
      <c r="N197" s="456"/>
      <c r="P197" s="69"/>
    </row>
    <row r="198" spans="2:17" ht="20.100000000000001" customHeight="1">
      <c r="C198" s="455" t="s">
        <v>312</v>
      </c>
      <c r="D198" s="456"/>
      <c r="E198" s="455" t="s">
        <v>312</v>
      </c>
      <c r="F198" s="456"/>
      <c r="G198" s="455" t="s">
        <v>312</v>
      </c>
      <c r="H198" s="456"/>
      <c r="I198" s="455" t="s">
        <v>312</v>
      </c>
      <c r="J198" s="456"/>
      <c r="K198" s="455" t="s">
        <v>312</v>
      </c>
      <c r="L198" s="456"/>
      <c r="M198" s="455" t="s">
        <v>312</v>
      </c>
      <c r="N198" s="456"/>
      <c r="P198" s="69"/>
    </row>
    <row r="199" spans="2:17" ht="20.25" thickBot="1">
      <c r="P199" s="69"/>
    </row>
    <row r="200" spans="2:17" ht="39.950000000000003" customHeight="1" thickBot="1">
      <c r="C200" s="374" t="s">
        <v>344</v>
      </c>
      <c r="D200" s="375"/>
      <c r="E200" s="375"/>
      <c r="F200" s="375"/>
      <c r="G200" s="375"/>
      <c r="H200" s="375"/>
      <c r="I200" s="375"/>
      <c r="J200" s="375"/>
      <c r="K200" s="375"/>
      <c r="L200" s="375"/>
      <c r="M200" s="375"/>
      <c r="N200" s="376"/>
      <c r="P200" s="69"/>
    </row>
    <row r="201" spans="2:17" ht="19.5" customHeight="1">
      <c r="C201" s="22"/>
      <c r="H201" s="99"/>
      <c r="I201" s="99"/>
      <c r="J201" s="99"/>
      <c r="P201" s="69"/>
    </row>
    <row r="202" spans="2:17" ht="19.5" customHeight="1">
      <c r="C202" s="22"/>
      <c r="H202" s="99"/>
      <c r="I202" s="99"/>
      <c r="J202" s="99"/>
      <c r="P202" s="69"/>
    </row>
    <row r="203" spans="2:17" ht="39.75">
      <c r="B203" s="33"/>
      <c r="C203" s="33" t="str">
        <f>VLOOKUP(11,Products!$A$4:$B$35,2,FALSE)</f>
        <v>CASB</v>
      </c>
      <c r="P203" s="69"/>
    </row>
    <row r="204" spans="2:17">
      <c r="C204" s="22" t="s">
        <v>334</v>
      </c>
      <c r="H204" s="22" t="s">
        <v>335</v>
      </c>
      <c r="P204" s="69"/>
    </row>
    <row r="205" spans="2:17" ht="150" customHeight="1">
      <c r="C205" s="390" t="str" cm="1">
        <f t="array" aca="1" ref="C205" ca="1">INDEX(Products!A:D, (MATCH(OFFSET(INDIRECT(ADDRESS(ROW(), COLUMN())), -2, 0), Products!B:B, 0)), 4)</f>
        <v>CASB(Cloud Access Security Broker)とは、企業や組織の従業員がクラウドサービスを利用する際の
セキュリティを一括管理する役割を果たすソリューションの総称です。
組織内で利用されているクラウドサービスへのアクセスの可視化や不正アクセスやデータ流出の阻止、
適切なクラウドサービス利用のための監視や制御、送受信するデータの暗号化などを実現し、
一貫性のあるセキュリティポリシーを適用することができます。
主にシャドーIT対策に効果があります。</v>
      </c>
      <c r="D205" s="390"/>
      <c r="E205" s="390"/>
      <c r="F205" s="390"/>
      <c r="G205" s="390"/>
      <c r="H205" s="392" t="str">
        <f>$H$58</f>
        <v>JIPDEC「企業IT利活⽤動向調査2022」より引用</v>
      </c>
      <c r="I205" s="392"/>
      <c r="J205" s="392"/>
      <c r="P205" s="69"/>
    </row>
    <row r="206" spans="2:17">
      <c r="C206" s="26"/>
      <c r="H206" s="391" t="s">
        <v>359</v>
      </c>
      <c r="I206" s="391"/>
      <c r="J206" s="391"/>
      <c r="O206" s="99"/>
      <c r="P206" s="99"/>
      <c r="Q206" s="99"/>
    </row>
    <row r="207" spans="2:17">
      <c r="C207" s="22" t="s">
        <v>348</v>
      </c>
      <c r="G207" s="37"/>
      <c r="H207" s="391"/>
      <c r="I207" s="391"/>
      <c r="J207" s="391"/>
      <c r="O207" s="99"/>
      <c r="P207" s="99"/>
      <c r="Q207" s="99"/>
    </row>
    <row r="208" spans="2:17" ht="102" customHeight="1">
      <c r="C208" s="390" t="str" cm="1">
        <f t="array" aca="1" ref="C208" ca="1">INDEX(Products!A:E, (MATCH(OFFSET(INDIRECT(ADDRESS(ROW(), COLUMN())), -5, 0), Products!B:B, 0)), 5)</f>
        <v>・セキュリティポリシーを明確にしないと効果を発揮できません。
・異変を検知しますが、その原因まではわからないため、別の手法で
　原因調査をする必要があります。
・プロキシ型の場合、各デバイスにSSL証明書の導入が必要になり、
   また、CASBが単一障害点になる可能性があります。</v>
      </c>
      <c r="D208" s="390"/>
      <c r="E208" s="390"/>
      <c r="F208" s="390"/>
      <c r="G208" s="390"/>
      <c r="H208" s="391"/>
      <c r="I208" s="391"/>
      <c r="J208" s="391"/>
      <c r="O208" s="99"/>
      <c r="P208" s="99"/>
      <c r="Q208" s="99"/>
    </row>
    <row r="209" spans="2:17">
      <c r="H209" s="391"/>
      <c r="I209" s="391"/>
      <c r="J209" s="391"/>
      <c r="O209" s="99"/>
      <c r="P209" s="99"/>
      <c r="Q209" s="99"/>
    </row>
    <row r="210" spans="2:17">
      <c r="C210" s="22" t="s">
        <v>339</v>
      </c>
      <c r="H210" s="391"/>
      <c r="I210" s="391"/>
      <c r="J210" s="391"/>
      <c r="O210" s="99"/>
      <c r="P210" s="99"/>
      <c r="Q210" s="99"/>
    </row>
    <row r="211" spans="2:17">
      <c r="O211" s="99"/>
      <c r="P211" s="99"/>
      <c r="Q211" s="99"/>
    </row>
    <row r="212" spans="2:17">
      <c r="C212" s="426" t="s">
        <v>419</v>
      </c>
      <c r="D212" s="427"/>
      <c r="E212" s="428" t="s">
        <v>426</v>
      </c>
      <c r="F212" s="429"/>
      <c r="G212" s="430" t="s">
        <v>421</v>
      </c>
      <c r="H212" s="431"/>
      <c r="I212" s="432" t="s">
        <v>422</v>
      </c>
      <c r="J212" s="433"/>
      <c r="K212" s="434" t="s">
        <v>423</v>
      </c>
      <c r="L212" s="435"/>
      <c r="M212" s="436" t="s">
        <v>424</v>
      </c>
      <c r="N212" s="437"/>
      <c r="P212" s="69"/>
    </row>
    <row r="213" spans="2:17" ht="80.099999999999994" customHeight="1">
      <c r="C213" s="455" t="str">
        <f>$C$11</f>
        <v>・公開Webサイトの調査</v>
      </c>
      <c r="D213" s="456"/>
      <c r="E213" s="455" t="str">
        <f>$E$11</f>
        <v>・公開サーバの脆弱性を利用した侵入</v>
      </c>
      <c r="F213" s="456"/>
      <c r="G213" s="445" t="str">
        <f>$G$11</f>
        <v>・認証ログの閲覧
・業務端末への侵入</v>
      </c>
      <c r="H213" s="446"/>
      <c r="I213" s="445" t="str">
        <f>$I$11</f>
        <v>・（ネットワークスキャン）
・（ホストスキャン）
・重要情報を管理するサーバへの横展開と権限昇格</v>
      </c>
      <c r="J213" s="446"/>
      <c r="K213" s="455" t="str">
        <f>$K$11</f>
        <v>・標準ポートを使用した疎通
・OSコマンド実行
・コマンド実行履歴の削除</v>
      </c>
      <c r="L213" s="456"/>
      <c r="M213" s="455" t="str">
        <f>$M$11</f>
        <v>・重要情報の窃取</v>
      </c>
      <c r="N213" s="456"/>
      <c r="P213" s="69"/>
    </row>
    <row r="214" spans="2:17" ht="102" customHeight="1">
      <c r="C214" s="455" t="s">
        <v>312</v>
      </c>
      <c r="D214" s="456"/>
      <c r="E214" s="455" t="s">
        <v>312</v>
      </c>
      <c r="F214" s="456"/>
      <c r="G214" s="443" t="s">
        <v>434</v>
      </c>
      <c r="H214" s="444"/>
      <c r="I214" s="443" t="s">
        <v>435</v>
      </c>
      <c r="J214" s="444"/>
      <c r="K214" s="455" t="s">
        <v>312</v>
      </c>
      <c r="L214" s="456"/>
      <c r="M214" s="455" t="s">
        <v>312</v>
      </c>
      <c r="N214" s="456"/>
      <c r="P214" s="69"/>
    </row>
    <row r="215" spans="2:17" ht="20.25" thickBot="1">
      <c r="P215" s="69"/>
    </row>
    <row r="216" spans="2:17" ht="39.950000000000003" customHeight="1" thickBot="1">
      <c r="C216" s="374" t="s">
        <v>344</v>
      </c>
      <c r="D216" s="375"/>
      <c r="E216" s="375"/>
      <c r="F216" s="375"/>
      <c r="G216" s="375"/>
      <c r="H216" s="375"/>
      <c r="I216" s="375"/>
      <c r="J216" s="375"/>
      <c r="K216" s="375"/>
      <c r="L216" s="375"/>
      <c r="M216" s="375"/>
      <c r="N216" s="376"/>
      <c r="P216" s="69"/>
    </row>
    <row r="217" spans="2:17" ht="19.5" customHeight="1">
      <c r="C217" s="22"/>
      <c r="H217" s="99"/>
      <c r="I217" s="99"/>
      <c r="J217" s="99"/>
      <c r="P217" s="69"/>
    </row>
    <row r="218" spans="2:17" ht="19.5" customHeight="1">
      <c r="C218" s="22"/>
      <c r="H218" s="99"/>
      <c r="I218" s="99"/>
      <c r="J218" s="99"/>
      <c r="P218" s="69"/>
    </row>
    <row r="219" spans="2:17" ht="39.75">
      <c r="B219" s="33"/>
      <c r="C219" s="33" t="str">
        <f>VLOOKUP(12,Products!$A$4:$B$35,2,FALSE)</f>
        <v>ウィルス対策ソフト（クライアント型）</v>
      </c>
      <c r="P219" s="69"/>
    </row>
    <row r="220" spans="2:17">
      <c r="C220" s="22" t="s">
        <v>334</v>
      </c>
      <c r="H220" s="22" t="s">
        <v>335</v>
      </c>
      <c r="P220" s="69"/>
    </row>
    <row r="221" spans="2:17" ht="145.5" customHeight="1">
      <c r="C221" s="390" t="str" cm="1">
        <f t="array" aca="1" ref="C221" ca="1">INDEX(Products!A:D, (MATCH(OFFSET(INDIRECT(ADDRESS(ROW(), COLUMN())), -2, 0), Products!B:B, 0)), 4)</f>
        <v>悪意のあるプログラムやマルウェアへの感染を防ぐソフトウェアで、AV(Anti-Virus)とも呼ばれます。
主な機能として、パターンマッチングと呼ばれる、既知ウイルスのデータパターン脅威情報から
作成したシグネチャ(パターンファイル)に合致するファイルを検知して防御する機能があります。
パターンマッチングに加え、振る舞い検知やAI・機械学習、サンドボックスといった機能に対応した
ものは、NGAV(Next Generation Anti-Virus)と呼ばれます。
また、マルウェアを水際で検知し、PCを保護するエンドポイント製品のことを
EPP(Endpoint Protection Platform)を言い、AV, NGAVはEPPの一種と言えます。</v>
      </c>
      <c r="D221" s="390"/>
      <c r="E221" s="390"/>
      <c r="F221" s="390"/>
      <c r="G221" s="390"/>
      <c r="H221" s="392" t="str">
        <f>$H$58</f>
        <v>JIPDEC「企業IT利活⽤動向調査2022」より引用</v>
      </c>
      <c r="I221" s="392"/>
      <c r="J221" s="392"/>
      <c r="P221" s="69"/>
    </row>
    <row r="222" spans="2:17">
      <c r="C222" s="26"/>
      <c r="H222" s="391" t="s">
        <v>359</v>
      </c>
      <c r="I222" s="391"/>
      <c r="J222" s="391"/>
      <c r="O222" s="99"/>
      <c r="P222" s="99"/>
      <c r="Q222" s="99"/>
    </row>
    <row r="223" spans="2:17">
      <c r="C223" s="22" t="s">
        <v>348</v>
      </c>
      <c r="G223" s="37"/>
      <c r="H223" s="391"/>
      <c r="I223" s="391"/>
      <c r="J223" s="391"/>
      <c r="O223" s="99"/>
      <c r="P223" s="99"/>
      <c r="Q223" s="99"/>
    </row>
    <row r="224" spans="2:17" ht="100.5" customHeight="1">
      <c r="C224" s="393" t="str" cm="1">
        <f t="array" aca="1" ref="C224" ca="1">INDEX(Products!A:E, (MATCH(OFFSET(INDIRECT(ADDRESS(ROW(), COLUMN())), -5, 0), Products!B:B, 0)), 5)</f>
        <v>・パターンファイルを最新の状態に保つ必要があります。
・端末内の他ソフトの動作に影響を及ぼす可能性があるため、
   重要なIT資産に適用する際には、事前検証を行うことを推奨します。</v>
      </c>
      <c r="D224" s="393"/>
      <c r="E224" s="393"/>
      <c r="F224" s="393"/>
      <c r="G224" s="393"/>
      <c r="H224" s="391"/>
      <c r="I224" s="391"/>
      <c r="J224" s="391"/>
      <c r="O224" s="99"/>
      <c r="P224" s="99"/>
      <c r="Q224" s="99"/>
    </row>
    <row r="225" spans="2:17">
      <c r="H225" s="391"/>
      <c r="I225" s="391"/>
      <c r="J225" s="391"/>
      <c r="O225" s="99"/>
      <c r="P225" s="99"/>
      <c r="Q225" s="99"/>
    </row>
    <row r="226" spans="2:17">
      <c r="C226" s="22" t="s">
        <v>339</v>
      </c>
      <c r="H226" s="391"/>
      <c r="I226" s="391"/>
      <c r="J226" s="391"/>
      <c r="O226" s="99"/>
      <c r="P226" s="99"/>
      <c r="Q226" s="99"/>
    </row>
    <row r="227" spans="2:17">
      <c r="O227" s="99"/>
      <c r="P227" s="99"/>
      <c r="Q227" s="99"/>
    </row>
    <row r="228" spans="2:17">
      <c r="C228" s="378" t="s">
        <v>291</v>
      </c>
      <c r="D228" s="378"/>
      <c r="E228" s="379" t="s">
        <v>292</v>
      </c>
      <c r="F228" s="379"/>
      <c r="G228" s="380" t="s">
        <v>293</v>
      </c>
      <c r="H228" s="380"/>
      <c r="I228" s="381" t="s">
        <v>294</v>
      </c>
      <c r="J228" s="381"/>
      <c r="K228" s="382" t="s">
        <v>295</v>
      </c>
      <c r="L228" s="382"/>
      <c r="M228" s="383" t="s">
        <v>296</v>
      </c>
      <c r="N228" s="383"/>
      <c r="P228" s="69"/>
    </row>
    <row r="229" spans="2:17" ht="90.75" customHeight="1">
      <c r="C229" s="455" t="str">
        <f>$C$11</f>
        <v>・公開Webサイトの調査</v>
      </c>
      <c r="D229" s="456"/>
      <c r="E229" s="377" t="str">
        <f>$E$11</f>
        <v>・公開サーバの脆弱性を利用した侵入</v>
      </c>
      <c r="F229" s="377"/>
      <c r="G229" s="457" t="str">
        <f>$G$11</f>
        <v>・認証ログの閲覧
・業務端末への侵入</v>
      </c>
      <c r="H229" s="457"/>
      <c r="I229" s="384" t="str">
        <f>$I$11</f>
        <v>・（ネットワークスキャン）
・（ホストスキャン）
・重要情報を管理するサーバへの横展開と権限昇格</v>
      </c>
      <c r="J229" s="384"/>
      <c r="K229" s="384" t="str">
        <f>$K$11</f>
        <v>・標準ポートを使用した疎通
・OSコマンド実行
・コマンド実行履歴の削除</v>
      </c>
      <c r="L229" s="384"/>
      <c r="M229" s="377" t="str">
        <f>$M$11</f>
        <v>・重要情報の窃取</v>
      </c>
      <c r="N229" s="377"/>
      <c r="P229" s="69"/>
    </row>
    <row r="230" spans="2:17" ht="135" customHeight="1">
      <c r="C230" s="377" t="s">
        <v>340</v>
      </c>
      <c r="D230" s="377"/>
      <c r="E230" s="377" t="s">
        <v>340</v>
      </c>
      <c r="F230" s="377"/>
      <c r="G230" s="448" t="s">
        <v>436</v>
      </c>
      <c r="H230" s="448"/>
      <c r="I230" s="447" t="s">
        <v>437</v>
      </c>
      <c r="J230" s="447"/>
      <c r="K230" s="447" t="s">
        <v>438</v>
      </c>
      <c r="L230" s="447"/>
      <c r="M230" s="377" t="s">
        <v>340</v>
      </c>
      <c r="N230" s="377"/>
      <c r="P230" s="69"/>
    </row>
    <row r="231" spans="2:17" ht="20.25" thickBot="1">
      <c r="P231" s="69"/>
    </row>
    <row r="232" spans="2:17" ht="39.950000000000003" customHeight="1" thickBot="1">
      <c r="C232" s="374" t="s">
        <v>344</v>
      </c>
      <c r="D232" s="375"/>
      <c r="E232" s="375"/>
      <c r="F232" s="375"/>
      <c r="G232" s="375"/>
      <c r="H232" s="375"/>
      <c r="I232" s="375"/>
      <c r="J232" s="375"/>
      <c r="K232" s="375"/>
      <c r="L232" s="375"/>
      <c r="M232" s="375"/>
      <c r="N232" s="376"/>
      <c r="P232" s="69"/>
    </row>
    <row r="233" spans="2:17" ht="19.5" customHeight="1">
      <c r="C233" s="22"/>
      <c r="H233" s="99"/>
      <c r="I233" s="99"/>
      <c r="J233" s="99"/>
      <c r="P233" s="69"/>
    </row>
    <row r="234" spans="2:17" ht="19.5" customHeight="1">
      <c r="C234" s="22"/>
      <c r="H234" s="99"/>
      <c r="I234" s="99"/>
      <c r="J234" s="99"/>
      <c r="P234" s="69"/>
    </row>
    <row r="235" spans="2:17" ht="39.75">
      <c r="B235" s="33"/>
      <c r="C235" s="33" t="str">
        <f>VLOOKUP(13,Products!$A$4:$B$35,2,FALSE)</f>
        <v>ソフトウェア配布ツール</v>
      </c>
      <c r="P235" s="69"/>
    </row>
    <row r="236" spans="2:17">
      <c r="C236" s="22" t="s">
        <v>334</v>
      </c>
      <c r="H236" s="22" t="s">
        <v>335</v>
      </c>
      <c r="P236" s="69"/>
    </row>
    <row r="237" spans="2:17" ht="39" customHeight="1">
      <c r="C237" s="390" t="str" cm="1">
        <f t="array" aca="1" ref="C237" ca="1">INDEX(Products!A:D, (MATCH(OFFSET(INDIRECT(ADDRESS(ROW(), COLUMN())), -2, 0), Products!B:B, 0)), 4)</f>
        <v>企業内PCで利用するソフトウェアを自動でインストール、アップデート、アンインストールし、
企業内PCで利用するソフトウェアの一元管理を実施できます。</v>
      </c>
      <c r="D237" s="390"/>
      <c r="E237" s="390"/>
      <c r="F237" s="390"/>
      <c r="G237" s="390"/>
      <c r="H237" s="392" t="str">
        <f>$H$58</f>
        <v>JIPDEC「企業IT利活⽤動向調査2022」より引用</v>
      </c>
      <c r="I237" s="392"/>
      <c r="J237" s="392"/>
      <c r="P237" s="69"/>
    </row>
    <row r="238" spans="2:17">
      <c r="C238" s="22"/>
      <c r="H238" s="391" t="s">
        <v>359</v>
      </c>
      <c r="I238" s="391"/>
      <c r="J238" s="391"/>
      <c r="O238" s="99"/>
      <c r="P238" s="99"/>
      <c r="Q238" s="99"/>
    </row>
    <row r="239" spans="2:17">
      <c r="C239" s="22" t="s">
        <v>348</v>
      </c>
      <c r="G239" s="37"/>
      <c r="H239" s="391"/>
      <c r="I239" s="391"/>
      <c r="J239" s="391"/>
      <c r="O239" s="99"/>
      <c r="P239" s="99"/>
      <c r="Q239" s="99"/>
    </row>
    <row r="240" spans="2:17" ht="100.5" customHeight="1">
      <c r="C240" s="390" t="str" cm="1">
        <f t="array" aca="1" ref="C240" ca="1">INDEX(Products!A:E, (MATCH(OFFSET(INDIRECT(ADDRESS(ROW(), COLUMN())), -5, 0), Products!B:B, 0)), 5)</f>
        <v>・配布対象以外のソフトウェアが競合することで、PCの動作に影響を与える場合があることから、
    配布前に事前検証を行うか、段階的な配布を検討することを推奨します。</v>
      </c>
      <c r="D240" s="390"/>
      <c r="E240" s="390"/>
      <c r="F240" s="390"/>
      <c r="G240" s="390"/>
      <c r="H240" s="391"/>
      <c r="I240" s="391"/>
      <c r="J240" s="391"/>
      <c r="O240" s="99"/>
      <c r="P240" s="99"/>
      <c r="Q240" s="99"/>
    </row>
    <row r="241" spans="2:17">
      <c r="H241" s="391"/>
      <c r="I241" s="391"/>
      <c r="J241" s="391"/>
      <c r="O241" s="99"/>
      <c r="P241" s="99"/>
      <c r="Q241" s="99"/>
    </row>
    <row r="242" spans="2:17">
      <c r="C242" s="22" t="s">
        <v>339</v>
      </c>
      <c r="H242" s="391"/>
      <c r="I242" s="391"/>
      <c r="J242" s="391"/>
      <c r="O242" s="99"/>
      <c r="P242" s="99"/>
      <c r="Q242" s="99"/>
    </row>
    <row r="243" spans="2:17">
      <c r="C243" s="116"/>
      <c r="O243" s="99"/>
      <c r="P243" s="99"/>
      <c r="Q243" s="99"/>
    </row>
    <row r="244" spans="2:17">
      <c r="C244" s="378" t="s">
        <v>291</v>
      </c>
      <c r="D244" s="378"/>
      <c r="E244" s="379" t="s">
        <v>292</v>
      </c>
      <c r="F244" s="379"/>
      <c r="G244" s="380" t="s">
        <v>293</v>
      </c>
      <c r="H244" s="380"/>
      <c r="I244" s="381" t="s">
        <v>294</v>
      </c>
      <c r="J244" s="381"/>
      <c r="K244" s="382" t="s">
        <v>295</v>
      </c>
      <c r="L244" s="382"/>
      <c r="M244" s="383" t="s">
        <v>296</v>
      </c>
      <c r="N244" s="383"/>
      <c r="P244" s="69"/>
    </row>
    <row r="245" spans="2:17" ht="90" customHeight="1">
      <c r="C245" s="377" t="str">
        <f>$C$11</f>
        <v>・公開Webサイトの調査</v>
      </c>
      <c r="D245" s="377"/>
      <c r="E245" s="377" t="str">
        <f>$E$11</f>
        <v>・公開サーバの脆弱性を利用した侵入</v>
      </c>
      <c r="F245" s="377"/>
      <c r="G245" s="442" t="str">
        <f>$G$11</f>
        <v>・認証ログの閲覧
・業務端末への侵入</v>
      </c>
      <c r="H245" s="442"/>
      <c r="I245" s="454" t="str">
        <f>$I$11</f>
        <v>・（ネットワークスキャン）
・（ホストスキャン）
・重要情報を管理するサーバへの横展開と権限昇格</v>
      </c>
      <c r="J245" s="454"/>
      <c r="K245" s="377" t="str">
        <f>$K$11</f>
        <v>・標準ポートを使用した疎通
・OSコマンド実行
・コマンド実行履歴の削除</v>
      </c>
      <c r="L245" s="377"/>
      <c r="M245" s="377" t="str">
        <f>$M$11</f>
        <v>・重要情報の窃取</v>
      </c>
      <c r="N245" s="377"/>
      <c r="P245" s="69"/>
    </row>
    <row r="246" spans="2:17" ht="111.95" customHeight="1">
      <c r="C246" s="377" t="s">
        <v>340</v>
      </c>
      <c r="D246" s="377"/>
      <c r="E246" s="377" t="s">
        <v>340</v>
      </c>
      <c r="F246" s="377"/>
      <c r="G246" s="441" t="s">
        <v>312</v>
      </c>
      <c r="H246" s="441"/>
      <c r="I246" s="453" t="s">
        <v>439</v>
      </c>
      <c r="J246" s="453"/>
      <c r="K246" s="377" t="s">
        <v>340</v>
      </c>
      <c r="L246" s="377"/>
      <c r="M246" s="377" t="s">
        <v>340</v>
      </c>
      <c r="N246" s="377"/>
      <c r="P246" s="69"/>
    </row>
    <row r="247" spans="2:17" ht="20.25" thickBot="1">
      <c r="P247" s="69"/>
    </row>
    <row r="248" spans="2:17" ht="39.950000000000003" customHeight="1" thickBot="1">
      <c r="C248" s="374" t="s">
        <v>344</v>
      </c>
      <c r="D248" s="375"/>
      <c r="E248" s="375"/>
      <c r="F248" s="375"/>
      <c r="G248" s="375"/>
      <c r="H248" s="375"/>
      <c r="I248" s="375"/>
      <c r="J248" s="375"/>
      <c r="K248" s="375"/>
      <c r="L248" s="375"/>
      <c r="M248" s="375"/>
      <c r="N248" s="376"/>
      <c r="P248" s="69"/>
    </row>
    <row r="249" spans="2:17" ht="19.5" customHeight="1">
      <c r="C249" s="22"/>
      <c r="H249" s="99"/>
      <c r="I249" s="99"/>
      <c r="J249" s="99"/>
      <c r="P249" s="69"/>
    </row>
    <row r="250" spans="2:17" ht="19.5" customHeight="1">
      <c r="C250" s="22"/>
      <c r="H250" s="99"/>
      <c r="I250" s="99"/>
      <c r="J250" s="99"/>
      <c r="P250" s="69"/>
    </row>
    <row r="251" spans="2:17" ht="39.75">
      <c r="B251" s="33"/>
      <c r="C251" s="33" t="str">
        <f>VLOOKUP(14,Products!$A$4:$B$35,2,FALSE)</f>
        <v>暗号化ツール</v>
      </c>
      <c r="P251" s="69"/>
    </row>
    <row r="252" spans="2:17">
      <c r="C252" s="22" t="s">
        <v>334</v>
      </c>
      <c r="H252" s="22" t="s">
        <v>335</v>
      </c>
      <c r="P252" s="69"/>
    </row>
    <row r="253" spans="2:17" ht="39.950000000000003" customHeight="1">
      <c r="C253" s="390" t="str" cm="1">
        <f t="array" aca="1" ref="C253" ca="1">INDEX(Products!A:D, (MATCH(OFFSET(INDIRECT(ADDRESS(ROW(), COLUMN())), -2, 0), Products!B:B, 0)), 4)</f>
        <v>第三者に知られたくないデータ(文書・設計書・画像など)に暗号化処理を行い、
解読できない状態にして、情報資産を保護することができます。</v>
      </c>
      <c r="D253" s="390"/>
      <c r="E253" s="390"/>
      <c r="F253" s="390"/>
      <c r="G253" s="390"/>
      <c r="H253" s="392" t="str">
        <f>$H$58</f>
        <v>JIPDEC「企業IT利活⽤動向調査2022」より引用</v>
      </c>
      <c r="I253" s="392"/>
      <c r="J253" s="392"/>
      <c r="P253" s="69"/>
    </row>
    <row r="254" spans="2:17">
      <c r="C254" s="22"/>
      <c r="H254" s="391" t="s">
        <v>359</v>
      </c>
      <c r="I254" s="391"/>
      <c r="J254" s="391"/>
      <c r="O254" s="99"/>
      <c r="P254" s="99"/>
      <c r="Q254" s="99"/>
    </row>
    <row r="255" spans="2:17">
      <c r="C255" s="22" t="s">
        <v>348</v>
      </c>
      <c r="G255" s="37"/>
      <c r="H255" s="391"/>
      <c r="I255" s="391"/>
      <c r="J255" s="391"/>
      <c r="O255" s="99"/>
      <c r="P255" s="99"/>
      <c r="Q255" s="99"/>
    </row>
    <row r="256" spans="2:17" ht="125.25" customHeight="1">
      <c r="C256" s="390" t="str" cm="1">
        <f t="array" aca="1" ref="C256" ca="1">INDEX(Products!A:E, (MATCH(OFFSET(INDIRECT(ADDRESS(ROW(), COLUMN())), -5, 0), Products!B:B, 0)), 5)</f>
        <v>・暗号化処理により、PCやサーバに負荷がかかるため、
   リソースの裕度を事前に確認しておく必要があります。
・利用している暗号アルゴリズムが危殆化した場合、第三者に解読されて
　しまう危険性があります。
・暗号鍵やパスワードを第三者に窃取されないように厳重に管理する必要
　があります。</v>
      </c>
      <c r="D256" s="390"/>
      <c r="E256" s="390"/>
      <c r="F256" s="390"/>
      <c r="G256" s="390"/>
      <c r="H256" s="391"/>
      <c r="I256" s="391"/>
      <c r="J256" s="391"/>
      <c r="O256" s="99"/>
      <c r="P256" s="99"/>
      <c r="Q256" s="99"/>
    </row>
    <row r="257" spans="2:17">
      <c r="H257" s="391"/>
      <c r="I257" s="391"/>
      <c r="J257" s="391"/>
      <c r="O257" s="99"/>
      <c r="P257" s="99"/>
      <c r="Q257" s="99"/>
    </row>
    <row r="258" spans="2:17">
      <c r="C258" s="22" t="s">
        <v>339</v>
      </c>
      <c r="H258" s="391"/>
      <c r="I258" s="391"/>
      <c r="J258" s="391"/>
      <c r="O258" s="99"/>
      <c r="P258" s="99"/>
      <c r="Q258" s="99"/>
    </row>
    <row r="259" spans="2:17">
      <c r="O259" s="99"/>
      <c r="P259" s="99"/>
      <c r="Q259" s="99"/>
    </row>
    <row r="260" spans="2:17">
      <c r="C260" s="378" t="s">
        <v>291</v>
      </c>
      <c r="D260" s="378"/>
      <c r="E260" s="379" t="s">
        <v>292</v>
      </c>
      <c r="F260" s="379"/>
      <c r="G260" s="380" t="s">
        <v>293</v>
      </c>
      <c r="H260" s="380"/>
      <c r="I260" s="381" t="s">
        <v>294</v>
      </c>
      <c r="J260" s="381"/>
      <c r="K260" s="382" t="s">
        <v>295</v>
      </c>
      <c r="L260" s="382"/>
      <c r="M260" s="383" t="s">
        <v>296</v>
      </c>
      <c r="N260" s="383"/>
      <c r="P260" s="69"/>
    </row>
    <row r="261" spans="2:17" ht="84.95" customHeight="1">
      <c r="C261" s="377" t="str">
        <f>$C$11</f>
        <v>・公開Webサイトの調査</v>
      </c>
      <c r="D261" s="377"/>
      <c r="E261" s="377" t="str">
        <f>$E$11</f>
        <v>・公開サーバの脆弱性を利用した侵入</v>
      </c>
      <c r="F261" s="377"/>
      <c r="G261" s="377" t="str">
        <f>$G$11</f>
        <v>・認証ログの閲覧
・業務端末への侵入</v>
      </c>
      <c r="H261" s="377"/>
      <c r="I261" s="377" t="str">
        <f>$I$11</f>
        <v>・（ネットワークスキャン）
・（ホストスキャン）
・重要情報を管理するサーバへの横展開と権限昇格</v>
      </c>
      <c r="J261" s="377"/>
      <c r="K261" s="377" t="str">
        <f>$K$11</f>
        <v>・標準ポートを使用した疎通
・OSコマンド実行
・コマンド実行履歴の削除</v>
      </c>
      <c r="L261" s="377"/>
      <c r="M261" s="384" t="str">
        <f>$M$11</f>
        <v>・重要情報の窃取</v>
      </c>
      <c r="N261" s="384"/>
      <c r="P261" s="69"/>
    </row>
    <row r="262" spans="2:17" ht="123" customHeight="1">
      <c r="C262" s="377" t="s">
        <v>340</v>
      </c>
      <c r="D262" s="377"/>
      <c r="E262" s="377" t="s">
        <v>340</v>
      </c>
      <c r="F262" s="377"/>
      <c r="G262" s="377" t="s">
        <v>340</v>
      </c>
      <c r="H262" s="377"/>
      <c r="I262" s="377" t="s">
        <v>340</v>
      </c>
      <c r="J262" s="377"/>
      <c r="K262" s="377" t="s">
        <v>340</v>
      </c>
      <c r="L262" s="377"/>
      <c r="M262" s="447" t="s">
        <v>440</v>
      </c>
      <c r="N262" s="447"/>
      <c r="P262" s="69"/>
    </row>
    <row r="263" spans="2:17" ht="20.25" thickBot="1">
      <c r="P263" s="69"/>
    </row>
    <row r="264" spans="2:17" ht="39.950000000000003" customHeight="1" thickBot="1">
      <c r="C264" s="374" t="s">
        <v>344</v>
      </c>
      <c r="D264" s="375"/>
      <c r="E264" s="375"/>
      <c r="F264" s="375"/>
      <c r="G264" s="375"/>
      <c r="H264" s="375"/>
      <c r="I264" s="375"/>
      <c r="J264" s="375"/>
      <c r="K264" s="375"/>
      <c r="L264" s="375"/>
      <c r="M264" s="375"/>
      <c r="N264" s="376"/>
      <c r="P264" s="69"/>
    </row>
    <row r="265" spans="2:17" ht="19.5" customHeight="1">
      <c r="C265" s="22"/>
      <c r="H265" s="99"/>
      <c r="I265" s="99"/>
      <c r="J265" s="99"/>
      <c r="P265" s="69"/>
    </row>
    <row r="266" spans="2:17" ht="19.5" customHeight="1">
      <c r="C266" s="22"/>
      <c r="H266" s="99"/>
      <c r="I266" s="99"/>
      <c r="J266" s="99"/>
      <c r="P266" s="69"/>
    </row>
    <row r="267" spans="2:17" ht="39.75">
      <c r="B267" s="33"/>
      <c r="C267" s="33" t="str">
        <f>VLOOKUP(15,Products!$A$4:$B$35,2,FALSE)</f>
        <v>IRM／DLP（情報漏洩防止）ツール</v>
      </c>
      <c r="P267" s="69"/>
    </row>
    <row r="268" spans="2:17">
      <c r="C268" s="22" t="s">
        <v>334</v>
      </c>
      <c r="H268" s="22" t="s">
        <v>335</v>
      </c>
      <c r="P268" s="69"/>
    </row>
    <row r="269" spans="2:17" ht="150.75" customHeight="1">
      <c r="C269" s="390" t="str" cm="1">
        <f t="array" aca="1" ref="C269" ca="1">INDEX(Products!A:D, (MATCH(OFFSET(INDIRECT(ADDRESS(ROW(), COLUMN())), -2, 0), Products!B:B, 0)), 4)</f>
        <v>IRM(Information Rights Management)とは、ファイルを暗号化した上で、ユーザー毎に
操作権限を付与し、その利用状況を管理する機能やソフトウェアのことを言います。
DLP(Data Loss Prevention)は、機密情報と特定した情報のみを常時監視し、サーバ上のファイル、
データベース上のデータ、ネットワーク上のデータなどをスキャンし、その中の機密情報の所在を
自動検出します。あらかじめ設定したポリシーに基づき、正規ユーザーであっても、重要データを
外部へ送信しようとしたり、USBメモリにコピーして持ちだそうとすると、アラートを出したり、
自動的にその操作をキャンセルさせることができます。</v>
      </c>
      <c r="D269" s="390"/>
      <c r="E269" s="390"/>
      <c r="F269" s="390"/>
      <c r="G269" s="390"/>
      <c r="H269" s="392" t="str">
        <f>$H$58</f>
        <v>JIPDEC「企業IT利活⽤動向調査2022」より引用</v>
      </c>
      <c r="I269" s="392"/>
      <c r="J269" s="392"/>
      <c r="P269" s="69"/>
    </row>
    <row r="270" spans="2:17">
      <c r="C270" s="26"/>
      <c r="H270" s="391" t="s">
        <v>359</v>
      </c>
      <c r="I270" s="391"/>
      <c r="J270" s="391"/>
      <c r="O270" s="99"/>
      <c r="P270" s="99"/>
      <c r="Q270" s="99"/>
    </row>
    <row r="271" spans="2:17">
      <c r="C271" s="22" t="s">
        <v>348</v>
      </c>
      <c r="G271" s="37"/>
      <c r="H271" s="391"/>
      <c r="I271" s="391"/>
      <c r="J271" s="391"/>
      <c r="O271" s="99"/>
      <c r="P271" s="99"/>
      <c r="Q271" s="99"/>
    </row>
    <row r="272" spans="2:17" ht="100.5" customHeight="1">
      <c r="C272" s="390" t="str" cm="1">
        <f t="array" aca="1" ref="C272" ca="1">INDEX(Products!A:E, (MATCH(OFFSET(INDIRECT(ADDRESS(ROW(), COLUMN())), -5, 0), Products!B:B, 0)), 5)</f>
        <v>・IRMはユーザーによる暗号化処理が必要なため、ユーザーが暗号化処理を忘れた場合、
   無保護の状態となるリスクがあります。
・DLPは機密情報を外部に持ち出すすべがなく、業務上持ち出しが必要となる事態に
   対応できないリスクがあります。</v>
      </c>
      <c r="D272" s="390"/>
      <c r="E272" s="390"/>
      <c r="F272" s="390"/>
      <c r="G272" s="390"/>
      <c r="H272" s="391"/>
      <c r="I272" s="391"/>
      <c r="J272" s="391"/>
      <c r="O272" s="99"/>
      <c r="P272" s="99"/>
      <c r="Q272" s="99"/>
    </row>
    <row r="273" spans="2:17">
      <c r="H273" s="391"/>
      <c r="I273" s="391"/>
      <c r="J273" s="391"/>
      <c r="O273" s="99"/>
      <c r="P273" s="99"/>
      <c r="Q273" s="99"/>
    </row>
    <row r="274" spans="2:17">
      <c r="C274" s="22" t="s">
        <v>339</v>
      </c>
      <c r="H274" s="391"/>
      <c r="I274" s="391"/>
      <c r="J274" s="391"/>
      <c r="O274" s="99"/>
      <c r="P274" s="99"/>
      <c r="Q274" s="99"/>
    </row>
    <row r="275" spans="2:17">
      <c r="O275" s="99"/>
      <c r="P275" s="99"/>
      <c r="Q275" s="99"/>
    </row>
    <row r="276" spans="2:17">
      <c r="C276" s="378" t="s">
        <v>291</v>
      </c>
      <c r="D276" s="378"/>
      <c r="E276" s="379" t="s">
        <v>292</v>
      </c>
      <c r="F276" s="379"/>
      <c r="G276" s="380" t="s">
        <v>293</v>
      </c>
      <c r="H276" s="380"/>
      <c r="I276" s="381" t="s">
        <v>294</v>
      </c>
      <c r="J276" s="381"/>
      <c r="K276" s="382" t="s">
        <v>295</v>
      </c>
      <c r="L276" s="382"/>
      <c r="M276" s="383" t="s">
        <v>296</v>
      </c>
      <c r="N276" s="383"/>
      <c r="P276" s="69"/>
    </row>
    <row r="277" spans="2:17" ht="87.95" customHeight="1">
      <c r="C277" s="377" t="str">
        <f>$C$11</f>
        <v>・公開Webサイトの調査</v>
      </c>
      <c r="D277" s="377"/>
      <c r="E277" s="377" t="str">
        <f>$E$11</f>
        <v>・公開サーバの脆弱性を利用した侵入</v>
      </c>
      <c r="F277" s="377"/>
      <c r="G277" s="377" t="str">
        <f>$G$11</f>
        <v>・認証ログの閲覧
・業務端末への侵入</v>
      </c>
      <c r="H277" s="377"/>
      <c r="I277" s="377" t="str">
        <f>$I$11</f>
        <v>・（ネットワークスキャン）
・（ホストスキャン）
・重要情報を管理するサーバへの横展開と権限昇格</v>
      </c>
      <c r="J277" s="377"/>
      <c r="K277" s="442" t="str">
        <f>$K$11</f>
        <v>・標準ポートを使用した疎通
・OSコマンド実行
・コマンド実行履歴の削除</v>
      </c>
      <c r="L277" s="442"/>
      <c r="M277" s="384" t="str">
        <f>$M$11</f>
        <v>・重要情報の窃取</v>
      </c>
      <c r="N277" s="384"/>
      <c r="P277" s="69"/>
    </row>
    <row r="278" spans="2:17" ht="150" customHeight="1">
      <c r="C278" s="377" t="s">
        <v>340</v>
      </c>
      <c r="D278" s="377"/>
      <c r="E278" s="377" t="s">
        <v>340</v>
      </c>
      <c r="F278" s="377"/>
      <c r="G278" s="377" t="s">
        <v>340</v>
      </c>
      <c r="H278" s="377"/>
      <c r="I278" s="377" t="s">
        <v>340</v>
      </c>
      <c r="J278" s="377"/>
      <c r="K278" s="441" t="s">
        <v>312</v>
      </c>
      <c r="L278" s="441"/>
      <c r="M278" s="447" t="s">
        <v>441</v>
      </c>
      <c r="N278" s="447"/>
      <c r="P278" s="69"/>
    </row>
    <row r="279" spans="2:17" ht="20.25" thickBot="1">
      <c r="P279" s="69"/>
    </row>
    <row r="280" spans="2:17" ht="39.950000000000003" customHeight="1" thickBot="1">
      <c r="C280" s="374" t="s">
        <v>344</v>
      </c>
      <c r="D280" s="375"/>
      <c r="E280" s="375"/>
      <c r="F280" s="375"/>
      <c r="G280" s="375"/>
      <c r="H280" s="375"/>
      <c r="I280" s="375"/>
      <c r="J280" s="375"/>
      <c r="K280" s="375"/>
      <c r="L280" s="375"/>
      <c r="M280" s="375"/>
      <c r="N280" s="376"/>
      <c r="P280" s="69"/>
    </row>
    <row r="281" spans="2:17" ht="19.5" customHeight="1">
      <c r="C281" s="22"/>
      <c r="H281" s="99"/>
      <c r="I281" s="99"/>
      <c r="J281" s="99"/>
      <c r="P281" s="69"/>
    </row>
    <row r="282" spans="2:17" ht="19.5" customHeight="1">
      <c r="C282" s="22"/>
      <c r="H282" s="99"/>
      <c r="I282" s="99"/>
      <c r="J282" s="99"/>
      <c r="P282" s="69"/>
    </row>
    <row r="283" spans="2:17" ht="39.75">
      <c r="B283" s="33"/>
      <c r="C283" s="33" t="str">
        <f>VLOOKUP(16,Products!$A$4:$B$35,2,FALSE)</f>
        <v>EDRツール（データバックアップ含む）</v>
      </c>
      <c r="P283" s="69"/>
    </row>
    <row r="284" spans="2:17">
      <c r="C284" s="22" t="s">
        <v>334</v>
      </c>
      <c r="H284" s="22" t="s">
        <v>335</v>
      </c>
      <c r="P284" s="69"/>
    </row>
    <row r="285" spans="2:17" ht="125.25" customHeight="1">
      <c r="C285" s="390" t="str" cm="1">
        <f t="array" aca="1" ref="C285" ca="1">INDEX(Products!A:D, (MATCH(OFFSET(INDIRECT(ADDRESS(ROW(), COLUMN())), -2, 0), Products!B:B, 0)), 4)</f>
        <v>EDR(Endpoint Detection and Response)は、PC, サーバ(エンドポイント)における
不審な挙動を検知し、マルウェアの検知や除去などの初動対処をスムーズに行い、
被害を最小限に抑えることができます。
EDRはマルウェア感染後の被害を抑えることを目的としており、
マルウェア感染を防止することを目的としているEPP(Endpoint Protection Platform)とは
製品の目的が異なります。</v>
      </c>
      <c r="D285" s="390"/>
      <c r="E285" s="390"/>
      <c r="F285" s="390"/>
      <c r="G285" s="390"/>
      <c r="H285" s="392" t="str">
        <f>$H$58</f>
        <v>JIPDEC「企業IT利活⽤動向調査2022」より引用</v>
      </c>
      <c r="I285" s="392"/>
      <c r="J285" s="392"/>
      <c r="P285" s="69"/>
    </row>
    <row r="286" spans="2:17">
      <c r="C286" s="26"/>
      <c r="H286" s="391" t="s">
        <v>359</v>
      </c>
      <c r="I286" s="391"/>
      <c r="J286" s="391"/>
      <c r="O286" s="99"/>
      <c r="P286" s="99"/>
      <c r="Q286" s="99"/>
    </row>
    <row r="287" spans="2:17">
      <c r="C287" s="22" t="s">
        <v>348</v>
      </c>
      <c r="G287" s="37"/>
      <c r="H287" s="391"/>
      <c r="I287" s="391"/>
      <c r="J287" s="391"/>
      <c r="O287" s="99"/>
      <c r="P287" s="99"/>
      <c r="Q287" s="99"/>
    </row>
    <row r="288" spans="2:17" ht="99.75" customHeight="1">
      <c r="C288" s="390" t="str" cm="1">
        <f t="array" aca="1" ref="C288" ca="1">INDEX(Products!A:E, (MATCH(OFFSET(INDIRECT(ADDRESS(ROW(), COLUMN())), -5, 0), Products!B:B, 0)), 5)</f>
        <v>・EDR単体ではウイルスの侵入を阻止できないため、
   他の製品(EPP等)と組み合わせて使う必要があります。
・EDRの導入により、既存のサーバやネットワークに負荷がかかるため、
   既存リソースの裕度を事前に確認しておく必要があります。</v>
      </c>
      <c r="D288" s="390"/>
      <c r="E288" s="390"/>
      <c r="F288" s="390"/>
      <c r="G288" s="390"/>
      <c r="H288" s="391"/>
      <c r="I288" s="391"/>
      <c r="J288" s="391"/>
      <c r="O288" s="99"/>
      <c r="P288" s="99"/>
      <c r="Q288" s="99"/>
    </row>
    <row r="289" spans="2:17">
      <c r="H289" s="391"/>
      <c r="I289" s="391"/>
      <c r="J289" s="391"/>
      <c r="O289" s="99"/>
      <c r="P289" s="99"/>
      <c r="Q289" s="99"/>
    </row>
    <row r="290" spans="2:17">
      <c r="C290" s="22" t="s">
        <v>339</v>
      </c>
      <c r="H290" s="391"/>
      <c r="I290" s="391"/>
      <c r="J290" s="391"/>
      <c r="O290" s="99"/>
      <c r="P290" s="99"/>
      <c r="Q290" s="99"/>
    </row>
    <row r="291" spans="2:17">
      <c r="O291" s="99"/>
      <c r="P291" s="99"/>
      <c r="Q291" s="99"/>
    </row>
    <row r="292" spans="2:17">
      <c r="C292" s="378" t="s">
        <v>291</v>
      </c>
      <c r="D292" s="378"/>
      <c r="E292" s="379" t="s">
        <v>292</v>
      </c>
      <c r="F292" s="379"/>
      <c r="G292" s="380" t="s">
        <v>293</v>
      </c>
      <c r="H292" s="380"/>
      <c r="I292" s="381" t="s">
        <v>294</v>
      </c>
      <c r="J292" s="381"/>
      <c r="K292" s="382" t="s">
        <v>295</v>
      </c>
      <c r="L292" s="382"/>
      <c r="M292" s="383" t="s">
        <v>296</v>
      </c>
      <c r="N292" s="383"/>
      <c r="P292" s="69"/>
    </row>
    <row r="293" spans="2:17" ht="85.5" customHeight="1">
      <c r="C293" s="377" t="str">
        <f>$C$11</f>
        <v>・公開Webサイトの調査</v>
      </c>
      <c r="D293" s="377"/>
      <c r="E293" s="377" t="str">
        <f>$E$11</f>
        <v>・公開サーバの脆弱性を利用した侵入</v>
      </c>
      <c r="F293" s="377"/>
      <c r="G293" s="384" t="str">
        <f>$G$11</f>
        <v>・認証ログの閲覧
・業務端末への侵入</v>
      </c>
      <c r="H293" s="384"/>
      <c r="I293" s="384" t="str">
        <f>$I$11</f>
        <v>・（ネットワークスキャン）
・（ホストスキャン）
・重要情報を管理するサーバへの横展開と権限昇格</v>
      </c>
      <c r="J293" s="384"/>
      <c r="K293" s="384" t="str">
        <f>$K$11</f>
        <v>・標準ポートを使用した疎通
・OSコマンド実行
・コマンド実行履歴の削除</v>
      </c>
      <c r="L293" s="384"/>
      <c r="M293" s="377" t="str">
        <f>$M$11</f>
        <v>・重要情報の窃取</v>
      </c>
      <c r="N293" s="377"/>
      <c r="P293" s="69"/>
    </row>
    <row r="294" spans="2:17" ht="124.5" customHeight="1">
      <c r="C294" s="377" t="s">
        <v>340</v>
      </c>
      <c r="D294" s="377"/>
      <c r="E294" s="377" t="s">
        <v>340</v>
      </c>
      <c r="F294" s="377"/>
      <c r="G294" s="447" t="s">
        <v>442</v>
      </c>
      <c r="H294" s="447"/>
      <c r="I294" s="447" t="s">
        <v>443</v>
      </c>
      <c r="J294" s="447"/>
      <c r="K294" s="447" t="s">
        <v>444</v>
      </c>
      <c r="L294" s="447"/>
      <c r="M294" s="377" t="s">
        <v>340</v>
      </c>
      <c r="N294" s="377"/>
      <c r="P294" s="69"/>
    </row>
    <row r="295" spans="2:17" ht="20.25" thickBot="1">
      <c r="P295" s="69"/>
    </row>
    <row r="296" spans="2:17" ht="39.950000000000003" customHeight="1" thickBot="1">
      <c r="C296" s="374" t="s">
        <v>344</v>
      </c>
      <c r="D296" s="375"/>
      <c r="E296" s="375"/>
      <c r="F296" s="375"/>
      <c r="G296" s="375"/>
      <c r="H296" s="375"/>
      <c r="I296" s="375"/>
      <c r="J296" s="375"/>
      <c r="K296" s="375"/>
      <c r="L296" s="375"/>
      <c r="M296" s="375"/>
      <c r="N296" s="376"/>
      <c r="P296" s="69"/>
    </row>
    <row r="297" spans="2:17" ht="19.5" customHeight="1">
      <c r="C297" s="22"/>
      <c r="H297" s="99"/>
      <c r="I297" s="99"/>
      <c r="J297" s="99"/>
      <c r="P297" s="69"/>
    </row>
    <row r="298" spans="2:17" ht="19.5" customHeight="1">
      <c r="C298" s="22"/>
      <c r="H298" s="99"/>
      <c r="I298" s="99"/>
      <c r="J298" s="99"/>
      <c r="P298" s="69"/>
    </row>
    <row r="299" spans="2:17" ht="39.75">
      <c r="B299" s="33"/>
      <c r="C299" s="71" t="str">
        <f>VLOOKUP(17,Products!$A$4:$B$35,2,FALSE)</f>
        <v>アプリケーション制御/分離ツール</v>
      </c>
      <c r="P299" s="69"/>
    </row>
    <row r="300" spans="2:17">
      <c r="C300" s="22" t="s">
        <v>334</v>
      </c>
      <c r="H300" s="22" t="s">
        <v>335</v>
      </c>
      <c r="P300" s="69"/>
    </row>
    <row r="301" spans="2:17" ht="39.950000000000003" customHeight="1">
      <c r="C301" s="390" t="str" cm="1">
        <f t="array" aca="1" ref="C301" ca="1">INDEX(Products!A:D, (MATCH(OFFSET(INDIRECT(ADDRESS(ROW(), COLUMN())), -2, 0), Products!B:B, 0)), 4)</f>
        <v>あらかじめ設定したポリシーに基づき、ユーザー毎にアプリケーションの操作/実行権限を付与し、
その利用状況を管理することができます。</v>
      </c>
      <c r="D301" s="390"/>
      <c r="E301" s="390"/>
      <c r="F301" s="390"/>
      <c r="G301" s="390"/>
      <c r="H301" s="392" t="str">
        <f>$H$58</f>
        <v>JIPDEC「企業IT利活⽤動向調査2022」より引用</v>
      </c>
      <c r="I301" s="392"/>
      <c r="J301" s="392"/>
      <c r="P301" s="69"/>
    </row>
    <row r="302" spans="2:17" ht="40.5" customHeight="1">
      <c r="C302" s="22"/>
      <c r="H302" s="391" t="s">
        <v>359</v>
      </c>
      <c r="I302" s="391"/>
      <c r="J302" s="391"/>
      <c r="O302" s="99"/>
      <c r="P302" s="99"/>
      <c r="Q302" s="99"/>
    </row>
    <row r="303" spans="2:17">
      <c r="C303" s="22" t="s">
        <v>348</v>
      </c>
      <c r="G303" s="37"/>
      <c r="H303" s="391"/>
      <c r="I303" s="391"/>
      <c r="J303" s="391"/>
      <c r="O303" s="99"/>
      <c r="P303" s="99"/>
      <c r="Q303" s="99"/>
    </row>
    <row r="304" spans="2:17" ht="90" customHeight="1">
      <c r="C304" s="390" t="str" cm="1">
        <f t="array" aca="1" ref="C304" ca="1">INDEX(Products!A:E, (MATCH(OFFSET(INDIRECT(ADDRESS(ROW(), COLUMN())), -5, 0), Products!B:B, 0)), 5)</f>
        <v>・セキュリティポリシーを適切に設定しないと効果を発揮できません。</v>
      </c>
      <c r="D304" s="390"/>
      <c r="E304" s="390"/>
      <c r="F304" s="390"/>
      <c r="G304" s="390"/>
      <c r="H304" s="391"/>
      <c r="I304" s="391"/>
      <c r="J304" s="391"/>
      <c r="O304" s="99"/>
      <c r="P304" s="99"/>
      <c r="Q304" s="99"/>
    </row>
    <row r="305" spans="2:17">
      <c r="H305" s="391"/>
      <c r="I305" s="391"/>
      <c r="J305" s="391"/>
      <c r="O305" s="99"/>
      <c r="P305" s="99"/>
      <c r="Q305" s="99"/>
    </row>
    <row r="306" spans="2:17">
      <c r="C306" s="22" t="s">
        <v>339</v>
      </c>
      <c r="H306" s="391"/>
      <c r="I306" s="391"/>
      <c r="J306" s="391"/>
      <c r="O306" s="99"/>
      <c r="P306" s="99"/>
      <c r="Q306" s="99"/>
    </row>
    <row r="307" spans="2:17">
      <c r="O307" s="99"/>
      <c r="P307" s="99"/>
      <c r="Q307" s="99"/>
    </row>
    <row r="308" spans="2:17">
      <c r="C308" s="378" t="s">
        <v>291</v>
      </c>
      <c r="D308" s="378"/>
      <c r="E308" s="379" t="s">
        <v>292</v>
      </c>
      <c r="F308" s="379"/>
      <c r="G308" s="380" t="s">
        <v>293</v>
      </c>
      <c r="H308" s="380"/>
      <c r="I308" s="381" t="s">
        <v>294</v>
      </c>
      <c r="J308" s="381"/>
      <c r="K308" s="382" t="s">
        <v>295</v>
      </c>
      <c r="L308" s="382"/>
      <c r="M308" s="383" t="s">
        <v>296</v>
      </c>
      <c r="N308" s="383"/>
      <c r="P308" s="69"/>
    </row>
    <row r="309" spans="2:17" ht="85.5" customHeight="1">
      <c r="C309" s="377" t="str">
        <f>$C$11</f>
        <v>・公開Webサイトの調査</v>
      </c>
      <c r="D309" s="377"/>
      <c r="E309" s="377" t="str">
        <f>$E$11</f>
        <v>・公開サーバの脆弱性を利用した侵入</v>
      </c>
      <c r="F309" s="377"/>
      <c r="G309" s="377" t="str">
        <f>$G$11</f>
        <v>・認証ログの閲覧
・業務端末への侵入</v>
      </c>
      <c r="H309" s="377"/>
      <c r="I309" s="384" t="str">
        <f>$I$11</f>
        <v>・（ネットワークスキャン）
・（ホストスキャン）
・重要情報を管理するサーバへの横展開と権限昇格</v>
      </c>
      <c r="J309" s="384"/>
      <c r="K309" s="384" t="str">
        <f>$K$11</f>
        <v>・標準ポートを使用した疎通
・OSコマンド実行
・コマンド実行履歴の削除</v>
      </c>
      <c r="L309" s="384"/>
      <c r="M309" s="377" t="str">
        <f>$M$11</f>
        <v>・重要情報の窃取</v>
      </c>
      <c r="N309" s="377"/>
      <c r="P309" s="69"/>
    </row>
    <row r="310" spans="2:17" ht="116.1" customHeight="1">
      <c r="C310" s="377" t="s">
        <v>340</v>
      </c>
      <c r="D310" s="377"/>
      <c r="E310" s="377" t="s">
        <v>340</v>
      </c>
      <c r="F310" s="377"/>
      <c r="G310" s="377" t="s">
        <v>340</v>
      </c>
      <c r="H310" s="377"/>
      <c r="I310" s="447" t="s">
        <v>445</v>
      </c>
      <c r="J310" s="447"/>
      <c r="K310" s="447" t="s">
        <v>446</v>
      </c>
      <c r="L310" s="447"/>
      <c r="M310" s="377" t="s">
        <v>340</v>
      </c>
      <c r="N310" s="377"/>
      <c r="P310" s="69"/>
    </row>
    <row r="311" spans="2:17" ht="20.25" thickBot="1">
      <c r="P311" s="69"/>
    </row>
    <row r="312" spans="2:17" ht="39.950000000000003" customHeight="1" thickBot="1">
      <c r="C312" s="374" t="s">
        <v>344</v>
      </c>
      <c r="D312" s="375"/>
      <c r="E312" s="375"/>
      <c r="F312" s="375"/>
      <c r="G312" s="375"/>
      <c r="H312" s="375"/>
      <c r="I312" s="375"/>
      <c r="J312" s="375"/>
      <c r="K312" s="375"/>
      <c r="L312" s="375"/>
      <c r="M312" s="375"/>
      <c r="N312" s="376"/>
      <c r="P312" s="69"/>
    </row>
    <row r="313" spans="2:17" ht="19.5" customHeight="1">
      <c r="C313" s="22"/>
      <c r="H313" s="99"/>
      <c r="I313" s="99"/>
      <c r="J313" s="99"/>
      <c r="P313" s="69"/>
    </row>
    <row r="314" spans="2:17" ht="19.5" customHeight="1">
      <c r="C314" s="22"/>
      <c r="H314" s="99"/>
      <c r="I314" s="99"/>
      <c r="J314" s="99"/>
      <c r="P314" s="69"/>
    </row>
    <row r="315" spans="2:17" ht="39.75">
      <c r="B315" s="33"/>
      <c r="C315" s="33" t="s">
        <v>447</v>
      </c>
      <c r="P315" s="69"/>
    </row>
    <row r="316" spans="2:17">
      <c r="C316" s="22" t="s">
        <v>334</v>
      </c>
      <c r="H316" s="22" t="s">
        <v>335</v>
      </c>
      <c r="P316" s="69"/>
    </row>
    <row r="317" spans="2:17" ht="78.95" customHeight="1">
      <c r="C317" s="390" t="str" cm="1">
        <f t="array" aca="1" ref="C317" ca="1">INDEX(Products!A:D, (MATCH(OFFSET(INDIRECT(ADDRESS(ROW(), COLUMN())), -2, 0), Products!B:B, 0)), 4)</f>
        <v>企業が保有するPCやソフトウェアなどのバージョンや保有数、各端末の操作ログなどを一元的に管理
するツールです。
導入することにより脆弱性が報告された際の適切なアップデート対応や、インシデント発生時のログ
調査などに役立ちます。</v>
      </c>
      <c r="D317" s="390"/>
      <c r="E317" s="390"/>
      <c r="F317" s="390"/>
      <c r="G317" s="390"/>
      <c r="H317" s="392" t="str">
        <f>$H$58</f>
        <v>JIPDEC「企業IT利活⽤動向調査2022」より引用</v>
      </c>
      <c r="I317" s="392"/>
      <c r="J317" s="392"/>
      <c r="P317" s="69"/>
    </row>
    <row r="318" spans="2:17">
      <c r="C318" s="22"/>
      <c r="H318" s="391" t="s">
        <v>359</v>
      </c>
      <c r="I318" s="391"/>
      <c r="J318" s="391"/>
      <c r="O318" s="99"/>
      <c r="P318" s="99"/>
      <c r="Q318" s="99"/>
    </row>
    <row r="319" spans="2:17">
      <c r="C319" s="22" t="s">
        <v>348</v>
      </c>
      <c r="G319" s="37"/>
      <c r="H319" s="391"/>
      <c r="I319" s="391"/>
      <c r="J319" s="391"/>
      <c r="O319" s="99"/>
      <c r="P319" s="99"/>
      <c r="Q319" s="99"/>
    </row>
    <row r="320" spans="2:17" ht="100.5" customHeight="1">
      <c r="C320" s="390" t="str" cm="1">
        <f t="array" aca="1" ref="C320" ca="1">INDEX(Products!A:E, (MATCH(OFFSET(INDIRECT(ADDRESS(ROW(), COLUMN())), -5, 0), Products!B:B, 0)), 5)</f>
        <v>・EPPやEDRなどの検知・防御機能を持ったPC資産・ログ管理ツールが数多く存在します。
役割が重複する可能性あるので導入時は被りがないか確認が必要です。
・内外部の管理サーバとの通信を許容する必要があり、穴となる可能性があります。</v>
      </c>
      <c r="D320" s="390"/>
      <c r="E320" s="390"/>
      <c r="F320" s="390"/>
      <c r="G320" s="390"/>
      <c r="H320" s="391"/>
      <c r="I320" s="391"/>
      <c r="J320" s="391"/>
      <c r="O320" s="99"/>
      <c r="P320" s="99"/>
      <c r="Q320" s="99"/>
    </row>
    <row r="321" spans="2:17">
      <c r="H321" s="391"/>
      <c r="I321" s="391"/>
      <c r="J321" s="391"/>
      <c r="O321" s="99"/>
      <c r="P321" s="99"/>
      <c r="Q321" s="99"/>
    </row>
    <row r="322" spans="2:17">
      <c r="C322" s="22" t="s">
        <v>339</v>
      </c>
      <c r="H322" s="391"/>
      <c r="I322" s="391"/>
      <c r="J322" s="391"/>
      <c r="O322" s="99"/>
      <c r="P322" s="99"/>
      <c r="Q322" s="99"/>
    </row>
    <row r="323" spans="2:17">
      <c r="O323" s="99"/>
      <c r="P323" s="99"/>
      <c r="Q323" s="99"/>
    </row>
    <row r="324" spans="2:17" ht="20.100000000000001" customHeight="1">
      <c r="C324" s="378" t="s">
        <v>291</v>
      </c>
      <c r="D324" s="378"/>
      <c r="E324" s="398" t="s">
        <v>292</v>
      </c>
      <c r="F324" s="399"/>
      <c r="G324" s="422" t="s">
        <v>293</v>
      </c>
      <c r="H324" s="423"/>
      <c r="I324" s="416" t="s">
        <v>294</v>
      </c>
      <c r="J324" s="417"/>
      <c r="K324" s="382" t="s">
        <v>295</v>
      </c>
      <c r="L324" s="382"/>
      <c r="M324" s="383" t="s">
        <v>296</v>
      </c>
      <c r="N324" s="383"/>
      <c r="P324" s="69"/>
    </row>
    <row r="325" spans="2:17" ht="78" customHeight="1">
      <c r="C325" s="377" t="str">
        <f>$C$11</f>
        <v>・公開Webサイトの調査</v>
      </c>
      <c r="D325" s="377"/>
      <c r="E325" s="377" t="str">
        <f>$E$11</f>
        <v>・公開サーバの脆弱性を利用した侵入</v>
      </c>
      <c r="F325" s="377"/>
      <c r="G325" s="384" t="str">
        <f>$G$11</f>
        <v>・認証ログの閲覧
・業務端末への侵入</v>
      </c>
      <c r="H325" s="384"/>
      <c r="I325" s="384" t="str">
        <f>$I$11</f>
        <v>・（ネットワークスキャン）
・（ホストスキャン）
・重要情報を管理するサーバへの横展開と権限昇格</v>
      </c>
      <c r="J325" s="384"/>
      <c r="K325" s="442" t="str">
        <f>$K$11</f>
        <v>・標準ポートを使用した疎通
・OSコマンド実行
・コマンド実行履歴の削除</v>
      </c>
      <c r="L325" s="442"/>
      <c r="M325" s="377" t="str">
        <f>$M$11</f>
        <v>・重要情報の窃取</v>
      </c>
      <c r="N325" s="377"/>
      <c r="P325" s="69"/>
    </row>
    <row r="326" spans="2:17" ht="171.95" customHeight="1">
      <c r="C326" s="377" t="s">
        <v>340</v>
      </c>
      <c r="D326" s="377"/>
      <c r="E326" s="377" t="s">
        <v>340</v>
      </c>
      <c r="F326" s="377"/>
      <c r="G326" s="447" t="s">
        <v>448</v>
      </c>
      <c r="H326" s="447"/>
      <c r="I326" s="447" t="s">
        <v>449</v>
      </c>
      <c r="J326" s="447"/>
      <c r="K326" s="441" t="s">
        <v>312</v>
      </c>
      <c r="L326" s="441"/>
      <c r="M326" s="377" t="s">
        <v>340</v>
      </c>
      <c r="N326" s="377"/>
      <c r="P326" s="69"/>
    </row>
    <row r="327" spans="2:17" ht="20.25" thickBot="1">
      <c r="P327" s="69"/>
    </row>
    <row r="328" spans="2:17" ht="40.5" thickBot="1">
      <c r="C328" s="450" t="s">
        <v>344</v>
      </c>
      <c r="D328" s="451"/>
      <c r="E328" s="451"/>
      <c r="F328" s="451"/>
      <c r="G328" s="451"/>
      <c r="H328" s="451"/>
      <c r="I328" s="451"/>
      <c r="J328" s="451"/>
      <c r="K328" s="451"/>
      <c r="L328" s="451"/>
      <c r="M328" s="451"/>
      <c r="N328" s="452"/>
      <c r="P328" s="69"/>
    </row>
    <row r="329" spans="2:17" ht="19.5" customHeight="1"/>
    <row r="330" spans="2:17" ht="19.5" customHeight="1"/>
    <row r="331" spans="2:17" ht="39.950000000000003" customHeight="1">
      <c r="B331" s="33"/>
      <c r="C331" s="33" t="s">
        <v>450</v>
      </c>
      <c r="P331" s="69"/>
    </row>
    <row r="332" spans="2:17" ht="20.100000000000001" customHeight="1">
      <c r="C332" s="22" t="s">
        <v>334</v>
      </c>
      <c r="H332" s="22" t="s">
        <v>335</v>
      </c>
      <c r="P332" s="69"/>
    </row>
    <row r="333" spans="2:17" ht="78.95" customHeight="1">
      <c r="C333" s="390" t="str" cm="1">
        <f t="array" aca="1" ref="C333" ca="1">INDEX(Products!A:D, (MATCH(OFFSET(INDIRECT(ADDRESS(ROW(), COLUMN())), -2, 0), Products!B:B, 0)), 4)</f>
        <v>ユーザーが使うクライアント端末に必要最小限の処理をさせ、ほとんどの処理をサーバ側に集中させたシステムアーキテクチャを実現するサービスです。
個別端末上にデータを保存しないので紛失時のリスクを大幅に削減することができます。</v>
      </c>
      <c r="D333" s="390"/>
      <c r="E333" s="390"/>
      <c r="F333" s="390"/>
      <c r="G333" s="390"/>
      <c r="H333" s="392" t="str">
        <f>$H$58</f>
        <v>JIPDEC「企業IT利活⽤動向調査2022」より引用</v>
      </c>
      <c r="I333" s="392"/>
      <c r="J333" s="392"/>
      <c r="P333" s="69"/>
    </row>
    <row r="334" spans="2:17" ht="19.5" customHeight="1">
      <c r="C334" s="22"/>
      <c r="H334" s="391" t="s">
        <v>359</v>
      </c>
      <c r="I334" s="391"/>
      <c r="J334" s="391"/>
      <c r="O334" s="99"/>
      <c r="P334" s="99"/>
      <c r="Q334" s="99"/>
    </row>
    <row r="335" spans="2:17" ht="20.100000000000001" customHeight="1">
      <c r="C335" s="22" t="s">
        <v>378</v>
      </c>
      <c r="G335" s="37"/>
      <c r="H335" s="391"/>
      <c r="I335" s="391"/>
      <c r="J335" s="391"/>
      <c r="O335" s="99"/>
      <c r="P335" s="99"/>
      <c r="Q335" s="99"/>
    </row>
    <row r="336" spans="2:17" ht="100.5" customHeight="1">
      <c r="C336" s="390" t="str" cm="1">
        <f t="array" aca="1" ref="C336" ca="1">INDEX(Products!A:E, (MATCH(OFFSET(INDIRECT(ADDRESS(ROW(), COLUMN())), -5, 0), Products!B:B, 0)), 5)</f>
        <v>・サーバの負荷が高くなるため、リソースを適切に配置する必要があります。</v>
      </c>
      <c r="D336" s="390"/>
      <c r="E336" s="390"/>
      <c r="F336" s="390"/>
      <c r="G336" s="390"/>
      <c r="H336" s="391"/>
      <c r="I336" s="391"/>
      <c r="J336" s="391"/>
      <c r="O336" s="99"/>
      <c r="P336" s="99"/>
      <c r="Q336" s="99"/>
    </row>
    <row r="337" spans="2:17" ht="23.1" customHeight="1">
      <c r="H337" s="391"/>
      <c r="I337" s="391"/>
      <c r="J337" s="391"/>
      <c r="O337" s="99"/>
      <c r="P337" s="99"/>
      <c r="Q337" s="99"/>
    </row>
    <row r="338" spans="2:17" ht="23.1" customHeight="1">
      <c r="C338" s="22" t="s">
        <v>339</v>
      </c>
      <c r="H338" s="391"/>
      <c r="I338" s="391"/>
      <c r="J338" s="391"/>
      <c r="O338" s="99"/>
      <c r="P338" s="99"/>
      <c r="Q338" s="99"/>
    </row>
    <row r="339" spans="2:17">
      <c r="O339" s="99"/>
      <c r="P339" s="99"/>
      <c r="Q339" s="99"/>
    </row>
    <row r="340" spans="2:17">
      <c r="C340" s="378" t="s">
        <v>291</v>
      </c>
      <c r="D340" s="378"/>
      <c r="E340" s="379" t="s">
        <v>292</v>
      </c>
      <c r="F340" s="379"/>
      <c r="G340" s="380" t="s">
        <v>293</v>
      </c>
      <c r="H340" s="380"/>
      <c r="I340" s="381" t="s">
        <v>294</v>
      </c>
      <c r="J340" s="381"/>
      <c r="K340" s="382" t="s">
        <v>295</v>
      </c>
      <c r="L340" s="382"/>
      <c r="M340" s="383" t="s">
        <v>296</v>
      </c>
      <c r="N340" s="383"/>
      <c r="P340" s="69"/>
    </row>
    <row r="341" spans="2:17" ht="86.1" customHeight="1">
      <c r="C341" s="377" t="str">
        <f>$C$11</f>
        <v>・公開Webサイトの調査</v>
      </c>
      <c r="D341" s="377"/>
      <c r="E341" s="377" t="str">
        <f>$E$11</f>
        <v>・公開サーバの脆弱性を利用した侵入</v>
      </c>
      <c r="F341" s="377"/>
      <c r="G341" s="377" t="str">
        <f>$G$11</f>
        <v>・認証ログの閲覧
・業務端末への侵入</v>
      </c>
      <c r="H341" s="377"/>
      <c r="I341" s="377" t="str">
        <f>$I$11</f>
        <v>・（ネットワークスキャン）
・（ホストスキャン）
・重要情報を管理するサーバへの横展開と権限昇格</v>
      </c>
      <c r="J341" s="377"/>
      <c r="K341" s="377" t="str">
        <f>$K$11</f>
        <v>・標準ポートを使用した疎通
・OSコマンド実行
・コマンド実行履歴の削除</v>
      </c>
      <c r="L341" s="377"/>
      <c r="M341" s="377" t="str">
        <f>$M$11</f>
        <v>・重要情報の窃取</v>
      </c>
      <c r="N341" s="377"/>
      <c r="P341" s="69"/>
    </row>
    <row r="342" spans="2:17">
      <c r="C342" s="377" t="s">
        <v>340</v>
      </c>
      <c r="D342" s="377"/>
      <c r="E342" s="377" t="s">
        <v>340</v>
      </c>
      <c r="F342" s="377"/>
      <c r="G342" s="377" t="s">
        <v>340</v>
      </c>
      <c r="H342" s="377"/>
      <c r="I342" s="377" t="s">
        <v>340</v>
      </c>
      <c r="J342" s="377"/>
      <c r="K342" s="377" t="s">
        <v>340</v>
      </c>
      <c r="L342" s="377"/>
      <c r="M342" s="377" t="s">
        <v>340</v>
      </c>
      <c r="N342" s="377"/>
      <c r="P342" s="69"/>
    </row>
    <row r="343" spans="2:17" ht="20.25" thickBot="1">
      <c r="P343" s="69"/>
    </row>
    <row r="344" spans="2:17" ht="39.950000000000003" customHeight="1" thickBot="1">
      <c r="C344" s="374" t="s">
        <v>344</v>
      </c>
      <c r="D344" s="375"/>
      <c r="E344" s="375"/>
      <c r="F344" s="375"/>
      <c r="G344" s="375"/>
      <c r="H344" s="375"/>
      <c r="I344" s="375"/>
      <c r="J344" s="375"/>
      <c r="K344" s="375"/>
      <c r="L344" s="375"/>
      <c r="M344" s="375"/>
      <c r="N344" s="376"/>
      <c r="P344" s="69"/>
    </row>
    <row r="345" spans="2:17" ht="19.5" customHeight="1">
      <c r="C345" s="22"/>
      <c r="H345" s="99"/>
      <c r="I345" s="99"/>
      <c r="J345" s="99"/>
      <c r="P345" s="69"/>
    </row>
    <row r="346" spans="2:17" ht="19.5" customHeight="1">
      <c r="C346" s="22"/>
      <c r="H346" s="99"/>
      <c r="I346" s="99"/>
      <c r="J346" s="99"/>
      <c r="P346" s="69"/>
    </row>
    <row r="347" spans="2:17" ht="39.75">
      <c r="B347" s="33"/>
      <c r="C347" s="33" t="s">
        <v>451</v>
      </c>
      <c r="P347" s="69"/>
    </row>
    <row r="348" spans="2:17">
      <c r="C348" s="22" t="s">
        <v>334</v>
      </c>
      <c r="H348" s="22" t="s">
        <v>335</v>
      </c>
      <c r="P348" s="69"/>
    </row>
    <row r="349" spans="2:17" ht="57" customHeight="1">
      <c r="C349" s="390" t="str" cm="1">
        <f t="array" aca="1" ref="C349" ca="1">INDEX(Products!A:D, (MATCH(OFFSET(INDIRECT(ADDRESS(ROW(), COLUMN())), -2, 0), Products!B:B, 0)), 4)</f>
        <v>ネットワークやユーザPCから集約したログを集約し、AIを利用してユーザの振る舞いを分析し、普段と違う動作を検知できるツールです。内部不正やマルウェアに感染した端末上で行われる不正な操作の検知ができます。</v>
      </c>
      <c r="D349" s="390"/>
      <c r="E349" s="390"/>
      <c r="F349" s="390"/>
      <c r="G349" s="390"/>
      <c r="H349" s="392" t="str">
        <f>$H$58</f>
        <v>JIPDEC「企業IT利活⽤動向調査2022」より引用</v>
      </c>
      <c r="I349" s="392"/>
      <c r="J349" s="392"/>
      <c r="P349" s="69"/>
    </row>
    <row r="350" spans="2:17">
      <c r="C350" s="22"/>
      <c r="H350" s="391" t="s">
        <v>359</v>
      </c>
      <c r="I350" s="391"/>
      <c r="J350" s="391"/>
      <c r="O350" s="99"/>
      <c r="P350" s="99"/>
      <c r="Q350" s="99"/>
    </row>
    <row r="351" spans="2:17">
      <c r="C351" s="22" t="s">
        <v>348</v>
      </c>
      <c r="G351" s="37"/>
      <c r="H351" s="391"/>
      <c r="I351" s="391"/>
      <c r="J351" s="391"/>
      <c r="O351" s="99"/>
      <c r="P351" s="99"/>
      <c r="Q351" s="99"/>
    </row>
    <row r="352" spans="2:17" ht="100.5" customHeight="1">
      <c r="C352" s="390" t="str" cm="1">
        <f t="array" aca="1" ref="C352" ca="1">INDEX(Products!A:E, (MATCH(OFFSET(INDIRECT(ADDRESS(ROW(), COLUMN())), -5, 0), Products!B:B, 0)), 5)</f>
        <v>・ログ分析ツールSIEMの追加機能として導入されるケースが多いです。
・ユーザの振る舞いをAIで判断するためには一定の学習期間が必要です。</v>
      </c>
      <c r="D352" s="390"/>
      <c r="E352" s="390"/>
      <c r="F352" s="390"/>
      <c r="G352" s="390"/>
      <c r="H352" s="391"/>
      <c r="I352" s="391"/>
      <c r="J352" s="391"/>
      <c r="O352" s="99"/>
      <c r="P352" s="99"/>
      <c r="Q352" s="99"/>
    </row>
    <row r="353" spans="2:17">
      <c r="H353" s="391"/>
      <c r="I353" s="391"/>
      <c r="J353" s="391"/>
      <c r="O353" s="99"/>
      <c r="P353" s="99"/>
      <c r="Q353" s="99"/>
    </row>
    <row r="354" spans="2:17">
      <c r="C354" s="22" t="s">
        <v>339</v>
      </c>
      <c r="H354" s="391"/>
      <c r="I354" s="391"/>
      <c r="J354" s="391"/>
      <c r="O354" s="99"/>
      <c r="P354" s="99"/>
      <c r="Q354" s="99"/>
    </row>
    <row r="355" spans="2:17">
      <c r="O355" s="99"/>
      <c r="P355" s="99"/>
      <c r="Q355" s="99"/>
    </row>
    <row r="356" spans="2:17">
      <c r="C356" s="378" t="s">
        <v>291</v>
      </c>
      <c r="D356" s="378"/>
      <c r="E356" s="379" t="s">
        <v>292</v>
      </c>
      <c r="F356" s="379"/>
      <c r="G356" s="380" t="s">
        <v>293</v>
      </c>
      <c r="H356" s="380"/>
      <c r="I356" s="381" t="s">
        <v>294</v>
      </c>
      <c r="J356" s="381"/>
      <c r="K356" s="382" t="s">
        <v>295</v>
      </c>
      <c r="L356" s="382"/>
      <c r="M356" s="383" t="s">
        <v>296</v>
      </c>
      <c r="N356" s="383"/>
      <c r="P356" s="69"/>
    </row>
    <row r="357" spans="2:17" ht="78.95" customHeight="1">
      <c r="C357" s="377" t="str">
        <f>$C$11</f>
        <v>・公開Webサイトの調査</v>
      </c>
      <c r="D357" s="377"/>
      <c r="E357" s="377" t="str">
        <f>$E$11</f>
        <v>・公開サーバの脆弱性を利用した侵入</v>
      </c>
      <c r="F357" s="377"/>
      <c r="G357" s="449" t="str">
        <f>$G$11</f>
        <v>・認証ログの閲覧
・業務端末への侵入</v>
      </c>
      <c r="H357" s="449"/>
      <c r="I357" s="449" t="str">
        <f>$I$11</f>
        <v>・（ネットワークスキャン）
・（ホストスキャン）
・重要情報を管理するサーバへの横展開と権限昇格</v>
      </c>
      <c r="J357" s="449"/>
      <c r="K357" s="442" t="str">
        <f>$K$11</f>
        <v>・標準ポートを使用した疎通
・OSコマンド実行
・コマンド実行履歴の削除</v>
      </c>
      <c r="L357" s="442"/>
      <c r="M357" s="377" t="str">
        <f>$M$11</f>
        <v>・重要情報の窃取</v>
      </c>
      <c r="N357" s="377"/>
      <c r="P357" s="69"/>
    </row>
    <row r="358" spans="2:17" ht="119.1" customHeight="1">
      <c r="C358" s="377" t="s">
        <v>340</v>
      </c>
      <c r="D358" s="377"/>
      <c r="E358" s="377" t="s">
        <v>340</v>
      </c>
      <c r="F358" s="377"/>
      <c r="G358" s="448" t="s">
        <v>452</v>
      </c>
      <c r="H358" s="448"/>
      <c r="I358" s="447" t="s">
        <v>453</v>
      </c>
      <c r="J358" s="447"/>
      <c r="K358" s="441" t="s">
        <v>312</v>
      </c>
      <c r="L358" s="441"/>
      <c r="M358" s="377" t="s">
        <v>340</v>
      </c>
      <c r="N358" s="377"/>
      <c r="P358" s="69"/>
    </row>
    <row r="359" spans="2:17" ht="20.25" thickBot="1">
      <c r="P359" s="69"/>
    </row>
    <row r="360" spans="2:17" ht="39.950000000000003" customHeight="1" thickBot="1">
      <c r="C360" s="374" t="s">
        <v>344</v>
      </c>
      <c r="D360" s="375"/>
      <c r="E360" s="375"/>
      <c r="F360" s="375"/>
      <c r="G360" s="375"/>
      <c r="H360" s="375"/>
      <c r="I360" s="375"/>
      <c r="J360" s="375"/>
      <c r="K360" s="375"/>
      <c r="L360" s="375"/>
      <c r="M360" s="375"/>
      <c r="N360" s="376"/>
      <c r="P360" s="69"/>
    </row>
    <row r="361" spans="2:17" ht="19.5" customHeight="1">
      <c r="C361" s="22"/>
      <c r="H361" s="99"/>
      <c r="I361" s="99"/>
      <c r="J361" s="99"/>
      <c r="P361" s="69"/>
    </row>
    <row r="362" spans="2:17" ht="19.5" customHeight="1">
      <c r="C362" s="22"/>
      <c r="H362" s="99"/>
      <c r="I362" s="99"/>
      <c r="J362" s="99"/>
      <c r="P362" s="69"/>
    </row>
    <row r="363" spans="2:17" ht="39.75">
      <c r="B363" s="33"/>
      <c r="C363" s="33" t="s">
        <v>454</v>
      </c>
      <c r="P363" s="69"/>
    </row>
    <row r="364" spans="2:17">
      <c r="C364" s="22" t="s">
        <v>334</v>
      </c>
      <c r="H364" s="22" t="s">
        <v>335</v>
      </c>
      <c r="P364" s="69"/>
    </row>
    <row r="365" spans="2:17" ht="78.95" customHeight="1">
      <c r="C365" s="390" t="str" cm="1">
        <f t="array" aca="1" ref="C365" ca="1">INDEX(Products!A:D, (MATCH(OFFSET(INDIRECT(ADDRESS(ROW(), COLUMN())), -2, 0), Products!B:B, 0)), 4)</f>
        <v>新しくサービスを立ち上げたり、既存システムの定期的な見直しを行う際、脆弱性がないかどうかを自社で開発・提供するサーバ・プラットホームに対してスキャン・模擬攻撃などを行い、穴がないかを診断することのできるサービスです。</v>
      </c>
      <c r="D365" s="390"/>
      <c r="E365" s="390"/>
      <c r="F365" s="390"/>
      <c r="G365" s="390"/>
      <c r="H365" s="392" t="str">
        <f>$H$58</f>
        <v>JIPDEC「企業IT利活⽤動向調査2022」より引用</v>
      </c>
      <c r="I365" s="392"/>
      <c r="J365" s="392"/>
      <c r="P365" s="69"/>
    </row>
    <row r="366" spans="2:17">
      <c r="C366" s="22"/>
      <c r="H366" s="391" t="s">
        <v>359</v>
      </c>
      <c r="I366" s="391"/>
      <c r="J366" s="391"/>
      <c r="O366" s="99"/>
      <c r="P366" s="99"/>
      <c r="Q366" s="99"/>
    </row>
    <row r="367" spans="2:17">
      <c r="C367" s="22" t="s">
        <v>348</v>
      </c>
      <c r="G367" s="37"/>
      <c r="H367" s="391"/>
      <c r="I367" s="391"/>
      <c r="J367" s="391"/>
      <c r="O367" s="99"/>
      <c r="P367" s="99"/>
      <c r="Q367" s="99"/>
    </row>
    <row r="368" spans="2:17" ht="100.5" customHeight="1">
      <c r="C368" s="390" t="str" cm="1">
        <f t="array" aca="1" ref="C368" ca="1">INDEX(Products!A:E, (MATCH(OFFSET(INDIRECT(ADDRESS(ROW(), COLUMN())), -5, 0), Products!B:B, 0)), 5)</f>
        <v>・ペネトレーションテストとは異なるものです。</v>
      </c>
      <c r="D368" s="390"/>
      <c r="E368" s="390"/>
      <c r="F368" s="390"/>
      <c r="G368" s="390"/>
      <c r="H368" s="391"/>
      <c r="I368" s="391"/>
      <c r="J368" s="391"/>
      <c r="O368" s="99"/>
      <c r="P368" s="99"/>
      <c r="Q368" s="99"/>
    </row>
    <row r="369" spans="2:17">
      <c r="H369" s="391"/>
      <c r="I369" s="391"/>
      <c r="J369" s="391"/>
      <c r="O369" s="99"/>
      <c r="P369" s="99"/>
      <c r="Q369" s="99"/>
    </row>
    <row r="370" spans="2:17">
      <c r="C370" s="22" t="s">
        <v>339</v>
      </c>
      <c r="H370" s="391"/>
      <c r="I370" s="391"/>
      <c r="J370" s="391"/>
      <c r="O370" s="99"/>
      <c r="P370" s="99"/>
      <c r="Q370" s="99"/>
    </row>
    <row r="371" spans="2:17">
      <c r="O371" s="99"/>
      <c r="P371" s="99"/>
      <c r="Q371" s="99"/>
    </row>
    <row r="372" spans="2:17">
      <c r="C372" s="378" t="s">
        <v>291</v>
      </c>
      <c r="D372" s="378"/>
      <c r="E372" s="379" t="s">
        <v>292</v>
      </c>
      <c r="F372" s="379"/>
      <c r="G372" s="380" t="s">
        <v>293</v>
      </c>
      <c r="H372" s="380"/>
      <c r="I372" s="381" t="s">
        <v>294</v>
      </c>
      <c r="J372" s="381"/>
      <c r="K372" s="382" t="s">
        <v>295</v>
      </c>
      <c r="L372" s="382"/>
      <c r="M372" s="383" t="s">
        <v>296</v>
      </c>
      <c r="N372" s="383"/>
      <c r="P372" s="69"/>
    </row>
    <row r="373" spans="2:17" ht="81" customHeight="1">
      <c r="C373" s="377" t="str">
        <f>$C$11</f>
        <v>・公開Webサイトの調査</v>
      </c>
      <c r="D373" s="377"/>
      <c r="E373" s="377" t="str">
        <f>$E$11</f>
        <v>・公開サーバの脆弱性を利用した侵入</v>
      </c>
      <c r="F373" s="377"/>
      <c r="G373" s="377" t="str">
        <f>$G$11</f>
        <v>・認証ログの閲覧
・業務端末への侵入</v>
      </c>
      <c r="H373" s="377"/>
      <c r="I373" s="384" t="str">
        <f>$I$11</f>
        <v>・（ネットワークスキャン）
・（ホストスキャン）
・重要情報を管理するサーバへの横展開と権限昇格</v>
      </c>
      <c r="J373" s="384"/>
      <c r="K373" s="377" t="str">
        <f>$K$11</f>
        <v>・標準ポートを使用した疎通
・OSコマンド実行
・コマンド実行履歴の削除</v>
      </c>
      <c r="L373" s="377"/>
      <c r="M373" s="377" t="str">
        <f>$M$11</f>
        <v>・重要情報の窃取</v>
      </c>
      <c r="N373" s="377"/>
      <c r="P373" s="69"/>
    </row>
    <row r="374" spans="2:17" ht="135" customHeight="1">
      <c r="C374" s="377" t="s">
        <v>312</v>
      </c>
      <c r="D374" s="377"/>
      <c r="E374" s="377" t="s">
        <v>312</v>
      </c>
      <c r="F374" s="377"/>
      <c r="G374" s="377" t="s">
        <v>312</v>
      </c>
      <c r="H374" s="377"/>
      <c r="I374" s="447" t="s">
        <v>455</v>
      </c>
      <c r="J374" s="447"/>
      <c r="K374" s="377" t="s">
        <v>312</v>
      </c>
      <c r="L374" s="377"/>
      <c r="M374" s="377" t="s">
        <v>312</v>
      </c>
      <c r="N374" s="377"/>
      <c r="P374" s="69"/>
    </row>
    <row r="375" spans="2:17" ht="20.25" thickBot="1">
      <c r="P375" s="69"/>
    </row>
    <row r="376" spans="2:17" ht="39.950000000000003" customHeight="1" thickBot="1">
      <c r="C376" s="374" t="s">
        <v>344</v>
      </c>
      <c r="D376" s="375"/>
      <c r="E376" s="375"/>
      <c r="F376" s="375"/>
      <c r="G376" s="375"/>
      <c r="H376" s="375"/>
      <c r="I376" s="375"/>
      <c r="J376" s="375"/>
      <c r="K376" s="375"/>
      <c r="L376" s="375"/>
      <c r="M376" s="375"/>
      <c r="N376" s="376"/>
      <c r="P376" s="69"/>
    </row>
    <row r="377" spans="2:17" ht="19.5" customHeight="1">
      <c r="C377" s="22"/>
      <c r="H377" s="99"/>
      <c r="I377" s="99"/>
      <c r="J377" s="99"/>
      <c r="P377" s="69"/>
    </row>
    <row r="378" spans="2:17" ht="19.5" customHeight="1">
      <c r="C378" s="22"/>
      <c r="H378" s="99"/>
      <c r="I378" s="99"/>
      <c r="J378" s="99"/>
      <c r="P378" s="69"/>
    </row>
    <row r="379" spans="2:17" ht="39.75">
      <c r="B379" s="33"/>
      <c r="C379" s="33" t="s">
        <v>456</v>
      </c>
      <c r="P379" s="69"/>
    </row>
    <row r="380" spans="2:17">
      <c r="C380" s="22" t="s">
        <v>334</v>
      </c>
      <c r="H380" s="22" t="s">
        <v>335</v>
      </c>
      <c r="P380" s="69"/>
    </row>
    <row r="381" spans="2:17" ht="78.95" customHeight="1">
      <c r="C381" s="390" t="str" cm="1">
        <f t="array" aca="1" ref="C381" ca="1">INDEX(Products!A:D, (MATCH(OFFSET(INDIRECT(ADDRESS(ROW(), COLUMN())), -2, 0), Products!B:B, 0)), 4)</f>
        <v>自社が運営するWebサービスに対して、脆弱性がないかどうかをスキャン・模擬攻撃などを行い、穴がないかを診断することのできるサービスです。</v>
      </c>
      <c r="D381" s="390"/>
      <c r="E381" s="390"/>
      <c r="F381" s="390"/>
      <c r="G381" s="390"/>
      <c r="H381" s="392" t="str">
        <f>$H$58</f>
        <v>JIPDEC「企業IT利活⽤動向調査2022」より引用</v>
      </c>
      <c r="I381" s="392"/>
      <c r="J381" s="392"/>
      <c r="P381" s="69"/>
    </row>
    <row r="382" spans="2:17">
      <c r="C382" s="22"/>
      <c r="H382" s="391" t="s">
        <v>359</v>
      </c>
      <c r="I382" s="391"/>
      <c r="J382" s="391"/>
      <c r="O382" s="99"/>
      <c r="P382" s="99"/>
      <c r="Q382" s="99"/>
    </row>
    <row r="383" spans="2:17">
      <c r="C383" s="22" t="s">
        <v>348</v>
      </c>
      <c r="G383" s="37"/>
      <c r="H383" s="391"/>
      <c r="I383" s="391"/>
      <c r="J383" s="391"/>
      <c r="O383" s="99"/>
      <c r="P383" s="99"/>
      <c r="Q383" s="99"/>
    </row>
    <row r="384" spans="2:17" ht="100.5" customHeight="1">
      <c r="C384" s="390" t="str" cm="1">
        <f t="array" aca="1" ref="C384" ca="1">INDEX(Products!A:E, (MATCH(OFFSET(INDIRECT(ADDRESS(ROW(), COLUMN())), -5, 0), Products!B:B, 0)), 5)</f>
        <v>・ペネトレーションテストとは異なるものです。</v>
      </c>
      <c r="D384" s="390"/>
      <c r="E384" s="390"/>
      <c r="F384" s="390"/>
      <c r="G384" s="390"/>
      <c r="H384" s="391"/>
      <c r="I384" s="391"/>
      <c r="J384" s="391"/>
      <c r="O384" s="99"/>
      <c r="P384" s="99"/>
      <c r="Q384" s="99"/>
    </row>
    <row r="385" spans="2:17">
      <c r="H385" s="391"/>
      <c r="I385" s="391"/>
      <c r="J385" s="391"/>
      <c r="O385" s="99"/>
      <c r="P385" s="99"/>
      <c r="Q385" s="99"/>
    </row>
    <row r="386" spans="2:17">
      <c r="C386" s="22" t="s">
        <v>339</v>
      </c>
      <c r="H386" s="391"/>
      <c r="I386" s="391"/>
      <c r="J386" s="391"/>
      <c r="O386" s="99"/>
      <c r="P386" s="99"/>
      <c r="Q386" s="99"/>
    </row>
    <row r="387" spans="2:17">
      <c r="O387" s="99"/>
      <c r="P387" s="99"/>
      <c r="Q387" s="99"/>
    </row>
    <row r="388" spans="2:17">
      <c r="C388" s="378" t="s">
        <v>291</v>
      </c>
      <c r="D388" s="378"/>
      <c r="E388" s="379" t="s">
        <v>292</v>
      </c>
      <c r="F388" s="379"/>
      <c r="G388" s="380" t="s">
        <v>293</v>
      </c>
      <c r="H388" s="380"/>
      <c r="I388" s="381" t="s">
        <v>294</v>
      </c>
      <c r="J388" s="381"/>
      <c r="K388" s="382" t="s">
        <v>295</v>
      </c>
      <c r="L388" s="382"/>
      <c r="M388" s="383" t="s">
        <v>296</v>
      </c>
      <c r="N388" s="383"/>
      <c r="P388" s="69"/>
    </row>
    <row r="389" spans="2:17" ht="84.95" customHeight="1">
      <c r="C389" s="377" t="str">
        <f>$C$11</f>
        <v>・公開Webサイトの調査</v>
      </c>
      <c r="D389" s="377"/>
      <c r="E389" s="384" t="str">
        <f>$E$11</f>
        <v>・公開サーバの脆弱性を利用した侵入</v>
      </c>
      <c r="F389" s="384"/>
      <c r="G389" s="377" t="str">
        <f>$G$11</f>
        <v>・認証ログの閲覧
・業務端末への侵入</v>
      </c>
      <c r="H389" s="377"/>
      <c r="I389" s="377" t="str">
        <f>$I$11</f>
        <v>・（ネットワークスキャン）
・（ホストスキャン）
・重要情報を管理するサーバへの横展開と権限昇格</v>
      </c>
      <c r="J389" s="377"/>
      <c r="K389" s="377" t="str">
        <f>$K$11</f>
        <v>・標準ポートを使用した疎通
・OSコマンド実行
・コマンド実行履歴の削除</v>
      </c>
      <c r="L389" s="377"/>
      <c r="M389" s="377" t="str">
        <f>$M$11</f>
        <v>・重要情報の窃取</v>
      </c>
      <c r="N389" s="377"/>
      <c r="P389" s="69"/>
    </row>
    <row r="390" spans="2:17" ht="84" customHeight="1">
      <c r="C390" s="377" t="s">
        <v>340</v>
      </c>
      <c r="D390" s="377"/>
      <c r="E390" s="447" t="s">
        <v>457</v>
      </c>
      <c r="F390" s="447"/>
      <c r="G390" s="377" t="s">
        <v>340</v>
      </c>
      <c r="H390" s="377"/>
      <c r="I390" s="377" t="s">
        <v>340</v>
      </c>
      <c r="J390" s="377"/>
      <c r="K390" s="377" t="s">
        <v>340</v>
      </c>
      <c r="L390" s="377"/>
      <c r="M390" s="377" t="s">
        <v>340</v>
      </c>
      <c r="N390" s="377"/>
      <c r="P390" s="69"/>
    </row>
    <row r="391" spans="2:17" ht="20.25" thickBot="1">
      <c r="P391" s="69"/>
    </row>
    <row r="392" spans="2:17" ht="39.950000000000003" customHeight="1" thickBot="1">
      <c r="C392" s="374" t="s">
        <v>344</v>
      </c>
      <c r="D392" s="375"/>
      <c r="E392" s="375"/>
      <c r="F392" s="375"/>
      <c r="G392" s="375"/>
      <c r="H392" s="375"/>
      <c r="I392" s="375"/>
      <c r="J392" s="375"/>
      <c r="K392" s="375"/>
      <c r="L392" s="375"/>
      <c r="M392" s="375"/>
      <c r="N392" s="376"/>
      <c r="P392" s="69"/>
    </row>
    <row r="393" spans="2:17" ht="19.5" customHeight="1">
      <c r="C393" s="22"/>
      <c r="H393" s="99"/>
      <c r="I393" s="99"/>
      <c r="J393" s="99"/>
      <c r="P393" s="69"/>
    </row>
    <row r="394" spans="2:17" ht="19.5" customHeight="1">
      <c r="C394" s="22"/>
      <c r="H394" s="99"/>
      <c r="I394" s="99"/>
      <c r="J394" s="99"/>
      <c r="P394" s="69"/>
    </row>
    <row r="395" spans="2:17" ht="39.75">
      <c r="B395" s="33"/>
      <c r="C395" s="33" t="s">
        <v>458</v>
      </c>
      <c r="P395" s="69"/>
    </row>
    <row r="396" spans="2:17">
      <c r="C396" s="22" t="s">
        <v>334</v>
      </c>
      <c r="H396" s="22" t="s">
        <v>335</v>
      </c>
      <c r="P396" s="69"/>
    </row>
    <row r="397" spans="2:17" ht="81" customHeight="1">
      <c r="C397" s="390" t="str" cm="1">
        <f t="array" aca="1" ref="C397" ca="1">INDEX(Products!A:D, (MATCH(OFFSET(INDIRECT(ADDRESS(ROW(), COLUMN())), -2, 0), Products!B:B, 0)), 4)</f>
        <v>パケットや通信ログを監視して攻撃者の侵入を検知するIDS等の製品を侵入検知ツールと呼びます。
適切な検知・遮断ルールの設定（チューニング）の難しさから社外のセキュリティ専門企業などが
請け負うサービスもあります。</v>
      </c>
      <c r="D397" s="390"/>
      <c r="E397" s="390"/>
      <c r="F397" s="390"/>
      <c r="G397" s="390"/>
      <c r="H397" s="390" t="s">
        <v>383</v>
      </c>
      <c r="I397" s="390"/>
      <c r="J397" s="390"/>
      <c r="P397" s="69"/>
    </row>
    <row r="398" spans="2:17">
      <c r="C398" s="22"/>
      <c r="H398" s="391" t="s">
        <v>359</v>
      </c>
      <c r="I398" s="391"/>
      <c r="J398" s="391"/>
      <c r="O398" s="99"/>
      <c r="P398" s="99"/>
      <c r="Q398" s="99"/>
    </row>
    <row r="399" spans="2:17">
      <c r="C399" s="22" t="s">
        <v>348</v>
      </c>
      <c r="G399" s="37"/>
      <c r="H399" s="391"/>
      <c r="I399" s="391"/>
      <c r="J399" s="391"/>
      <c r="O399" s="99"/>
      <c r="P399" s="99"/>
      <c r="Q399" s="99"/>
    </row>
    <row r="400" spans="2:17" ht="100.5" customHeight="1">
      <c r="C400" s="390" t="str" cm="1">
        <f t="array" aca="1" ref="C400" ca="1">INDEX(Products!A:E, (MATCH(OFFSET(INDIRECT(ADDRESS(ROW(), COLUMN())), -5, 0), Products!B:B, 0)), 5)</f>
        <v xml:space="preserve">・検知ルールによっては誤検知が発生するため、ルールのアップデート体制やアラートを処理する際のルールが必要となります。
・検知精度を高めるためにはチューニングが必要です。自社で運用が可能か、外部委託が必要か検討を実施してください。				</v>
      </c>
      <c r="D400" s="390"/>
      <c r="E400" s="390"/>
      <c r="F400" s="390"/>
      <c r="G400" s="390"/>
      <c r="H400" s="391"/>
      <c r="I400" s="391"/>
      <c r="J400" s="391"/>
      <c r="O400" s="99"/>
      <c r="P400" s="99"/>
      <c r="Q400" s="99"/>
    </row>
    <row r="401" spans="2:17">
      <c r="H401" s="391"/>
      <c r="I401" s="391"/>
      <c r="J401" s="391"/>
      <c r="O401" s="99"/>
      <c r="P401" s="99"/>
      <c r="Q401" s="99"/>
    </row>
    <row r="402" spans="2:17">
      <c r="C402" s="22" t="s">
        <v>339</v>
      </c>
      <c r="H402" s="391"/>
      <c r="I402" s="391"/>
      <c r="J402" s="391"/>
      <c r="O402" s="99"/>
      <c r="P402" s="99"/>
      <c r="Q402" s="99"/>
    </row>
    <row r="403" spans="2:17">
      <c r="O403" s="99"/>
      <c r="P403" s="99"/>
      <c r="Q403" s="99"/>
    </row>
    <row r="404" spans="2:17">
      <c r="C404" s="378" t="s">
        <v>291</v>
      </c>
      <c r="D404" s="378"/>
      <c r="E404" s="379" t="s">
        <v>292</v>
      </c>
      <c r="F404" s="379"/>
      <c r="G404" s="380" t="s">
        <v>293</v>
      </c>
      <c r="H404" s="380"/>
      <c r="I404" s="381" t="s">
        <v>294</v>
      </c>
      <c r="J404" s="381"/>
      <c r="K404" s="382" t="s">
        <v>295</v>
      </c>
      <c r="L404" s="382"/>
      <c r="M404" s="383" t="s">
        <v>296</v>
      </c>
      <c r="N404" s="383"/>
      <c r="P404" s="69"/>
    </row>
    <row r="405" spans="2:17" ht="63.95" customHeight="1">
      <c r="C405" s="377" t="str">
        <f>$C$11</f>
        <v>・公開Webサイトの調査</v>
      </c>
      <c r="D405" s="377"/>
      <c r="E405" s="377" t="str">
        <f>$E$11</f>
        <v>・公開サーバの脆弱性を利用した侵入</v>
      </c>
      <c r="F405" s="377"/>
      <c r="G405" s="385" t="str">
        <f>$G$11</f>
        <v>・認証ログの閲覧
・業務端末への侵入</v>
      </c>
      <c r="H405" s="386"/>
      <c r="I405" s="384" t="str">
        <f>$I$11</f>
        <v>・（ネットワークスキャン）
・（ホストスキャン）
・重要情報を管理するサーバへの横展開と権限昇格</v>
      </c>
      <c r="J405" s="384"/>
      <c r="K405" s="384" t="str">
        <f>$K$11</f>
        <v>・標準ポートを使用した疎通
・OSコマンド実行
・コマンド実行履歴の削除</v>
      </c>
      <c r="L405" s="384"/>
      <c r="M405" s="384" t="str">
        <f>$M$11</f>
        <v>・重要情報の窃取</v>
      </c>
      <c r="N405" s="384"/>
      <c r="P405" s="69"/>
    </row>
    <row r="406" spans="2:17" ht="95.1" customHeight="1">
      <c r="C406" s="377" t="s">
        <v>340</v>
      </c>
      <c r="D406" s="377"/>
      <c r="E406" s="377" t="s">
        <v>340</v>
      </c>
      <c r="F406" s="377"/>
      <c r="G406" s="385" t="s">
        <v>340</v>
      </c>
      <c r="H406" s="386"/>
      <c r="I406" s="447" t="s">
        <v>459</v>
      </c>
      <c r="J406" s="447"/>
      <c r="K406" s="447" t="s">
        <v>460</v>
      </c>
      <c r="L406" s="447"/>
      <c r="M406" s="447" t="s">
        <v>461</v>
      </c>
      <c r="N406" s="447"/>
      <c r="P406" s="69"/>
    </row>
    <row r="407" spans="2:17" ht="20.25" thickBot="1">
      <c r="P407" s="69"/>
    </row>
    <row r="408" spans="2:17" ht="39.950000000000003" customHeight="1" thickBot="1">
      <c r="C408" s="374" t="s">
        <v>344</v>
      </c>
      <c r="D408" s="375"/>
      <c r="E408" s="375"/>
      <c r="F408" s="375"/>
      <c r="G408" s="375"/>
      <c r="H408" s="375"/>
      <c r="I408" s="375"/>
      <c r="J408" s="375"/>
      <c r="K408" s="375"/>
      <c r="L408" s="375"/>
      <c r="M408" s="375"/>
      <c r="N408" s="376"/>
      <c r="P408" s="69"/>
    </row>
    <row r="409" spans="2:17" ht="19.5" customHeight="1">
      <c r="C409" s="22"/>
      <c r="H409" s="99"/>
      <c r="I409" s="99"/>
      <c r="J409" s="99"/>
      <c r="P409" s="69"/>
    </row>
    <row r="410" spans="2:17" ht="19.5" customHeight="1">
      <c r="C410" s="22"/>
      <c r="H410" s="99"/>
      <c r="I410" s="99"/>
      <c r="J410" s="99"/>
      <c r="P410" s="69"/>
    </row>
    <row r="411" spans="2:17" ht="39.75">
      <c r="B411" s="33"/>
      <c r="C411" s="33" t="s">
        <v>462</v>
      </c>
      <c r="P411" s="69"/>
    </row>
    <row r="412" spans="2:17">
      <c r="C412" s="22" t="s">
        <v>334</v>
      </c>
      <c r="H412" s="22" t="s">
        <v>335</v>
      </c>
      <c r="P412" s="69"/>
    </row>
    <row r="413" spans="2:17" ht="59.1" customHeight="1">
      <c r="C413" s="390" t="str" cm="1">
        <f t="array" aca="1" ref="C413" ca="1">INDEX(Products!A:D, (MATCH(OFFSET(INDIRECT(ADDRESS(ROW(), COLUMN())), -2, 0), Products!B:B, 0)), 4)</f>
        <v>FW、SIEM, IDSなどのセキュリティ製品のメンテナンス・検知時の一時対応を
社外のセキュリティ専門企業などが請け負うサービスです。
マネージドセキュリティサービス（MSS）と呼ばれることもあります。</v>
      </c>
      <c r="D413" s="390"/>
      <c r="E413" s="390"/>
      <c r="F413" s="390"/>
      <c r="G413" s="390"/>
      <c r="H413" s="392" t="str">
        <f>$H$58</f>
        <v>JIPDEC「企業IT利活⽤動向調査2022」より引用</v>
      </c>
      <c r="I413" s="392"/>
      <c r="J413" s="392"/>
      <c r="P413" s="69"/>
    </row>
    <row r="414" spans="2:17" ht="40.5" customHeight="1">
      <c r="C414" s="22"/>
      <c r="H414" s="391" t="s">
        <v>359</v>
      </c>
      <c r="I414" s="391"/>
      <c r="J414" s="391"/>
      <c r="O414" s="99"/>
      <c r="P414" s="99"/>
      <c r="Q414" s="99"/>
    </row>
    <row r="415" spans="2:17">
      <c r="C415" s="22" t="s">
        <v>348</v>
      </c>
      <c r="G415" s="37"/>
      <c r="H415" s="391"/>
      <c r="I415" s="391"/>
      <c r="J415" s="391"/>
      <c r="O415" s="99"/>
      <c r="P415" s="99"/>
      <c r="Q415" s="99"/>
    </row>
    <row r="416" spans="2:17" ht="81" customHeight="1">
      <c r="C416" s="390" t="str" cm="1">
        <f t="array" aca="1" ref="C416" ca="1">INDEX(Products!A:E, (MATCH(OFFSET(INDIRECT(ADDRESS(ROW(), COLUMN())), -5, 0), Products!B:B, 0)), 5)</f>
        <v>・検知後の連絡対応などは委託元でフローなどを綿密に作成する必要があります。
・異常がなくても月時レポートなどで運用状況を報告するのが一般的です。</v>
      </c>
      <c r="D416" s="390"/>
      <c r="E416" s="390"/>
      <c r="F416" s="390"/>
      <c r="G416" s="390"/>
      <c r="H416" s="391"/>
      <c r="I416" s="391"/>
      <c r="J416" s="391"/>
      <c r="O416" s="99"/>
      <c r="P416" s="99"/>
      <c r="Q416" s="99"/>
    </row>
    <row r="417" spans="2:17">
      <c r="H417" s="391"/>
      <c r="I417" s="391"/>
      <c r="J417" s="391"/>
      <c r="O417" s="99"/>
      <c r="P417" s="99"/>
      <c r="Q417" s="99"/>
    </row>
    <row r="418" spans="2:17">
      <c r="C418" s="22" t="s">
        <v>339</v>
      </c>
      <c r="H418" s="391"/>
      <c r="I418" s="391"/>
      <c r="J418" s="391"/>
      <c r="O418" s="99"/>
      <c r="P418" s="99"/>
      <c r="Q418" s="99"/>
    </row>
    <row r="419" spans="2:17">
      <c r="C419" s="143" t="s">
        <v>386</v>
      </c>
      <c r="H419" s="391"/>
      <c r="I419" s="391"/>
      <c r="J419" s="391"/>
      <c r="O419" s="99"/>
      <c r="P419" s="99"/>
      <c r="Q419" s="99"/>
    </row>
    <row r="420" spans="2:17">
      <c r="O420" s="99"/>
      <c r="P420" s="99"/>
      <c r="Q420" s="99"/>
    </row>
    <row r="421" spans="2:17">
      <c r="C421" s="378" t="s">
        <v>291</v>
      </c>
      <c r="D421" s="378"/>
      <c r="E421" s="379" t="s">
        <v>292</v>
      </c>
      <c r="F421" s="379"/>
      <c r="G421" s="380" t="s">
        <v>293</v>
      </c>
      <c r="H421" s="380"/>
      <c r="I421" s="381" t="s">
        <v>294</v>
      </c>
      <c r="J421" s="381"/>
      <c r="K421" s="382" t="s">
        <v>295</v>
      </c>
      <c r="L421" s="382"/>
      <c r="M421" s="383" t="s">
        <v>296</v>
      </c>
      <c r="N421" s="383"/>
      <c r="P421" s="69"/>
    </row>
    <row r="422" spans="2:17" ht="81.95" customHeight="1">
      <c r="C422" s="377" t="str">
        <f>$C$11</f>
        <v>・公開Webサイトの調査</v>
      </c>
      <c r="D422" s="377"/>
      <c r="E422" s="377" t="str">
        <f>$E$11</f>
        <v>・公開サーバの脆弱性を利用した侵入</v>
      </c>
      <c r="F422" s="377"/>
      <c r="G422" s="377" t="str">
        <f>$G$11</f>
        <v>・認証ログの閲覧
・業務端末への侵入</v>
      </c>
      <c r="H422" s="377"/>
      <c r="I422" s="377" t="str">
        <f>$I$11</f>
        <v>・（ネットワークスキャン）
・（ホストスキャン）
・重要情報を管理するサーバへの横展開と権限昇格</v>
      </c>
      <c r="J422" s="377"/>
      <c r="K422" s="377" t="str">
        <f>$K$11</f>
        <v>・標準ポートを使用した疎通
・OSコマンド実行
・コマンド実行履歴の削除</v>
      </c>
      <c r="L422" s="377"/>
      <c r="M422" s="377" t="str">
        <f>$M$11</f>
        <v>・重要情報の窃取</v>
      </c>
      <c r="N422" s="377"/>
      <c r="P422" s="69"/>
    </row>
    <row r="423" spans="2:17">
      <c r="C423" s="377" t="s">
        <v>340</v>
      </c>
      <c r="D423" s="377"/>
      <c r="E423" s="377" t="s">
        <v>340</v>
      </c>
      <c r="F423" s="377"/>
      <c r="G423" s="377" t="s">
        <v>340</v>
      </c>
      <c r="H423" s="377"/>
      <c r="I423" s="377" t="s">
        <v>340</v>
      </c>
      <c r="J423" s="377"/>
      <c r="K423" s="377" t="s">
        <v>340</v>
      </c>
      <c r="L423" s="377"/>
      <c r="M423" s="377" t="s">
        <v>340</v>
      </c>
      <c r="N423" s="377"/>
      <c r="P423" s="69"/>
    </row>
    <row r="424" spans="2:17" ht="20.25" thickBot="1">
      <c r="P424" s="69"/>
    </row>
    <row r="425" spans="2:17" ht="39.950000000000003" customHeight="1" thickBot="1">
      <c r="C425" s="374" t="s">
        <v>344</v>
      </c>
      <c r="D425" s="375"/>
      <c r="E425" s="375"/>
      <c r="F425" s="375"/>
      <c r="G425" s="375"/>
      <c r="H425" s="375"/>
      <c r="I425" s="375"/>
      <c r="J425" s="375"/>
      <c r="K425" s="375"/>
      <c r="L425" s="375"/>
      <c r="M425" s="375"/>
      <c r="N425" s="376"/>
      <c r="P425" s="69"/>
    </row>
    <row r="426" spans="2:17" ht="19.5" customHeight="1">
      <c r="C426" s="22"/>
      <c r="H426" s="99"/>
      <c r="I426" s="99"/>
      <c r="J426" s="99"/>
      <c r="P426" s="69"/>
    </row>
    <row r="427" spans="2:17" ht="19.5" customHeight="1">
      <c r="C427" s="22"/>
      <c r="H427" s="99"/>
      <c r="I427" s="99"/>
      <c r="J427" s="99"/>
      <c r="P427" s="69"/>
    </row>
    <row r="428" spans="2:17" ht="39.75">
      <c r="B428" s="33"/>
      <c r="C428" s="33" t="str">
        <f>VLOOKUP(25,Products!$A$4:$B$35,2,FALSE)</f>
        <v>セキュリティオペレーションセンター（SOC）による総合的なセキュリティ監視</v>
      </c>
      <c r="H428" s="149"/>
      <c r="P428" s="69"/>
    </row>
    <row r="429" spans="2:17">
      <c r="C429" s="22" t="s">
        <v>334</v>
      </c>
      <c r="H429" s="113" t="s">
        <v>335</v>
      </c>
      <c r="P429" s="69"/>
    </row>
    <row r="430" spans="2:17" ht="105" customHeight="1">
      <c r="C430" s="390" t="str" cm="1">
        <f t="array" aca="1" ref="C430" ca="1">INDEX(Products!A:D, (MATCH(OFFSET(INDIRECT(ADDRESS(ROW(), COLUMN())), -2, 0), Products!B:B, 0)), 4)</f>
        <v>SOC(Security Operation Center)とは、24時間365日体制でネットワークやデバイスを監視し、
サイバー攻撃の検出や分析、対応策のアドバイスを行う組織をいいます。
セキュリティ関連の組織としては他にもCSIRT(Computer Security Incident Response Team)が
ありますが、CSIRTはインシデントが発生した時の対応に重点が置かれているのに対し、SOCはインシデントの検知に重点が置かれている点が特徴的です。</v>
      </c>
      <c r="D430" s="390"/>
      <c r="E430" s="390"/>
      <c r="F430" s="390"/>
      <c r="G430" s="390"/>
      <c r="H430" s="392" t="str">
        <f>$H$58</f>
        <v>JIPDEC「企業IT利活⽤動向調査2022」より引用</v>
      </c>
      <c r="I430" s="392"/>
      <c r="J430" s="392"/>
      <c r="P430" s="69"/>
    </row>
    <row r="431" spans="2:17">
      <c r="C431" s="22"/>
      <c r="H431" s="391" t="str">
        <f>$H$59</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431" s="391"/>
      <c r="J431" s="391"/>
      <c r="O431" s="99"/>
      <c r="P431" s="99"/>
      <c r="Q431" s="99"/>
    </row>
    <row r="432" spans="2:17">
      <c r="C432" s="22" t="s">
        <v>348</v>
      </c>
      <c r="G432" s="37"/>
      <c r="H432" s="391"/>
      <c r="I432" s="391"/>
      <c r="J432" s="391"/>
      <c r="O432" s="99"/>
      <c r="P432" s="99"/>
      <c r="Q432" s="99"/>
    </row>
    <row r="433" spans="2:17" ht="100.5" customHeight="1">
      <c r="C433" s="390" t="str" cm="1">
        <f t="array" aca="1" ref="C433" ca="1">INDEX(Products!A:E, (MATCH(OFFSET(INDIRECT(ADDRESS(ROW(), COLUMN())), -5, 0), Products!B:B, 0)), 5)</f>
        <v>・業務に必要な作業手順やテンプレート、プロセスを特定し、明確な文書を作成する事が必要です。
・SOCの任務や課題を明確にし、対応内容やその業務範囲について、具体的に調整した上で、
SOCの責任範囲を定義する必要があります。
・管理が行き届かない機器(いわゆるシャドーIT)で発生したインシデントは、
SOCも対処できないため、資産管理を適切に行う必要があります。</v>
      </c>
      <c r="D433" s="390"/>
      <c r="E433" s="390"/>
      <c r="F433" s="390"/>
      <c r="G433" s="390"/>
      <c r="H433" s="391"/>
      <c r="I433" s="391"/>
      <c r="J433" s="391"/>
      <c r="O433" s="99"/>
      <c r="P433" s="99"/>
      <c r="Q433" s="99"/>
    </row>
    <row r="434" spans="2:17">
      <c r="H434" s="391"/>
      <c r="I434" s="391"/>
      <c r="J434" s="391"/>
      <c r="O434" s="99"/>
      <c r="P434" s="99"/>
      <c r="Q434" s="99"/>
    </row>
    <row r="435" spans="2:17">
      <c r="C435" s="22" t="s">
        <v>339</v>
      </c>
      <c r="H435" s="391"/>
      <c r="I435" s="391"/>
      <c r="J435" s="391"/>
      <c r="O435" s="99"/>
      <c r="P435" s="99"/>
      <c r="Q435" s="99"/>
    </row>
    <row r="436" spans="2:17">
      <c r="H436" s="149"/>
      <c r="O436" s="99"/>
      <c r="P436" s="99"/>
      <c r="Q436" s="99"/>
    </row>
    <row r="437" spans="2:17">
      <c r="C437" s="426" t="s">
        <v>419</v>
      </c>
      <c r="D437" s="427"/>
      <c r="E437" s="428" t="s">
        <v>426</v>
      </c>
      <c r="F437" s="429"/>
      <c r="G437" s="430" t="s">
        <v>421</v>
      </c>
      <c r="H437" s="431"/>
      <c r="I437" s="432" t="s">
        <v>422</v>
      </c>
      <c r="J437" s="433"/>
      <c r="K437" s="434" t="s">
        <v>423</v>
      </c>
      <c r="L437" s="435"/>
      <c r="M437" s="436" t="s">
        <v>424</v>
      </c>
      <c r="N437" s="437"/>
      <c r="P437" s="69"/>
    </row>
    <row r="438" spans="2:17" ht="80.099999999999994" customHeight="1">
      <c r="C438" s="424" t="str">
        <f>$C$11</f>
        <v>・公開Webサイトの調査</v>
      </c>
      <c r="D438" s="425"/>
      <c r="E438" s="445" t="str">
        <f>$E$11</f>
        <v>・公開サーバの脆弱性を利用した侵入</v>
      </c>
      <c r="F438" s="446"/>
      <c r="G438" s="445" t="str">
        <f>$G$11</f>
        <v>・認証ログの閲覧
・業務端末への侵入</v>
      </c>
      <c r="H438" s="446"/>
      <c r="I438" s="445" t="str">
        <f>$I$11</f>
        <v>・（ネットワークスキャン）
・（ホストスキャン）
・重要情報を管理するサーバへの横展開と権限昇格</v>
      </c>
      <c r="J438" s="446"/>
      <c r="K438" s="445" t="str">
        <f>$K$11</f>
        <v>・標準ポートを使用した疎通
・OSコマンド実行
・コマンド実行履歴の削除</v>
      </c>
      <c r="L438" s="446"/>
      <c r="M438" s="424" t="str">
        <f>$M$11</f>
        <v>・重要情報の窃取</v>
      </c>
      <c r="N438" s="425"/>
      <c r="P438" s="69"/>
    </row>
    <row r="439" spans="2:17" ht="189.95" customHeight="1">
      <c r="C439" s="424" t="s">
        <v>312</v>
      </c>
      <c r="D439" s="425"/>
      <c r="E439" s="443" t="s">
        <v>431</v>
      </c>
      <c r="F439" s="444"/>
      <c r="G439" s="443" t="s">
        <v>463</v>
      </c>
      <c r="H439" s="444"/>
      <c r="I439" s="443" t="s">
        <v>464</v>
      </c>
      <c r="J439" s="444"/>
      <c r="K439" s="389" t="s">
        <v>354</v>
      </c>
      <c r="L439" s="389"/>
      <c r="M439" s="441" t="s">
        <v>312</v>
      </c>
      <c r="N439" s="441"/>
      <c r="P439" s="69"/>
    </row>
    <row r="440" spans="2:17">
      <c r="H440" s="149"/>
      <c r="P440" s="69"/>
    </row>
    <row r="441" spans="2:17" ht="39.950000000000003" customHeight="1">
      <c r="C441" s="374" t="s">
        <v>344</v>
      </c>
      <c r="D441" s="375"/>
      <c r="E441" s="375"/>
      <c r="F441" s="375"/>
      <c r="G441" s="375"/>
      <c r="H441" s="375"/>
      <c r="I441" s="375"/>
      <c r="J441" s="375"/>
      <c r="K441" s="375"/>
      <c r="L441" s="375"/>
      <c r="M441" s="375"/>
      <c r="N441" s="376"/>
      <c r="P441" s="69"/>
    </row>
    <row r="442" spans="2:17" ht="19.5" customHeight="1">
      <c r="C442" s="22"/>
      <c r="H442" s="99"/>
      <c r="I442" s="99"/>
      <c r="J442" s="99"/>
      <c r="P442" s="69"/>
    </row>
    <row r="443" spans="2:17" ht="19.5" customHeight="1">
      <c r="C443" s="22"/>
      <c r="H443" s="99"/>
      <c r="I443" s="99"/>
      <c r="J443" s="99"/>
      <c r="P443" s="69"/>
    </row>
    <row r="444" spans="2:17" ht="39.75">
      <c r="B444" s="33"/>
      <c r="C444" s="33" t="str">
        <f>VLOOKUP(26,Products!$A$4:$B$35,2,FALSE)</f>
        <v>セキュリティ情報（脅威情報含む）有償配信サービス</v>
      </c>
      <c r="P444" s="69"/>
    </row>
    <row r="445" spans="2:17">
      <c r="C445" s="22" t="s">
        <v>334</v>
      </c>
      <c r="H445" s="22" t="s">
        <v>335</v>
      </c>
      <c r="P445" s="69"/>
    </row>
    <row r="446" spans="2:17" ht="58.5" customHeight="1">
      <c r="C446" s="390" t="str" cm="1">
        <f t="array" aca="1" ref="C446" ca="1">INDEX(Products!A:D, (MATCH(OFFSET(INDIRECT(ADDRESS(ROW(), COLUMN())), -2, 0), Products!B:B, 0)), 4)</f>
        <v>脅威インテリジェンスと呼ばれる、サイバーセキュリティにおける脅威の防止や検知に利用できる情報の総称を有償で購入するサービスです。特定の業界・業種を標的としたサイバー攻撃への対策検討に有効です。</v>
      </c>
      <c r="D446" s="390"/>
      <c r="E446" s="390"/>
      <c r="F446" s="390"/>
      <c r="G446" s="390"/>
      <c r="H446" s="392" t="str">
        <f>$H$58</f>
        <v>JIPDEC「企業IT利活⽤動向調査2022」より引用</v>
      </c>
      <c r="I446" s="392"/>
      <c r="J446" s="392"/>
      <c r="P446" s="69"/>
    </row>
    <row r="447" spans="2:17">
      <c r="C447" s="22"/>
      <c r="H447" s="391" t="s">
        <v>359</v>
      </c>
      <c r="I447" s="391"/>
      <c r="J447" s="391"/>
      <c r="O447" s="99"/>
      <c r="P447" s="99"/>
      <c r="Q447" s="99"/>
    </row>
    <row r="448" spans="2:17">
      <c r="C448" s="22" t="s">
        <v>348</v>
      </c>
      <c r="G448" s="37"/>
      <c r="H448" s="391"/>
      <c r="I448" s="391"/>
      <c r="J448" s="391"/>
      <c r="O448" s="99"/>
      <c r="P448" s="99"/>
      <c r="Q448" s="99"/>
    </row>
    <row r="449" spans="2:17" ht="100.5" customHeight="1">
      <c r="C449" s="390" t="str" cm="1">
        <f t="array" aca="1" ref="C449" ca="1">INDEX(Products!A:E, (MATCH(OFFSET(INDIRECT(ADDRESS(ROW(), COLUMN())), -5, 0), Products!B:B, 0)), 5)</f>
        <v>・サービスによって公開情報から脆弱性情報をまとめただけのものからダークウェブを調査し攻撃者の次の標的となっているかを知ることができるものまで脅威情報は様々な種類があります。自組織に必要な情報の選定が必要になります。</v>
      </c>
      <c r="D449" s="390"/>
      <c r="E449" s="390"/>
      <c r="F449" s="390"/>
      <c r="G449" s="390"/>
      <c r="H449" s="391"/>
      <c r="I449" s="391"/>
      <c r="J449" s="391"/>
      <c r="O449" s="99"/>
      <c r="P449" s="99"/>
      <c r="Q449" s="99"/>
    </row>
    <row r="450" spans="2:17">
      <c r="H450" s="391"/>
      <c r="I450" s="391"/>
      <c r="J450" s="391"/>
      <c r="O450" s="99"/>
      <c r="P450" s="99"/>
      <c r="Q450" s="99"/>
    </row>
    <row r="451" spans="2:17">
      <c r="C451" s="22" t="s">
        <v>339</v>
      </c>
      <c r="H451" s="391"/>
      <c r="I451" s="391"/>
      <c r="J451" s="391"/>
      <c r="O451" s="99"/>
      <c r="P451" s="99"/>
      <c r="Q451" s="99"/>
    </row>
    <row r="452" spans="2:17">
      <c r="O452" s="99"/>
      <c r="P452" s="99"/>
      <c r="Q452" s="99"/>
    </row>
    <row r="453" spans="2:17">
      <c r="C453" s="378" t="s">
        <v>291</v>
      </c>
      <c r="D453" s="378"/>
      <c r="E453" s="379" t="s">
        <v>292</v>
      </c>
      <c r="F453" s="379"/>
      <c r="G453" s="380" t="s">
        <v>293</v>
      </c>
      <c r="H453" s="380"/>
      <c r="I453" s="381" t="s">
        <v>294</v>
      </c>
      <c r="J453" s="381"/>
      <c r="K453" s="382" t="s">
        <v>295</v>
      </c>
      <c r="L453" s="382"/>
      <c r="M453" s="383" t="s">
        <v>296</v>
      </c>
      <c r="N453" s="383"/>
      <c r="P453" s="69"/>
    </row>
    <row r="454" spans="2:17" ht="81" customHeight="1">
      <c r="C454" s="377" t="str">
        <f>$C$11</f>
        <v>・公開Webサイトの調査</v>
      </c>
      <c r="D454" s="377"/>
      <c r="E454" s="384" t="str">
        <f>$E$11</f>
        <v>・公開サーバの脆弱性を利用した侵入</v>
      </c>
      <c r="F454" s="384"/>
      <c r="G454" s="442" t="str">
        <f>$G$11</f>
        <v>・認証ログの閲覧
・業務端末への侵入</v>
      </c>
      <c r="H454" s="442"/>
      <c r="I454" s="384" t="str">
        <f>$I$11</f>
        <v>・（ネットワークスキャン）
・（ホストスキャン）
・重要情報を管理するサーバへの横展開と権限昇格</v>
      </c>
      <c r="J454" s="384"/>
      <c r="K454" s="377" t="str">
        <f>$K$11</f>
        <v>・標準ポートを使用した疎通
・OSコマンド実行
・コマンド実行履歴の削除</v>
      </c>
      <c r="L454" s="377"/>
      <c r="M454" s="377" t="str">
        <f>$M$11</f>
        <v>・重要情報の窃取</v>
      </c>
      <c r="N454" s="377"/>
      <c r="P454" s="69"/>
    </row>
    <row r="455" spans="2:17" ht="93.95" customHeight="1">
      <c r="C455" s="377" t="s">
        <v>340</v>
      </c>
      <c r="D455" s="377"/>
      <c r="E455" s="389" t="s">
        <v>465</v>
      </c>
      <c r="F455" s="389"/>
      <c r="G455" s="441" t="s">
        <v>312</v>
      </c>
      <c r="H455" s="441"/>
      <c r="I455" s="389" t="s">
        <v>466</v>
      </c>
      <c r="J455" s="389"/>
      <c r="K455" s="377" t="s">
        <v>340</v>
      </c>
      <c r="L455" s="377"/>
      <c r="M455" s="377" t="s">
        <v>340</v>
      </c>
      <c r="N455" s="377"/>
      <c r="P455" s="69"/>
    </row>
    <row r="456" spans="2:17" ht="20.25" thickBot="1">
      <c r="P456" s="69"/>
    </row>
    <row r="457" spans="2:17" ht="39.950000000000003" customHeight="1" thickBot="1">
      <c r="C457" s="374" t="s">
        <v>344</v>
      </c>
      <c r="D457" s="375"/>
      <c r="E457" s="375"/>
      <c r="F457" s="375"/>
      <c r="G457" s="375"/>
      <c r="H457" s="375"/>
      <c r="I457" s="375"/>
      <c r="J457" s="375"/>
      <c r="K457" s="375"/>
      <c r="L457" s="375"/>
      <c r="M457" s="375"/>
      <c r="N457" s="376"/>
      <c r="P457" s="69"/>
    </row>
    <row r="458" spans="2:17" ht="19.5" customHeight="1">
      <c r="C458" s="22"/>
      <c r="H458" s="99"/>
      <c r="I458" s="99"/>
      <c r="J458" s="99"/>
      <c r="P458" s="69"/>
    </row>
    <row r="459" spans="2:17" ht="19.5" customHeight="1">
      <c r="C459" s="22"/>
      <c r="H459" s="99"/>
      <c r="I459" s="99"/>
      <c r="J459" s="99"/>
      <c r="P459" s="69"/>
    </row>
    <row r="460" spans="2:17" ht="39.75">
      <c r="B460" s="33"/>
      <c r="C460" s="33" t="str">
        <f>VLOOKUP(27,Products!$A$4:$B$35,2,FALSE)</f>
        <v>サイバー保険（個人情報漏洩保険含む）</v>
      </c>
      <c r="P460" s="69"/>
    </row>
    <row r="461" spans="2:17">
      <c r="C461" s="22" t="s">
        <v>334</v>
      </c>
      <c r="H461" s="22" t="s">
        <v>335</v>
      </c>
      <c r="P461" s="69"/>
    </row>
    <row r="462" spans="2:17" ht="60" customHeight="1">
      <c r="C462" s="390" t="str" cm="1">
        <f t="array" aca="1" ref="C462" ca="1">INDEX(Products!A:D, (MATCH(OFFSET(INDIRECT(ADDRESS(ROW(), COLUMN())), -2, 0), Products!B:B, 0)), 4)</f>
        <v>サイバーインシデントが発生した際に発生する損害額の一部が補償されるサービスです。</v>
      </c>
      <c r="D462" s="390"/>
      <c r="E462" s="390"/>
      <c r="F462" s="390"/>
      <c r="G462" s="390"/>
      <c r="H462" s="392" t="str">
        <f>$H$58</f>
        <v>JIPDEC「企業IT利活⽤動向調査2022」より引用</v>
      </c>
      <c r="I462" s="392"/>
      <c r="J462" s="392"/>
      <c r="P462" s="69"/>
    </row>
    <row r="463" spans="2:17">
      <c r="C463" s="22"/>
      <c r="H463" s="391" t="s">
        <v>359</v>
      </c>
      <c r="I463" s="391"/>
      <c r="J463" s="391"/>
      <c r="O463" s="99"/>
      <c r="P463" s="99"/>
      <c r="Q463" s="99"/>
    </row>
    <row r="464" spans="2:17">
      <c r="C464" s="22" t="s">
        <v>348</v>
      </c>
      <c r="G464" s="37"/>
      <c r="H464" s="391"/>
      <c r="I464" s="391"/>
      <c r="J464" s="391"/>
      <c r="O464" s="99"/>
      <c r="P464" s="99"/>
      <c r="Q464" s="99"/>
    </row>
    <row r="465" spans="3:17" ht="81" customHeight="1">
      <c r="C465" s="390" t="str" cm="1">
        <f t="array" aca="1" ref="C465" ca="1">INDEX(Products!A:E, (MATCH(OFFSET(INDIRECT(ADDRESS(ROW(), COLUMN())), -5, 0), Products!B:B, 0)), 5)</f>
        <v>・リスク低減策ではなくリスク移転策であり、自組織のリスク低減策が必要十分であるか確認・評価を行った上で選択する必要があります。
・サイバー保険の内容により免責事項、補償される損害額、付帯サービスが異なります。</v>
      </c>
      <c r="D465" s="390"/>
      <c r="E465" s="390"/>
      <c r="F465" s="390"/>
      <c r="G465" s="390"/>
      <c r="H465" s="391"/>
      <c r="I465" s="391"/>
      <c r="J465" s="391"/>
      <c r="O465" s="99"/>
      <c r="P465" s="99"/>
      <c r="Q465" s="99"/>
    </row>
    <row r="466" spans="3:17">
      <c r="H466" s="391"/>
      <c r="I466" s="391"/>
      <c r="J466" s="391"/>
      <c r="O466" s="99"/>
      <c r="P466" s="99"/>
      <c r="Q466" s="99"/>
    </row>
    <row r="467" spans="3:17">
      <c r="C467" s="22" t="s">
        <v>339</v>
      </c>
      <c r="H467" s="391"/>
      <c r="I467" s="391"/>
      <c r="J467" s="391"/>
      <c r="O467" s="99"/>
      <c r="P467" s="99"/>
      <c r="Q467" s="99"/>
    </row>
    <row r="468" spans="3:17">
      <c r="C468" s="128" t="s">
        <v>389</v>
      </c>
      <c r="H468" s="391"/>
      <c r="I468" s="391"/>
      <c r="J468" s="391"/>
      <c r="O468" s="99"/>
      <c r="P468" s="99"/>
      <c r="Q468" s="99"/>
    </row>
    <row r="469" spans="3:17">
      <c r="H469" s="391"/>
      <c r="I469" s="391"/>
      <c r="J469" s="391"/>
      <c r="O469" s="99"/>
      <c r="P469" s="99"/>
      <c r="Q469" s="99"/>
    </row>
    <row r="470" spans="3:17">
      <c r="C470" s="378" t="s">
        <v>291</v>
      </c>
      <c r="D470" s="378"/>
      <c r="E470" s="379" t="s">
        <v>292</v>
      </c>
      <c r="F470" s="379"/>
      <c r="G470" s="380" t="s">
        <v>293</v>
      </c>
      <c r="H470" s="380"/>
      <c r="I470" s="381" t="s">
        <v>294</v>
      </c>
      <c r="J470" s="381"/>
      <c r="K470" s="382" t="s">
        <v>295</v>
      </c>
      <c r="L470" s="382"/>
      <c r="M470" s="383" t="s">
        <v>296</v>
      </c>
      <c r="N470" s="383"/>
      <c r="P470" s="69"/>
    </row>
    <row r="471" spans="3:17" ht="87" customHeight="1">
      <c r="C471" s="377" t="str">
        <f>$C$11</f>
        <v>・公開Webサイトの調査</v>
      </c>
      <c r="D471" s="377"/>
      <c r="E471" s="377" t="str">
        <f>$E$11</f>
        <v>・公開サーバの脆弱性を利用した侵入</v>
      </c>
      <c r="F471" s="377"/>
      <c r="G471" s="377" t="str">
        <f>$G$11</f>
        <v>・認証ログの閲覧
・業務端末への侵入</v>
      </c>
      <c r="H471" s="377"/>
      <c r="I471" s="377" t="str">
        <f>$I$11</f>
        <v>・（ネットワークスキャン）
・（ホストスキャン）
・重要情報を管理するサーバへの横展開と権限昇格</v>
      </c>
      <c r="J471" s="377"/>
      <c r="K471" s="377" t="str">
        <f>$K$11</f>
        <v>・標準ポートを使用した疎通
・OSコマンド実行
・コマンド実行履歴の削除</v>
      </c>
      <c r="L471" s="377"/>
      <c r="M471" s="377" t="str">
        <f>$M$11</f>
        <v>・重要情報の窃取</v>
      </c>
      <c r="N471" s="377"/>
      <c r="P471" s="69"/>
    </row>
    <row r="472" spans="3:17" ht="30" customHeight="1">
      <c r="C472" s="377" t="s">
        <v>340</v>
      </c>
      <c r="D472" s="377"/>
      <c r="E472" s="377" t="s">
        <v>340</v>
      </c>
      <c r="F472" s="377"/>
      <c r="G472" s="377" t="s">
        <v>340</v>
      </c>
      <c r="H472" s="377"/>
      <c r="I472" s="377" t="s">
        <v>340</v>
      </c>
      <c r="J472" s="377"/>
      <c r="K472" s="377" t="s">
        <v>340</v>
      </c>
      <c r="L472" s="377"/>
      <c r="M472" s="377" t="s">
        <v>340</v>
      </c>
      <c r="N472" s="377"/>
      <c r="P472" s="69"/>
    </row>
    <row r="473" spans="3:17">
      <c r="P473" s="69"/>
    </row>
    <row r="474" spans="3:17" ht="39.950000000000003" customHeight="1" thickBot="1">
      <c r="C474" s="374" t="s">
        <v>344</v>
      </c>
      <c r="D474" s="375"/>
      <c r="E474" s="375"/>
      <c r="F474" s="375"/>
      <c r="G474" s="375"/>
      <c r="H474" s="375"/>
      <c r="I474" s="375"/>
      <c r="J474" s="375"/>
      <c r="K474" s="375"/>
      <c r="L474" s="375"/>
      <c r="M474" s="375"/>
      <c r="N474" s="376"/>
      <c r="P474" s="69"/>
    </row>
    <row r="475" spans="3:17" ht="19.5" customHeight="1">
      <c r="C475" s="22"/>
      <c r="H475" s="99"/>
      <c r="I475" s="99"/>
      <c r="J475" s="99"/>
      <c r="P475" s="69"/>
    </row>
    <row r="476" spans="3:17" ht="19.5" customHeight="1">
      <c r="C476" s="22"/>
      <c r="H476" s="99"/>
      <c r="I476" s="99"/>
      <c r="J476" s="99"/>
      <c r="P476" s="69"/>
    </row>
    <row r="477" spans="3:17">
      <c r="P477" s="69"/>
    </row>
    <row r="478" spans="3:17">
      <c r="P478" s="69"/>
    </row>
    <row r="479" spans="3:17">
      <c r="P479" s="69"/>
    </row>
    <row r="480" spans="3:17">
      <c r="P480" s="69"/>
    </row>
    <row r="481" spans="16:16">
      <c r="P481" s="69"/>
    </row>
    <row r="482" spans="16:16">
      <c r="P482" s="69"/>
    </row>
    <row r="483" spans="16:16">
      <c r="P483" s="69"/>
    </row>
    <row r="484" spans="16:16">
      <c r="P484" s="69"/>
    </row>
    <row r="485" spans="16:16">
      <c r="P485" s="69"/>
    </row>
    <row r="486" spans="16:16">
      <c r="P486" s="69"/>
    </row>
    <row r="487" spans="16:16">
      <c r="P487" s="69"/>
    </row>
    <row r="488" spans="16:16">
      <c r="P488" s="69"/>
    </row>
    <row r="489" spans="16:16">
      <c r="P489" s="69"/>
    </row>
    <row r="490" spans="16:16">
      <c r="P490" s="69"/>
    </row>
    <row r="491" spans="16:16">
      <c r="P491" s="69"/>
    </row>
    <row r="492" spans="16:16">
      <c r="P492" s="69"/>
    </row>
    <row r="493" spans="16:16">
      <c r="P493" s="69"/>
    </row>
    <row r="494" spans="16:16">
      <c r="P494" s="69"/>
    </row>
    <row r="495" spans="16:16">
      <c r="P495" s="69"/>
    </row>
    <row r="496" spans="16:16">
      <c r="P496" s="69"/>
    </row>
    <row r="497" spans="16:16">
      <c r="P497" s="69"/>
    </row>
    <row r="498" spans="16:16">
      <c r="P498" s="69"/>
    </row>
    <row r="499" spans="16:16">
      <c r="P499" s="69"/>
    </row>
    <row r="500" spans="16:16">
      <c r="P500" s="69"/>
    </row>
    <row r="501" spans="16:16">
      <c r="P501" s="69"/>
    </row>
    <row r="502" spans="16:16">
      <c r="P502" s="69"/>
    </row>
    <row r="503" spans="16:16">
      <c r="P503" s="69"/>
    </row>
    <row r="504" spans="16:16">
      <c r="P504" s="69"/>
    </row>
    <row r="505" spans="16:16">
      <c r="P505" s="69"/>
    </row>
    <row r="506" spans="16:16">
      <c r="P506" s="69"/>
    </row>
    <row r="507" spans="16:16">
      <c r="P507" s="69"/>
    </row>
    <row r="508" spans="16:16">
      <c r="P508" s="69"/>
    </row>
    <row r="509" spans="16:16">
      <c r="P509" s="69"/>
    </row>
    <row r="510" spans="16:16">
      <c r="P510" s="69"/>
    </row>
    <row r="511" spans="16:16">
      <c r="P511" s="69"/>
    </row>
    <row r="512" spans="16:16">
      <c r="P512" s="69"/>
    </row>
    <row r="513" spans="16:16">
      <c r="P513" s="69"/>
    </row>
    <row r="514" spans="16:16">
      <c r="P514" s="69"/>
    </row>
    <row r="515" spans="16:16">
      <c r="P515" s="69"/>
    </row>
    <row r="516" spans="16:16">
      <c r="P516" s="69"/>
    </row>
    <row r="517" spans="16:16">
      <c r="P517" s="69"/>
    </row>
    <row r="518" spans="16:16">
      <c r="P518" s="69"/>
    </row>
    <row r="519" spans="16:16">
      <c r="P519" s="69"/>
    </row>
    <row r="520" spans="16:16">
      <c r="P520" s="69"/>
    </row>
    <row r="521" spans="16:16">
      <c r="P521" s="69"/>
    </row>
    <row r="522" spans="16:16">
      <c r="P522" s="69"/>
    </row>
  </sheetData>
  <sheetProtection algorithmName="SHA-512" hashValue="Uz5G37oNGBgKOApBJTqM5U83E2/H6Snjdkxm+Kou76PJGgUJ5mJhZ7XeUx89PS67Zf+hkdwfBf44amy1FcTbEA==" saltValue="Ho3im1fP7wGLQsMbfXjzHw==" spinCount="100000" sheet="1" objects="1" scenarios="1"/>
  <mergeCells count="685">
    <mergeCell ref="C90:G90"/>
    <mergeCell ref="H90:J90"/>
    <mergeCell ref="C93:G95"/>
    <mergeCell ref="C108:G108"/>
    <mergeCell ref="H108:J108"/>
    <mergeCell ref="C111:G111"/>
    <mergeCell ref="C58:G58"/>
    <mergeCell ref="H58:J58"/>
    <mergeCell ref="H59:J63"/>
    <mergeCell ref="C61:G61"/>
    <mergeCell ref="C69:N69"/>
    <mergeCell ref="H75:J79"/>
    <mergeCell ref="C77:G77"/>
    <mergeCell ref="C67:D67"/>
    <mergeCell ref="E67:F67"/>
    <mergeCell ref="G67:H67"/>
    <mergeCell ref="I67:J67"/>
    <mergeCell ref="K67:L67"/>
    <mergeCell ref="M67:N67"/>
    <mergeCell ref="C74:G74"/>
    <mergeCell ref="H74:J74"/>
    <mergeCell ref="C66:D66"/>
    <mergeCell ref="K66:L66"/>
    <mergeCell ref="M66:N66"/>
    <mergeCell ref="C12:D12"/>
    <mergeCell ref="E12:F12"/>
    <mergeCell ref="G12:H12"/>
    <mergeCell ref="I12:J12"/>
    <mergeCell ref="K12:L12"/>
    <mergeCell ref="M11:N11"/>
    <mergeCell ref="C16:N16"/>
    <mergeCell ref="C50:E51"/>
    <mergeCell ref="F50:I51"/>
    <mergeCell ref="J50:N50"/>
    <mergeCell ref="J51:N51"/>
    <mergeCell ref="C11:D11"/>
    <mergeCell ref="E11:F11"/>
    <mergeCell ref="G11:H11"/>
    <mergeCell ref="I11:J11"/>
    <mergeCell ref="K11:L11"/>
    <mergeCell ref="J42:N42"/>
    <mergeCell ref="J45:N45"/>
    <mergeCell ref="J43:N43"/>
    <mergeCell ref="J48:N48"/>
    <mergeCell ref="C42:E49"/>
    <mergeCell ref="J31:N31"/>
    <mergeCell ref="F31:I32"/>
    <mergeCell ref="F33:I36"/>
    <mergeCell ref="C10:D10"/>
    <mergeCell ref="E10:F10"/>
    <mergeCell ref="G10:H10"/>
    <mergeCell ref="I10:J10"/>
    <mergeCell ref="K10:L10"/>
    <mergeCell ref="C54:N54"/>
    <mergeCell ref="F18:I18"/>
    <mergeCell ref="J18:N18"/>
    <mergeCell ref="J19:N19"/>
    <mergeCell ref="C19:E20"/>
    <mergeCell ref="F19:I20"/>
    <mergeCell ref="J44:N44"/>
    <mergeCell ref="J49:N49"/>
    <mergeCell ref="J46:N46"/>
    <mergeCell ref="J47:N47"/>
    <mergeCell ref="J36:N36"/>
    <mergeCell ref="C41:E41"/>
    <mergeCell ref="F41:I41"/>
    <mergeCell ref="J41:N41"/>
    <mergeCell ref="C23:E23"/>
    <mergeCell ref="F23:I23"/>
    <mergeCell ref="J23:N23"/>
    <mergeCell ref="C24:E24"/>
    <mergeCell ref="F42:I49"/>
    <mergeCell ref="C65:D65"/>
    <mergeCell ref="E65:F65"/>
    <mergeCell ref="G65:H65"/>
    <mergeCell ref="I65:J65"/>
    <mergeCell ref="K65:L65"/>
    <mergeCell ref="M65:N65"/>
    <mergeCell ref="J38:N38"/>
    <mergeCell ref="E66:F66"/>
    <mergeCell ref="G66:H66"/>
    <mergeCell ref="I66:J66"/>
    <mergeCell ref="C37:E39"/>
    <mergeCell ref="C40:E40"/>
    <mergeCell ref="F40:I40"/>
    <mergeCell ref="J40:N40"/>
    <mergeCell ref="C31:E32"/>
    <mergeCell ref="C33:E36"/>
    <mergeCell ref="J32:N32"/>
    <mergeCell ref="J34:N34"/>
    <mergeCell ref="J35:N35"/>
    <mergeCell ref="F37:I39"/>
    <mergeCell ref="J37:N37"/>
    <mergeCell ref="J39:N39"/>
    <mergeCell ref="J33:N33"/>
    <mergeCell ref="C85:N85"/>
    <mergeCell ref="C81:D81"/>
    <mergeCell ref="E81:F81"/>
    <mergeCell ref="G81:H81"/>
    <mergeCell ref="I81:J81"/>
    <mergeCell ref="K81:L81"/>
    <mergeCell ref="C83:D83"/>
    <mergeCell ref="E83:F83"/>
    <mergeCell ref="G83:H83"/>
    <mergeCell ref="I83:J83"/>
    <mergeCell ref="K83:L83"/>
    <mergeCell ref="M83:N83"/>
    <mergeCell ref="M81:N81"/>
    <mergeCell ref="C82:D82"/>
    <mergeCell ref="E82:F82"/>
    <mergeCell ref="G82:H82"/>
    <mergeCell ref="I82:J82"/>
    <mergeCell ref="K82:L82"/>
    <mergeCell ref="M82:N82"/>
    <mergeCell ref="H91:J97"/>
    <mergeCell ref="C99:D99"/>
    <mergeCell ref="E99:F99"/>
    <mergeCell ref="G99:H99"/>
    <mergeCell ref="I99:J99"/>
    <mergeCell ref="K99:L99"/>
    <mergeCell ref="C101:D101"/>
    <mergeCell ref="E101:F101"/>
    <mergeCell ref="G101:H101"/>
    <mergeCell ref="I101:J101"/>
    <mergeCell ref="K101:L101"/>
    <mergeCell ref="M101:N101"/>
    <mergeCell ref="M99:N99"/>
    <mergeCell ref="C100:D100"/>
    <mergeCell ref="E100:F100"/>
    <mergeCell ref="G100:H100"/>
    <mergeCell ref="I100:J100"/>
    <mergeCell ref="K100:L100"/>
    <mergeCell ref="M100:N100"/>
    <mergeCell ref="C103:N103"/>
    <mergeCell ref="H109:J113"/>
    <mergeCell ref="C115:D115"/>
    <mergeCell ref="E115:F115"/>
    <mergeCell ref="G115:H115"/>
    <mergeCell ref="I115:J115"/>
    <mergeCell ref="K115:L115"/>
    <mergeCell ref="C117:D117"/>
    <mergeCell ref="E117:F117"/>
    <mergeCell ref="G117:H117"/>
    <mergeCell ref="I117:J117"/>
    <mergeCell ref="K117:L117"/>
    <mergeCell ref="M117:N117"/>
    <mergeCell ref="M115:N115"/>
    <mergeCell ref="C116:D116"/>
    <mergeCell ref="E116:F116"/>
    <mergeCell ref="G116:H116"/>
    <mergeCell ref="I116:J116"/>
    <mergeCell ref="K116:L116"/>
    <mergeCell ref="M116:N116"/>
    <mergeCell ref="C131:D131"/>
    <mergeCell ref="E131:F131"/>
    <mergeCell ref="G131:H131"/>
    <mergeCell ref="I131:J131"/>
    <mergeCell ref="K131:L131"/>
    <mergeCell ref="M131:N131"/>
    <mergeCell ref="C119:N119"/>
    <mergeCell ref="H125:J129"/>
    <mergeCell ref="C124:G124"/>
    <mergeCell ref="H124:J124"/>
    <mergeCell ref="C127:G127"/>
    <mergeCell ref="C133:D133"/>
    <mergeCell ref="E133:F133"/>
    <mergeCell ref="G133:H133"/>
    <mergeCell ref="I133:J133"/>
    <mergeCell ref="K133:L133"/>
    <mergeCell ref="M133:N133"/>
    <mergeCell ref="C132:D132"/>
    <mergeCell ref="E132:F132"/>
    <mergeCell ref="G132:H132"/>
    <mergeCell ref="I132:J132"/>
    <mergeCell ref="K132:L132"/>
    <mergeCell ref="M132:N132"/>
    <mergeCell ref="C147:D147"/>
    <mergeCell ref="E147:F147"/>
    <mergeCell ref="G147:H147"/>
    <mergeCell ref="I147:J147"/>
    <mergeCell ref="K147:L147"/>
    <mergeCell ref="M147:N147"/>
    <mergeCell ref="C135:N135"/>
    <mergeCell ref="H141:J145"/>
    <mergeCell ref="C140:G140"/>
    <mergeCell ref="H140:J140"/>
    <mergeCell ref="C143:G143"/>
    <mergeCell ref="C149:D149"/>
    <mergeCell ref="E149:F149"/>
    <mergeCell ref="G149:H149"/>
    <mergeCell ref="I149:J149"/>
    <mergeCell ref="K149:L149"/>
    <mergeCell ref="M149:N149"/>
    <mergeCell ref="C148:D148"/>
    <mergeCell ref="E148:F148"/>
    <mergeCell ref="G148:H148"/>
    <mergeCell ref="I148:J148"/>
    <mergeCell ref="K148:L148"/>
    <mergeCell ref="M148:N148"/>
    <mergeCell ref="C164:D164"/>
    <mergeCell ref="E164:F164"/>
    <mergeCell ref="G164:H164"/>
    <mergeCell ref="I164:J164"/>
    <mergeCell ref="K164:L164"/>
    <mergeCell ref="M164:N164"/>
    <mergeCell ref="C151:N151"/>
    <mergeCell ref="H157:J161"/>
    <mergeCell ref="C163:D163"/>
    <mergeCell ref="E163:F163"/>
    <mergeCell ref="G163:H163"/>
    <mergeCell ref="I163:J163"/>
    <mergeCell ref="K163:L163"/>
    <mergeCell ref="M163:N163"/>
    <mergeCell ref="C156:G156"/>
    <mergeCell ref="H156:J156"/>
    <mergeCell ref="C159:G159"/>
    <mergeCell ref="C167:N167"/>
    <mergeCell ref="H173:J178"/>
    <mergeCell ref="C165:D165"/>
    <mergeCell ref="E165:F165"/>
    <mergeCell ref="G165:H165"/>
    <mergeCell ref="I165:J165"/>
    <mergeCell ref="K165:L165"/>
    <mergeCell ref="M165:N165"/>
    <mergeCell ref="C172:G172"/>
    <mergeCell ref="H172:J172"/>
    <mergeCell ref="C175:G175"/>
    <mergeCell ref="C178:G178"/>
    <mergeCell ref="C181:D181"/>
    <mergeCell ref="E181:F181"/>
    <mergeCell ref="G181:H181"/>
    <mergeCell ref="I181:J181"/>
    <mergeCell ref="K181:L181"/>
    <mergeCell ref="M181:N181"/>
    <mergeCell ref="C180:D180"/>
    <mergeCell ref="E180:F180"/>
    <mergeCell ref="G180:H180"/>
    <mergeCell ref="I180:J180"/>
    <mergeCell ref="K180:L180"/>
    <mergeCell ref="M180:N180"/>
    <mergeCell ref="C184:N184"/>
    <mergeCell ref="H190:J194"/>
    <mergeCell ref="C182:D182"/>
    <mergeCell ref="E182:F182"/>
    <mergeCell ref="G182:H182"/>
    <mergeCell ref="I182:J182"/>
    <mergeCell ref="K182:L182"/>
    <mergeCell ref="M182:N182"/>
    <mergeCell ref="C189:G189"/>
    <mergeCell ref="H189:J189"/>
    <mergeCell ref="C192:G192"/>
    <mergeCell ref="C197:D197"/>
    <mergeCell ref="E197:F197"/>
    <mergeCell ref="G197:H197"/>
    <mergeCell ref="I197:J197"/>
    <mergeCell ref="K197:L197"/>
    <mergeCell ref="M197:N197"/>
    <mergeCell ref="C196:D196"/>
    <mergeCell ref="E196:F196"/>
    <mergeCell ref="G196:H196"/>
    <mergeCell ref="I196:J196"/>
    <mergeCell ref="K196:L196"/>
    <mergeCell ref="M196:N196"/>
    <mergeCell ref="H206:J210"/>
    <mergeCell ref="C212:D212"/>
    <mergeCell ref="E212:F212"/>
    <mergeCell ref="G212:H212"/>
    <mergeCell ref="I212:J212"/>
    <mergeCell ref="K212:L212"/>
    <mergeCell ref="M212:N212"/>
    <mergeCell ref="C200:N200"/>
    <mergeCell ref="C198:D198"/>
    <mergeCell ref="E198:F198"/>
    <mergeCell ref="G198:H198"/>
    <mergeCell ref="I198:J198"/>
    <mergeCell ref="K198:L198"/>
    <mergeCell ref="M198:N198"/>
    <mergeCell ref="C205:G205"/>
    <mergeCell ref="H205:J205"/>
    <mergeCell ref="C208:G208"/>
    <mergeCell ref="C214:D214"/>
    <mergeCell ref="E214:F214"/>
    <mergeCell ref="G214:H214"/>
    <mergeCell ref="I214:J214"/>
    <mergeCell ref="K214:L214"/>
    <mergeCell ref="M214:N214"/>
    <mergeCell ref="C213:D213"/>
    <mergeCell ref="E213:F213"/>
    <mergeCell ref="G213:H213"/>
    <mergeCell ref="I213:J213"/>
    <mergeCell ref="K213:L213"/>
    <mergeCell ref="M213:N213"/>
    <mergeCell ref="C229:D229"/>
    <mergeCell ref="E229:F229"/>
    <mergeCell ref="G229:H229"/>
    <mergeCell ref="I229:J229"/>
    <mergeCell ref="K229:L229"/>
    <mergeCell ref="M229:N229"/>
    <mergeCell ref="C216:N216"/>
    <mergeCell ref="H222:J226"/>
    <mergeCell ref="C228:D228"/>
    <mergeCell ref="E228:F228"/>
    <mergeCell ref="G228:H228"/>
    <mergeCell ref="I228:J228"/>
    <mergeCell ref="K228:L228"/>
    <mergeCell ref="M228:N228"/>
    <mergeCell ref="C221:G221"/>
    <mergeCell ref="H221:J221"/>
    <mergeCell ref="C224:G224"/>
    <mergeCell ref="C232:N232"/>
    <mergeCell ref="H238:J242"/>
    <mergeCell ref="C244:D244"/>
    <mergeCell ref="E244:F244"/>
    <mergeCell ref="G244:H244"/>
    <mergeCell ref="I244:J244"/>
    <mergeCell ref="K244:L244"/>
    <mergeCell ref="M244:N244"/>
    <mergeCell ref="C230:D230"/>
    <mergeCell ref="E230:F230"/>
    <mergeCell ref="G230:H230"/>
    <mergeCell ref="I230:J230"/>
    <mergeCell ref="K230:L230"/>
    <mergeCell ref="M230:N230"/>
    <mergeCell ref="C237:G237"/>
    <mergeCell ref="H237:J237"/>
    <mergeCell ref="C240:G240"/>
    <mergeCell ref="C246:D246"/>
    <mergeCell ref="E246:F246"/>
    <mergeCell ref="G246:H246"/>
    <mergeCell ref="I246:J246"/>
    <mergeCell ref="K246:L246"/>
    <mergeCell ref="M246:N246"/>
    <mergeCell ref="C245:D245"/>
    <mergeCell ref="E245:F245"/>
    <mergeCell ref="G245:H245"/>
    <mergeCell ref="I245:J245"/>
    <mergeCell ref="K245:L245"/>
    <mergeCell ref="M245:N245"/>
    <mergeCell ref="C261:D261"/>
    <mergeCell ref="E261:F261"/>
    <mergeCell ref="G261:H261"/>
    <mergeCell ref="I261:J261"/>
    <mergeCell ref="K261:L261"/>
    <mergeCell ref="M261:N261"/>
    <mergeCell ref="C248:N248"/>
    <mergeCell ref="H254:J258"/>
    <mergeCell ref="C260:D260"/>
    <mergeCell ref="E260:F260"/>
    <mergeCell ref="G260:H260"/>
    <mergeCell ref="I260:J260"/>
    <mergeCell ref="K260:L260"/>
    <mergeCell ref="M260:N260"/>
    <mergeCell ref="C253:G253"/>
    <mergeCell ref="H253:J253"/>
    <mergeCell ref="C256:G256"/>
    <mergeCell ref="C264:N264"/>
    <mergeCell ref="H270:J274"/>
    <mergeCell ref="C276:D276"/>
    <mergeCell ref="E276:F276"/>
    <mergeCell ref="G276:H276"/>
    <mergeCell ref="I276:J276"/>
    <mergeCell ref="K276:L276"/>
    <mergeCell ref="M276:N276"/>
    <mergeCell ref="C262:D262"/>
    <mergeCell ref="E262:F262"/>
    <mergeCell ref="G262:H262"/>
    <mergeCell ref="I262:J262"/>
    <mergeCell ref="K262:L262"/>
    <mergeCell ref="M262:N262"/>
    <mergeCell ref="C269:G269"/>
    <mergeCell ref="H269:J269"/>
    <mergeCell ref="C272:G272"/>
    <mergeCell ref="C278:D278"/>
    <mergeCell ref="E278:F278"/>
    <mergeCell ref="G278:H278"/>
    <mergeCell ref="I278:J278"/>
    <mergeCell ref="K278:L278"/>
    <mergeCell ref="M278:N278"/>
    <mergeCell ref="C277:D277"/>
    <mergeCell ref="E277:F277"/>
    <mergeCell ref="G277:H277"/>
    <mergeCell ref="I277:J277"/>
    <mergeCell ref="K277:L277"/>
    <mergeCell ref="M277:N277"/>
    <mergeCell ref="C293:D293"/>
    <mergeCell ref="E293:F293"/>
    <mergeCell ref="G293:H293"/>
    <mergeCell ref="I293:J293"/>
    <mergeCell ref="K293:L293"/>
    <mergeCell ref="M293:N293"/>
    <mergeCell ref="C280:N280"/>
    <mergeCell ref="H286:J290"/>
    <mergeCell ref="C292:D292"/>
    <mergeCell ref="E292:F292"/>
    <mergeCell ref="G292:H292"/>
    <mergeCell ref="I292:J292"/>
    <mergeCell ref="K292:L292"/>
    <mergeCell ref="M292:N292"/>
    <mergeCell ref="C285:G285"/>
    <mergeCell ref="H285:J285"/>
    <mergeCell ref="C288:G288"/>
    <mergeCell ref="C296:N296"/>
    <mergeCell ref="H302:J306"/>
    <mergeCell ref="C308:D308"/>
    <mergeCell ref="E308:F308"/>
    <mergeCell ref="G308:H308"/>
    <mergeCell ref="I308:J308"/>
    <mergeCell ref="K308:L308"/>
    <mergeCell ref="M308:N308"/>
    <mergeCell ref="C294:D294"/>
    <mergeCell ref="E294:F294"/>
    <mergeCell ref="G294:H294"/>
    <mergeCell ref="I294:J294"/>
    <mergeCell ref="K294:L294"/>
    <mergeCell ref="M294:N294"/>
    <mergeCell ref="C301:G301"/>
    <mergeCell ref="H301:J301"/>
    <mergeCell ref="C304:G304"/>
    <mergeCell ref="C310:D310"/>
    <mergeCell ref="E310:F310"/>
    <mergeCell ref="G310:H310"/>
    <mergeCell ref="I310:J310"/>
    <mergeCell ref="K310:L310"/>
    <mergeCell ref="M310:N310"/>
    <mergeCell ref="C309:D309"/>
    <mergeCell ref="E309:F309"/>
    <mergeCell ref="G309:H309"/>
    <mergeCell ref="I309:J309"/>
    <mergeCell ref="K309:L309"/>
    <mergeCell ref="M309:N309"/>
    <mergeCell ref="M326:N326"/>
    <mergeCell ref="C325:D325"/>
    <mergeCell ref="E325:F325"/>
    <mergeCell ref="G325:H325"/>
    <mergeCell ref="I325:J325"/>
    <mergeCell ref="K325:L325"/>
    <mergeCell ref="M325:N325"/>
    <mergeCell ref="C328:N328"/>
    <mergeCell ref="C312:N312"/>
    <mergeCell ref="H318:J322"/>
    <mergeCell ref="C324:D324"/>
    <mergeCell ref="E324:F324"/>
    <mergeCell ref="G324:H324"/>
    <mergeCell ref="I324:J324"/>
    <mergeCell ref="K324:L324"/>
    <mergeCell ref="M324:N324"/>
    <mergeCell ref="H317:J317"/>
    <mergeCell ref="C320:G320"/>
    <mergeCell ref="C317:G317"/>
    <mergeCell ref="H334:J338"/>
    <mergeCell ref="C340:D340"/>
    <mergeCell ref="E340:F340"/>
    <mergeCell ref="G340:H340"/>
    <mergeCell ref="I340:J340"/>
    <mergeCell ref="K340:L340"/>
    <mergeCell ref="C326:D326"/>
    <mergeCell ref="E326:F326"/>
    <mergeCell ref="G326:H326"/>
    <mergeCell ref="I326:J326"/>
    <mergeCell ref="K326:L326"/>
    <mergeCell ref="C333:G333"/>
    <mergeCell ref="H333:J333"/>
    <mergeCell ref="C336:G336"/>
    <mergeCell ref="C342:D342"/>
    <mergeCell ref="E342:F342"/>
    <mergeCell ref="G342:H342"/>
    <mergeCell ref="I342:J342"/>
    <mergeCell ref="K342:L342"/>
    <mergeCell ref="M342:N342"/>
    <mergeCell ref="M340:N340"/>
    <mergeCell ref="C341:D341"/>
    <mergeCell ref="E341:F341"/>
    <mergeCell ref="G341:H341"/>
    <mergeCell ref="I341:J341"/>
    <mergeCell ref="K341:L341"/>
    <mergeCell ref="M341:N341"/>
    <mergeCell ref="C344:N344"/>
    <mergeCell ref="H350:J354"/>
    <mergeCell ref="C356:D356"/>
    <mergeCell ref="E356:F356"/>
    <mergeCell ref="G356:H356"/>
    <mergeCell ref="I356:J356"/>
    <mergeCell ref="K356:L356"/>
    <mergeCell ref="M356:N356"/>
    <mergeCell ref="C349:G349"/>
    <mergeCell ref="H349:J349"/>
    <mergeCell ref="C352:G352"/>
    <mergeCell ref="C358:D358"/>
    <mergeCell ref="E358:F358"/>
    <mergeCell ref="G358:H358"/>
    <mergeCell ref="I358:J358"/>
    <mergeCell ref="K358:L358"/>
    <mergeCell ref="M358:N358"/>
    <mergeCell ref="C357:D357"/>
    <mergeCell ref="E357:F357"/>
    <mergeCell ref="G357:H357"/>
    <mergeCell ref="I357:J357"/>
    <mergeCell ref="K357:L357"/>
    <mergeCell ref="M357:N357"/>
    <mergeCell ref="C373:D373"/>
    <mergeCell ref="E373:F373"/>
    <mergeCell ref="G373:H373"/>
    <mergeCell ref="I373:J373"/>
    <mergeCell ref="K373:L373"/>
    <mergeCell ref="M373:N373"/>
    <mergeCell ref="C360:N360"/>
    <mergeCell ref="H366:J370"/>
    <mergeCell ref="C372:D372"/>
    <mergeCell ref="E372:F372"/>
    <mergeCell ref="G372:H372"/>
    <mergeCell ref="I372:J372"/>
    <mergeCell ref="K372:L372"/>
    <mergeCell ref="M372:N372"/>
    <mergeCell ref="C365:G365"/>
    <mergeCell ref="H365:J365"/>
    <mergeCell ref="C368:G368"/>
    <mergeCell ref="C376:N376"/>
    <mergeCell ref="H382:J386"/>
    <mergeCell ref="C388:D388"/>
    <mergeCell ref="E388:F388"/>
    <mergeCell ref="G388:H388"/>
    <mergeCell ref="I388:J388"/>
    <mergeCell ref="K388:L388"/>
    <mergeCell ref="M388:N388"/>
    <mergeCell ref="C374:D374"/>
    <mergeCell ref="E374:F374"/>
    <mergeCell ref="G374:H374"/>
    <mergeCell ref="I374:J374"/>
    <mergeCell ref="K374:L374"/>
    <mergeCell ref="M374:N374"/>
    <mergeCell ref="C381:G381"/>
    <mergeCell ref="H381:J381"/>
    <mergeCell ref="C384:G384"/>
    <mergeCell ref="C390:D390"/>
    <mergeCell ref="E390:F390"/>
    <mergeCell ref="G390:H390"/>
    <mergeCell ref="I390:J390"/>
    <mergeCell ref="K390:L390"/>
    <mergeCell ref="M390:N390"/>
    <mergeCell ref="C389:D389"/>
    <mergeCell ref="E389:F389"/>
    <mergeCell ref="G389:H389"/>
    <mergeCell ref="I389:J389"/>
    <mergeCell ref="K389:L389"/>
    <mergeCell ref="M389:N389"/>
    <mergeCell ref="C392:N392"/>
    <mergeCell ref="H398:J402"/>
    <mergeCell ref="C404:D404"/>
    <mergeCell ref="E404:F404"/>
    <mergeCell ref="G404:H404"/>
    <mergeCell ref="I404:J404"/>
    <mergeCell ref="K404:L404"/>
    <mergeCell ref="M404:N404"/>
    <mergeCell ref="C397:G397"/>
    <mergeCell ref="H397:J397"/>
    <mergeCell ref="C400:G400"/>
    <mergeCell ref="I406:J406"/>
    <mergeCell ref="K406:L406"/>
    <mergeCell ref="M406:N406"/>
    <mergeCell ref="C413:G413"/>
    <mergeCell ref="H413:J413"/>
    <mergeCell ref="C416:G416"/>
    <mergeCell ref="C405:D405"/>
    <mergeCell ref="E405:F405"/>
    <mergeCell ref="G405:H405"/>
    <mergeCell ref="I405:J405"/>
    <mergeCell ref="K405:L405"/>
    <mergeCell ref="M405:N405"/>
    <mergeCell ref="C441:N441"/>
    <mergeCell ref="C423:D423"/>
    <mergeCell ref="E423:F423"/>
    <mergeCell ref="G423:H423"/>
    <mergeCell ref="I423:J423"/>
    <mergeCell ref="K423:L423"/>
    <mergeCell ref="M423:N423"/>
    <mergeCell ref="C422:D422"/>
    <mergeCell ref="E422:F422"/>
    <mergeCell ref="G422:H422"/>
    <mergeCell ref="I422:J422"/>
    <mergeCell ref="K422:L422"/>
    <mergeCell ref="M422:N422"/>
    <mergeCell ref="E439:F439"/>
    <mergeCell ref="G439:H439"/>
    <mergeCell ref="I439:J439"/>
    <mergeCell ref="K439:L439"/>
    <mergeCell ref="M439:N439"/>
    <mergeCell ref="C438:D438"/>
    <mergeCell ref="E438:F438"/>
    <mergeCell ref="G438:H438"/>
    <mergeCell ref="I438:J438"/>
    <mergeCell ref="K438:L438"/>
    <mergeCell ref="M438:N438"/>
    <mergeCell ref="H447:J451"/>
    <mergeCell ref="C453:D453"/>
    <mergeCell ref="E453:F453"/>
    <mergeCell ref="G453:H453"/>
    <mergeCell ref="I453:J453"/>
    <mergeCell ref="K453:L453"/>
    <mergeCell ref="M453:N453"/>
    <mergeCell ref="C446:G446"/>
    <mergeCell ref="H446:J446"/>
    <mergeCell ref="C449:G449"/>
    <mergeCell ref="C455:D455"/>
    <mergeCell ref="E455:F455"/>
    <mergeCell ref="G455:H455"/>
    <mergeCell ref="I455:J455"/>
    <mergeCell ref="K455:L455"/>
    <mergeCell ref="M455:N455"/>
    <mergeCell ref="C454:D454"/>
    <mergeCell ref="E454:F454"/>
    <mergeCell ref="G454:H454"/>
    <mergeCell ref="I454:J454"/>
    <mergeCell ref="K454:L454"/>
    <mergeCell ref="M454:N454"/>
    <mergeCell ref="C457:N457"/>
    <mergeCell ref="H463:J469"/>
    <mergeCell ref="C470:D470"/>
    <mergeCell ref="E470:F470"/>
    <mergeCell ref="G470:H470"/>
    <mergeCell ref="I470:J470"/>
    <mergeCell ref="K470:L470"/>
    <mergeCell ref="M470:N470"/>
    <mergeCell ref="C462:G462"/>
    <mergeCell ref="H462:J462"/>
    <mergeCell ref="C465:G465"/>
    <mergeCell ref="C472:D472"/>
    <mergeCell ref="E472:F472"/>
    <mergeCell ref="G472:H472"/>
    <mergeCell ref="I472:J472"/>
    <mergeCell ref="K472:L472"/>
    <mergeCell ref="M472:N472"/>
    <mergeCell ref="C471:D471"/>
    <mergeCell ref="E471:F471"/>
    <mergeCell ref="G471:H471"/>
    <mergeCell ref="I471:J471"/>
    <mergeCell ref="K471:L471"/>
    <mergeCell ref="M471:N471"/>
    <mergeCell ref="C474:N474"/>
    <mergeCell ref="C15:N15"/>
    <mergeCell ref="B4:N4"/>
    <mergeCell ref="C21:E21"/>
    <mergeCell ref="F21:I21"/>
    <mergeCell ref="J21:N21"/>
    <mergeCell ref="C22:E22"/>
    <mergeCell ref="J20:N20"/>
    <mergeCell ref="J26:N26"/>
    <mergeCell ref="J29:N29"/>
    <mergeCell ref="C18:E18"/>
    <mergeCell ref="J24:N24"/>
    <mergeCell ref="C25:E27"/>
    <mergeCell ref="F25:I27"/>
    <mergeCell ref="J25:N25"/>
    <mergeCell ref="J27:N27"/>
    <mergeCell ref="F22:I22"/>
    <mergeCell ref="J22:N22"/>
    <mergeCell ref="F28:I30"/>
    <mergeCell ref="J28:N28"/>
    <mergeCell ref="J30:N30"/>
    <mergeCell ref="F24:I24"/>
    <mergeCell ref="C28:E30"/>
    <mergeCell ref="M12:N12"/>
    <mergeCell ref="C439:D439"/>
    <mergeCell ref="C425:N425"/>
    <mergeCell ref="M10:N10"/>
    <mergeCell ref="C430:G430"/>
    <mergeCell ref="H430:J430"/>
    <mergeCell ref="H431:J435"/>
    <mergeCell ref="C433:G433"/>
    <mergeCell ref="C437:D437"/>
    <mergeCell ref="E437:F437"/>
    <mergeCell ref="G437:H437"/>
    <mergeCell ref="I437:J437"/>
    <mergeCell ref="K437:L437"/>
    <mergeCell ref="M437:N437"/>
    <mergeCell ref="C408:N408"/>
    <mergeCell ref="H414:J419"/>
    <mergeCell ref="C421:D421"/>
    <mergeCell ref="E421:F421"/>
    <mergeCell ref="G421:H421"/>
    <mergeCell ref="I421:J421"/>
    <mergeCell ref="K421:L421"/>
    <mergeCell ref="M421:N421"/>
    <mergeCell ref="C406:D406"/>
    <mergeCell ref="E406:F406"/>
    <mergeCell ref="G406:H406"/>
  </mergeCells>
  <phoneticPr fontId="2"/>
  <hyperlinks>
    <hyperlink ref="C69:N69" location="プロダクト一覧_01" display="▲プロダクト一覧に戻る▲" xr:uid="{00000000-0004-0000-0900-000000000000}"/>
    <hyperlink ref="C85:N85" location="プロダクト一覧_01" display="▲プロダクト一覧に戻る▲" xr:uid="{00000000-0004-0000-0900-000001000000}"/>
    <hyperlink ref="C103:N103" location="プロダクト一覧_01" display="▲プロダクト一覧に戻る▲" xr:uid="{00000000-0004-0000-0900-000002000000}"/>
    <hyperlink ref="C119:N119" location="プロダクト一覧_01" display="▲プロダクト一覧に戻る▲" xr:uid="{00000000-0004-0000-0900-000003000000}"/>
    <hyperlink ref="C135:N135" location="プロダクト一覧_01" display="▲プロダクト一覧に戻る▲" xr:uid="{00000000-0004-0000-0900-000004000000}"/>
    <hyperlink ref="C151:N151" location="プロダクト一覧_01" display="▲プロダクト一覧に戻る▲" xr:uid="{00000000-0004-0000-0900-000005000000}"/>
    <hyperlink ref="C167:N167" location="プロダクト一覧_01" display="▲プロダクト一覧に戻る▲" xr:uid="{00000000-0004-0000-0900-000006000000}"/>
    <hyperlink ref="C184:N184" location="プロダクト一覧_01" display="▲プロダクト一覧に戻る▲" xr:uid="{00000000-0004-0000-0900-000007000000}"/>
    <hyperlink ref="C200:N200" location="プロダクト一覧_01" display="▲プロダクト一覧に戻る▲" xr:uid="{00000000-0004-0000-0900-000008000000}"/>
    <hyperlink ref="C216:N216" location="プロダクト一覧_01" display="▲プロダクト一覧に戻る▲" xr:uid="{00000000-0004-0000-0900-000009000000}"/>
    <hyperlink ref="C232:N232" location="プロダクト一覧_01" display="▲プロダクト一覧に戻る▲" xr:uid="{00000000-0004-0000-0900-00000A000000}"/>
    <hyperlink ref="C248:N248" location="プロダクト一覧_01" display="▲プロダクト一覧に戻る▲" xr:uid="{00000000-0004-0000-0900-00000B000000}"/>
    <hyperlink ref="C264:N264" location="プロダクト一覧_01" display="▲プロダクト一覧に戻る▲" xr:uid="{00000000-0004-0000-0900-00000C000000}"/>
    <hyperlink ref="C280:N280" location="プロダクト一覧_01" display="▲プロダクト一覧に戻る▲" xr:uid="{00000000-0004-0000-0900-00000D000000}"/>
    <hyperlink ref="C296:N296" location="プロダクト一覧_01" display="▲プロダクト一覧に戻る▲" xr:uid="{00000000-0004-0000-0900-00000E000000}"/>
    <hyperlink ref="C312:N312" location="プロダクト一覧_01" display="▲プロダクト一覧に戻る▲" xr:uid="{00000000-0004-0000-0900-00000F000000}"/>
    <hyperlink ref="C425:N425" location="プロダクト一覧_01" display="▲プロダクト一覧に戻る▲" xr:uid="{00000000-0004-0000-0900-000010000000}"/>
    <hyperlink ref="C457:N457" location="プロダクト一覧_01" display="▲プロダクト一覧に戻る▲" xr:uid="{00000000-0004-0000-0900-000011000000}"/>
    <hyperlink ref="C474:N474" location="プロダクト一覧_01" display="▲プロダクト一覧に戻る▲" xr:uid="{00000000-0004-0000-0900-000012000000}"/>
    <hyperlink ref="C344:N344" location="プロダクト一覧_01" display="▲プロダクト一覧に戻る▲" xr:uid="{00000000-0004-0000-0900-000013000000}"/>
    <hyperlink ref="C360:N360" location="プロダクト一覧_01" display="▲プロダクト一覧に戻る▲" xr:uid="{00000000-0004-0000-0900-000014000000}"/>
    <hyperlink ref="C376:N376" location="プロダクト一覧_01" display="▲プロダクト一覧に戻る▲" xr:uid="{00000000-0004-0000-0900-000015000000}"/>
    <hyperlink ref="C392:N392" location="プロダクト一覧_01" display="▲プロダクト一覧に戻る▲" xr:uid="{00000000-0004-0000-0900-000016000000}"/>
    <hyperlink ref="C408:N408" location="プロダクト一覧_01" display="▲プロダクト一覧に戻る▲" xr:uid="{00000000-0004-0000-0900-000017000000}"/>
    <hyperlink ref="C328:N328" location="プロダクト一覧_01" display="▲プロダクト一覧に戻る▲" xr:uid="{00000000-0004-0000-0900-000018000000}"/>
    <hyperlink ref="C441:N441" location="プロダクト一覧_01" display="▲プロダクト一覧に戻る▲" xr:uid="{00000000-0004-0000-0900-000019000000}"/>
  </hyperlinks>
  <pageMargins left="0.7" right="0.7" top="0.75" bottom="0.75" header="0.3" footer="0.3"/>
  <pageSetup paperSize="9" scale="30" orientation="portrait" horizontalDpi="0" verticalDpi="0"/>
  <rowBreaks count="1" manualBreakCount="1">
    <brk id="52" max="16383" man="1"/>
  </rowBreaks>
  <ignoredErrors>
    <ignoredError sqref="J32" formula="1"/>
  </ignoredError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8"/>
  <dimension ref="A1:Q461"/>
  <sheetViews>
    <sheetView showGridLines="0" zoomScale="80" zoomScaleNormal="80" workbookViewId="0"/>
  </sheetViews>
  <sheetFormatPr defaultColWidth="8.6640625" defaultRowHeight="19.5"/>
  <cols>
    <col min="1" max="1" width="6.5546875" customWidth="1"/>
    <col min="2" max="2" width="4.88671875" customWidth="1"/>
    <col min="3" max="19" width="16.6640625" customWidth="1"/>
  </cols>
  <sheetData>
    <row r="1" spans="1:16" s="29" customFormat="1" ht="39.75">
      <c r="A1" s="95" t="s">
        <v>467</v>
      </c>
      <c r="B1" s="8"/>
      <c r="C1" s="8"/>
      <c r="D1" s="8" t="str">
        <f>VLOOKUP(3, DATA!A11:C21, 2, FALSE)</f>
        <v>サプライチェーンの弱点を悪用した攻撃</v>
      </c>
      <c r="E1" s="8"/>
      <c r="F1" s="8"/>
      <c r="G1" s="8"/>
      <c r="H1" s="8"/>
      <c r="I1" s="8"/>
      <c r="J1" s="8"/>
      <c r="K1" s="8"/>
      <c r="L1" s="8"/>
      <c r="M1" s="8"/>
      <c r="N1" s="8"/>
      <c r="O1" s="222"/>
      <c r="P1" s="222"/>
    </row>
    <row r="2" spans="1:16" s="29" customFormat="1" ht="18.75">
      <c r="A2" s="222"/>
      <c r="B2" s="222"/>
      <c r="C2" s="223"/>
      <c r="D2" s="224"/>
      <c r="E2" s="224"/>
      <c r="F2" s="224"/>
      <c r="G2" s="222"/>
      <c r="H2" s="222"/>
      <c r="I2" s="222"/>
      <c r="J2" s="222"/>
      <c r="K2" s="222"/>
      <c r="L2" s="14"/>
      <c r="M2" s="222"/>
      <c r="N2" s="222"/>
      <c r="O2" s="222"/>
      <c r="P2" s="222"/>
    </row>
    <row r="3" spans="1:16" s="29" customFormat="1" ht="39.75">
      <c r="A3" s="10" t="s">
        <v>286</v>
      </c>
      <c r="B3" s="222"/>
      <c r="C3" s="224"/>
      <c r="D3" s="222"/>
      <c r="E3" s="222"/>
      <c r="F3" s="222"/>
      <c r="G3" s="222"/>
      <c r="H3" s="222"/>
      <c r="I3" s="222"/>
      <c r="J3" s="222"/>
      <c r="K3" s="222"/>
      <c r="L3" s="14"/>
      <c r="M3" s="222"/>
      <c r="N3" s="222"/>
      <c r="O3" s="222"/>
      <c r="P3" s="69"/>
    </row>
    <row r="4" spans="1:16" s="30" customFormat="1" ht="60" customHeight="1">
      <c r="A4" s="224"/>
      <c r="B4" s="358" t="s">
        <v>391</v>
      </c>
      <c r="C4" s="358"/>
      <c r="D4" s="358"/>
      <c r="E4" s="358"/>
      <c r="F4" s="358"/>
      <c r="G4" s="358"/>
      <c r="H4" s="358"/>
      <c r="I4" s="358"/>
      <c r="J4" s="358"/>
      <c r="K4" s="358"/>
      <c r="L4" s="358"/>
      <c r="M4" s="358"/>
      <c r="N4" s="358"/>
      <c r="O4" s="224"/>
      <c r="P4" s="69"/>
    </row>
    <row r="5" spans="1:16">
      <c r="P5" s="69"/>
    </row>
    <row r="6" spans="1:16" ht="39.75">
      <c r="B6" s="33" t="s">
        <v>288</v>
      </c>
      <c r="C6" s="33" t="s">
        <v>289</v>
      </c>
      <c r="P6" s="69"/>
    </row>
    <row r="7" spans="1:16" s="38" customFormat="1">
      <c r="A7" s="226"/>
      <c r="B7" s="39"/>
      <c r="C7" s="226"/>
      <c r="D7" s="226"/>
      <c r="E7" s="226"/>
      <c r="F7" s="226"/>
      <c r="G7" s="226"/>
      <c r="H7" s="226"/>
      <c r="I7" s="226"/>
      <c r="J7" s="226"/>
      <c r="K7" s="226"/>
      <c r="L7" s="226"/>
      <c r="M7" s="226"/>
      <c r="N7" s="226"/>
      <c r="O7" s="226"/>
      <c r="P7" s="69"/>
    </row>
    <row r="8" spans="1:16">
      <c r="P8" s="69"/>
    </row>
    <row r="9" spans="1:16" ht="39.75">
      <c r="B9" s="33" t="s">
        <v>290</v>
      </c>
      <c r="C9" s="33"/>
      <c r="P9" s="69"/>
    </row>
    <row r="10" spans="1:16" s="35" customFormat="1" ht="39" customHeight="1">
      <c r="C10" s="378" t="s">
        <v>291</v>
      </c>
      <c r="D10" s="378"/>
      <c r="E10" s="379" t="s">
        <v>292</v>
      </c>
      <c r="F10" s="379"/>
      <c r="G10" s="380" t="s">
        <v>293</v>
      </c>
      <c r="H10" s="380"/>
      <c r="I10" s="381" t="s">
        <v>294</v>
      </c>
      <c r="J10" s="381"/>
      <c r="K10" s="382" t="s">
        <v>295</v>
      </c>
      <c r="L10" s="382"/>
      <c r="M10" s="383" t="s">
        <v>296</v>
      </c>
      <c r="N10" s="383"/>
      <c r="P10" s="69"/>
    </row>
    <row r="11" spans="1:16" s="32" customFormat="1" ht="80.099999999999994" customHeight="1">
      <c r="C11" s="377" t="str">
        <f>AttackScenario!$B$7</f>
        <v>・ターゲット選定と調査</v>
      </c>
      <c r="D11" s="377"/>
      <c r="E11" s="377" t="str">
        <f>AttackScenario!$C$7</f>
        <v>・修正プログラムの改ざん</v>
      </c>
      <c r="F11" s="377"/>
      <c r="G11" s="377" t="str">
        <f>AttackScenario!$D$7</f>
        <v>・インシデント対応の撹乱を目的としたWebサイトへのDDoS攻撃</v>
      </c>
      <c r="H11" s="377"/>
      <c r="I11" s="377" t="str">
        <f>AttackScenario!$E$7</f>
        <v>・社内ファイルサーバにおける不正プログラム実行</v>
      </c>
      <c r="J11" s="377"/>
      <c r="K11" s="377" t="str">
        <f>AttackScenario!$F$7</f>
        <v>・標準ポートを使用した疎通
・OSコマンド実行
・コマンド実行履歴の削除</v>
      </c>
      <c r="L11" s="377"/>
      <c r="M11" s="377" t="str">
        <f>AttackScenario!$G$7</f>
        <v>・重要情報の暗号化
・重要情報の窃取</v>
      </c>
      <c r="N11" s="377"/>
      <c r="P11" s="69"/>
    </row>
    <row r="12" spans="1:16" s="32" customFormat="1" ht="185.1" customHeight="1">
      <c r="C12" s="377" t="s">
        <v>468</v>
      </c>
      <c r="D12" s="377"/>
      <c r="E12" s="377" t="s">
        <v>469</v>
      </c>
      <c r="F12" s="377"/>
      <c r="G12" s="377" t="s">
        <v>470</v>
      </c>
      <c r="H12" s="377"/>
      <c r="I12" s="377" t="s">
        <v>471</v>
      </c>
      <c r="J12" s="377"/>
      <c r="K12" s="377" t="s">
        <v>472</v>
      </c>
      <c r="L12" s="377"/>
      <c r="M12" s="377" t="s">
        <v>473</v>
      </c>
      <c r="N12" s="377"/>
      <c r="P12" s="69"/>
    </row>
    <row r="13" spans="1:16">
      <c r="P13" s="69"/>
    </row>
    <row r="14" spans="1:16" ht="39.75">
      <c r="B14" s="33" t="s">
        <v>305</v>
      </c>
      <c r="C14" s="33"/>
      <c r="P14" s="69"/>
    </row>
    <row r="15" spans="1:16" ht="41.1" customHeight="1">
      <c r="B15" s="33"/>
      <c r="C15" s="390" t="s">
        <v>306</v>
      </c>
      <c r="D15" s="390"/>
      <c r="E15" s="390"/>
      <c r="F15" s="390"/>
      <c r="G15" s="390"/>
      <c r="H15" s="390"/>
      <c r="I15" s="390"/>
      <c r="J15" s="390"/>
      <c r="K15" s="390"/>
      <c r="L15" s="390"/>
      <c r="M15" s="390"/>
      <c r="N15" s="390"/>
      <c r="P15" s="69"/>
    </row>
    <row r="16" spans="1:16" ht="20.100000000000001" customHeight="1">
      <c r="B16" s="33"/>
      <c r="C16" s="410" t="s">
        <v>307</v>
      </c>
      <c r="D16" s="410"/>
      <c r="E16" s="410"/>
      <c r="F16" s="410"/>
      <c r="G16" s="410"/>
      <c r="H16" s="410"/>
      <c r="I16" s="410"/>
      <c r="J16" s="410"/>
      <c r="K16" s="410"/>
      <c r="L16" s="410"/>
      <c r="M16" s="410"/>
      <c r="N16" s="410"/>
      <c r="P16" s="69"/>
    </row>
    <row r="17" spans="3:16">
      <c r="P17" s="69"/>
    </row>
    <row r="18" spans="3:16">
      <c r="C18" s="407" t="s">
        <v>308</v>
      </c>
      <c r="D18" s="407"/>
      <c r="E18" s="407"/>
      <c r="F18" s="407" t="s">
        <v>309</v>
      </c>
      <c r="G18" s="407"/>
      <c r="H18" s="407"/>
      <c r="I18" s="407"/>
      <c r="J18" s="408" t="s">
        <v>310</v>
      </c>
      <c r="K18" s="466"/>
      <c r="L18" s="466"/>
      <c r="M18" s="466"/>
      <c r="N18" s="467"/>
      <c r="P18" s="69"/>
    </row>
    <row r="19" spans="3:16" ht="19.5" customHeight="1">
      <c r="C19" s="400" t="s">
        <v>474</v>
      </c>
      <c r="D19" s="400"/>
      <c r="E19" s="400"/>
      <c r="F19" s="400" t="s">
        <v>475</v>
      </c>
      <c r="G19" s="400"/>
      <c r="H19" s="400"/>
      <c r="I19" s="400"/>
      <c r="J19" s="438" t="s">
        <v>340</v>
      </c>
      <c r="K19" s="439"/>
      <c r="L19" s="439"/>
      <c r="M19" s="439"/>
      <c r="N19" s="440"/>
      <c r="P19" s="69"/>
    </row>
    <row r="20" spans="3:16" ht="19.5" customHeight="1">
      <c r="C20" s="400" t="s">
        <v>476</v>
      </c>
      <c r="D20" s="400"/>
      <c r="E20" s="400"/>
      <c r="F20" s="400" t="s">
        <v>477</v>
      </c>
      <c r="G20" s="400"/>
      <c r="H20" s="400"/>
      <c r="I20" s="400"/>
      <c r="J20" s="438" t="s">
        <v>340</v>
      </c>
      <c r="K20" s="439"/>
      <c r="L20" s="439"/>
      <c r="M20" s="439"/>
      <c r="N20" s="440"/>
      <c r="P20" s="69"/>
    </row>
    <row r="21" spans="3:16" ht="19.5" customHeight="1">
      <c r="C21" s="400" t="s">
        <v>478</v>
      </c>
      <c r="D21" s="400"/>
      <c r="E21" s="400"/>
      <c r="F21" s="400" t="s">
        <v>479</v>
      </c>
      <c r="G21" s="400"/>
      <c r="H21" s="400"/>
      <c r="I21" s="400"/>
      <c r="J21" s="438" t="s">
        <v>340</v>
      </c>
      <c r="K21" s="439"/>
      <c r="L21" s="439"/>
      <c r="M21" s="439"/>
      <c r="N21" s="440"/>
      <c r="P21" s="69"/>
    </row>
    <row r="22" spans="3:16" ht="19.5" customHeight="1">
      <c r="C22" s="400" t="s">
        <v>480</v>
      </c>
      <c r="D22" s="400"/>
      <c r="E22" s="400"/>
      <c r="F22" s="400" t="s">
        <v>340</v>
      </c>
      <c r="G22" s="400"/>
      <c r="H22" s="400"/>
      <c r="I22" s="400"/>
      <c r="J22" s="438" t="s">
        <v>340</v>
      </c>
      <c r="K22" s="439"/>
      <c r="L22" s="439"/>
      <c r="M22" s="439"/>
      <c r="N22" s="440"/>
      <c r="P22" s="69"/>
    </row>
    <row r="23" spans="3:16" ht="19.5" customHeight="1">
      <c r="C23" s="400" t="s">
        <v>481</v>
      </c>
      <c r="D23" s="400"/>
      <c r="E23" s="400"/>
      <c r="F23" s="400" t="s">
        <v>340</v>
      </c>
      <c r="G23" s="400"/>
      <c r="H23" s="400"/>
      <c r="I23" s="400"/>
      <c r="J23" s="438" t="s">
        <v>340</v>
      </c>
      <c r="K23" s="439"/>
      <c r="L23" s="439"/>
      <c r="M23" s="439"/>
      <c r="N23" s="440"/>
      <c r="P23" s="69"/>
    </row>
    <row r="24" spans="3:16" ht="39.950000000000003" customHeight="1">
      <c r="C24" s="400" t="s">
        <v>482</v>
      </c>
      <c r="D24" s="400"/>
      <c r="E24" s="400"/>
      <c r="F24" s="400" t="s">
        <v>483</v>
      </c>
      <c r="G24" s="400"/>
      <c r="H24" s="400"/>
      <c r="I24" s="400"/>
      <c r="J24" s="438" t="s">
        <v>340</v>
      </c>
      <c r="K24" s="439"/>
      <c r="L24" s="439"/>
      <c r="M24" s="439"/>
      <c r="N24" s="440"/>
      <c r="P24" s="69"/>
    </row>
    <row r="25" spans="3:16" ht="39.950000000000003" customHeight="1">
      <c r="C25" s="400" t="s">
        <v>484</v>
      </c>
      <c r="D25" s="400"/>
      <c r="E25" s="400"/>
      <c r="F25" s="400" t="s">
        <v>485</v>
      </c>
      <c r="G25" s="400"/>
      <c r="H25" s="400"/>
      <c r="I25" s="400"/>
      <c r="J25" s="438" t="s">
        <v>340</v>
      </c>
      <c r="K25" s="439"/>
      <c r="L25" s="439"/>
      <c r="M25" s="439"/>
      <c r="N25" s="440"/>
      <c r="P25" s="69"/>
    </row>
    <row r="26" spans="3:16" ht="19.5" customHeight="1">
      <c r="C26" s="403" t="s">
        <v>486</v>
      </c>
      <c r="D26" s="461"/>
      <c r="E26" s="462"/>
      <c r="F26" s="403" t="s">
        <v>340</v>
      </c>
      <c r="G26" s="461"/>
      <c r="H26" s="461"/>
      <c r="I26" s="462"/>
      <c r="J26" s="438" t="s">
        <v>340</v>
      </c>
      <c r="K26" s="439"/>
      <c r="L26" s="439"/>
      <c r="M26" s="439"/>
      <c r="N26" s="440"/>
      <c r="P26" s="69"/>
    </row>
    <row r="27" spans="3:16" ht="39.950000000000003" customHeight="1">
      <c r="C27" s="403" t="s">
        <v>487</v>
      </c>
      <c r="D27" s="461"/>
      <c r="E27" s="462"/>
      <c r="F27" s="403" t="s">
        <v>488</v>
      </c>
      <c r="G27" s="461"/>
      <c r="H27" s="461"/>
      <c r="I27" s="462"/>
      <c r="J27" s="438" t="s">
        <v>340</v>
      </c>
      <c r="K27" s="439"/>
      <c r="L27" s="439"/>
      <c r="M27" s="439"/>
      <c r="N27" s="440"/>
      <c r="P27" s="69"/>
    </row>
    <row r="28" spans="3:16" ht="19.5" customHeight="1">
      <c r="C28" s="403" t="s">
        <v>489</v>
      </c>
      <c r="D28" s="461"/>
      <c r="E28" s="462"/>
      <c r="F28" s="403" t="s">
        <v>340</v>
      </c>
      <c r="G28" s="461"/>
      <c r="H28" s="461"/>
      <c r="I28" s="462"/>
      <c r="J28" s="438" t="s">
        <v>340</v>
      </c>
      <c r="K28" s="439"/>
      <c r="L28" s="439"/>
      <c r="M28" s="439"/>
      <c r="N28" s="440"/>
      <c r="P28" s="69"/>
    </row>
    <row r="29" spans="3:16" ht="19.5" customHeight="1">
      <c r="C29" s="400" t="s">
        <v>313</v>
      </c>
      <c r="D29" s="400"/>
      <c r="E29" s="400"/>
      <c r="F29" s="400" t="s">
        <v>314</v>
      </c>
      <c r="G29" s="400"/>
      <c r="H29" s="400"/>
      <c r="I29" s="401"/>
      <c r="J29" s="402" t="str">
        <f>VLOOKUP(18,Products!$A$4:$B$35,2,FALSE)</f>
        <v>PC資産管理/PC操作ログ管理ツール</v>
      </c>
      <c r="K29" s="402"/>
      <c r="L29" s="402"/>
      <c r="M29" s="402"/>
      <c r="N29" s="402"/>
      <c r="P29" s="69"/>
    </row>
    <row r="30" spans="3:16" ht="20.100000000000001" customHeight="1">
      <c r="C30" s="400"/>
      <c r="D30" s="400"/>
      <c r="E30" s="400"/>
      <c r="F30" s="400" t="s">
        <v>315</v>
      </c>
      <c r="G30" s="400"/>
      <c r="H30" s="400"/>
      <c r="I30" s="401"/>
      <c r="J30" s="402" t="str">
        <f>VLOOKUP(12,Products!$A$4:$B$35,2,FALSE)</f>
        <v>ウィルス対策ソフト（クライアント型）</v>
      </c>
      <c r="K30" s="402"/>
      <c r="L30" s="402"/>
      <c r="M30" s="402"/>
      <c r="N30" s="402"/>
      <c r="P30" s="69"/>
    </row>
    <row r="31" spans="3:16" ht="19.5" customHeight="1">
      <c r="C31" s="400"/>
      <c r="D31" s="400"/>
      <c r="E31" s="400"/>
      <c r="F31" s="400" t="s">
        <v>316</v>
      </c>
      <c r="G31" s="400"/>
      <c r="H31" s="400"/>
      <c r="I31" s="401"/>
      <c r="J31" s="402" t="str">
        <f>VLOOKUP(19,Products!$A$4:$B$35,2,FALSE)</f>
        <v>シンクライアント/VDI /DaaS</v>
      </c>
      <c r="K31" s="402"/>
      <c r="L31" s="402"/>
      <c r="M31" s="402"/>
      <c r="N31" s="402"/>
      <c r="P31" s="69"/>
    </row>
    <row r="32" spans="3:16" ht="19.5" customHeight="1">
      <c r="C32" s="400"/>
      <c r="D32" s="400"/>
      <c r="E32" s="400"/>
      <c r="F32" s="403" t="s">
        <v>317</v>
      </c>
      <c r="G32" s="403"/>
      <c r="H32" s="403"/>
      <c r="I32" s="403"/>
      <c r="J32" s="404" t="str">
        <f>VLOOKUP(18,Products!$A$4:$B$35,2,FALSE)</f>
        <v>PC資産管理/PC操作ログ管理ツール</v>
      </c>
      <c r="K32" s="405"/>
      <c r="L32" s="405"/>
      <c r="M32" s="405"/>
      <c r="N32" s="406"/>
      <c r="P32" s="69"/>
    </row>
    <row r="33" spans="2:17" ht="19.5" customHeight="1">
      <c r="C33" s="400"/>
      <c r="D33" s="400"/>
      <c r="E33" s="401"/>
      <c r="F33" s="471" t="s">
        <v>318</v>
      </c>
      <c r="G33" s="471"/>
      <c r="H33" s="471"/>
      <c r="I33" s="471"/>
      <c r="J33" s="402" t="str">
        <f>VLOOKUP(21,Products!$A$4:$B$35,2,FALSE)</f>
        <v>社内サーバ/プラットフォームに対する脆弱性診断サービス</v>
      </c>
      <c r="K33" s="402"/>
      <c r="L33" s="402"/>
      <c r="M33" s="402"/>
      <c r="N33" s="402"/>
      <c r="P33" s="69"/>
    </row>
    <row r="34" spans="2:17" ht="19.5" customHeight="1">
      <c r="C34" s="400"/>
      <c r="D34" s="400"/>
      <c r="E34" s="401"/>
      <c r="F34" s="471"/>
      <c r="G34" s="471"/>
      <c r="H34" s="471"/>
      <c r="I34" s="471"/>
      <c r="J34" s="402" t="str">
        <f>VLOOKUP(22,Products!$A$4:$B$35,2,FALSE)</f>
        <v>外部WEBサーバに対するアプリケーション脆弱性診断サービス</v>
      </c>
      <c r="K34" s="402"/>
      <c r="L34" s="402"/>
      <c r="M34" s="402"/>
      <c r="N34" s="402"/>
      <c r="P34" s="69"/>
    </row>
    <row r="35" spans="2:17" ht="19.5" customHeight="1">
      <c r="C35" s="400"/>
      <c r="D35" s="400"/>
      <c r="E35" s="401"/>
      <c r="F35" s="471"/>
      <c r="G35" s="471"/>
      <c r="H35" s="471"/>
      <c r="I35" s="471"/>
      <c r="J35" s="402" t="str">
        <f>VLOOKUP(26,Products!$A$4:$B$35,2,FALSE)</f>
        <v>セキュリティ情報（脅威情報含む）有償配信サービス</v>
      </c>
      <c r="K35" s="402"/>
      <c r="L35" s="402"/>
      <c r="M35" s="402"/>
      <c r="N35" s="402"/>
      <c r="P35" s="69"/>
    </row>
    <row r="36" spans="2:17" ht="21" customHeight="1">
      <c r="C36" s="70"/>
      <c r="D36" s="70"/>
      <c r="E36" s="70"/>
      <c r="F36" s="70"/>
      <c r="G36" s="70"/>
      <c r="H36" s="70"/>
      <c r="I36" s="70"/>
      <c r="J36" s="150"/>
      <c r="K36" s="150"/>
      <c r="L36" s="150"/>
      <c r="M36" s="150"/>
      <c r="N36" s="150"/>
      <c r="P36" s="69"/>
    </row>
    <row r="37" spans="2:17" ht="39.75">
      <c r="J37" s="36"/>
      <c r="M37" s="34"/>
      <c r="P37" s="69"/>
    </row>
    <row r="38" spans="2:17" s="34" customFormat="1" ht="39.75">
      <c r="B38" s="33" t="s">
        <v>331</v>
      </c>
      <c r="C38" s="33" t="s">
        <v>332</v>
      </c>
      <c r="P38" s="69"/>
    </row>
    <row r="39" spans="2:17" ht="81.95" customHeight="1">
      <c r="B39" s="33"/>
      <c r="C39" s="390" t="s">
        <v>333</v>
      </c>
      <c r="D39" s="390"/>
      <c r="E39" s="390"/>
      <c r="F39" s="390"/>
      <c r="G39" s="390"/>
      <c r="H39" s="390"/>
      <c r="I39" s="390"/>
      <c r="J39" s="390"/>
      <c r="K39" s="390"/>
      <c r="L39" s="390"/>
      <c r="M39" s="390"/>
      <c r="N39" s="390"/>
      <c r="P39" s="69"/>
    </row>
    <row r="40" spans="2:17">
      <c r="P40" s="69"/>
    </row>
    <row r="41" spans="2:17" ht="39.75">
      <c r="B41" s="33"/>
      <c r="C41" s="33" t="str">
        <f>VLOOKUP(1,Products!$A$4:$B$35,2,FALSE)</f>
        <v>ファイアウォール・NGFW・UTM</v>
      </c>
      <c r="P41" s="69"/>
    </row>
    <row r="42" spans="2:17">
      <c r="C42" s="22" t="s">
        <v>334</v>
      </c>
      <c r="H42" s="113" t="s">
        <v>335</v>
      </c>
      <c r="P42" s="69"/>
    </row>
    <row r="43" spans="2:17" ht="145.5" customHeight="1">
      <c r="C43" s="390" t="str" cm="1">
        <f t="array" aca="1" ref="C43" ca="1">INDEX(Products!A:D, (MATCH(OFFSET(INDIRECT(ADDRESS(ROW(), COLUMN())), -2, 0), Products!B:B, 0)), 4)</f>
        <v xml:space="preserve">ファイアウォール:
TCP/IPなどトランスポート層の通信内容を元にアクセスを制御します。			
NGFW:
HTTPなどアプリケーション層の通信内容を解析し、不審な通信を検知・遮断します。
UTM:
webフィルタリング、アプリケーション実行制限、アンチウイルス、メールフィルタリングなど複数の異なるセキュリティ機能をもち、統合的に脅威を管理します。			</v>
      </c>
      <c r="D43" s="390"/>
      <c r="E43" s="390"/>
      <c r="F43" s="390"/>
      <c r="G43" s="390"/>
      <c r="H43" s="392" t="s">
        <v>358</v>
      </c>
      <c r="I43" s="392"/>
      <c r="J43" s="392"/>
      <c r="P43" s="69"/>
    </row>
    <row r="44" spans="2:17">
      <c r="H44" s="391" t="s">
        <v>337</v>
      </c>
      <c r="I44" s="391"/>
      <c r="J44" s="391"/>
      <c r="O44" s="99"/>
      <c r="P44" s="99"/>
      <c r="Q44" s="99"/>
    </row>
    <row r="45" spans="2:17">
      <c r="C45" s="22" t="s">
        <v>338</v>
      </c>
      <c r="H45" s="391"/>
      <c r="I45" s="391"/>
      <c r="J45" s="391"/>
      <c r="O45" s="99"/>
      <c r="P45" s="99"/>
      <c r="Q45" s="99"/>
    </row>
    <row r="46" spans="2:17" ht="123" customHeight="1">
      <c r="C46" s="390" t="str" cm="1">
        <f t="array" aca="1" ref="C46" ca="1">INDEX(Products!A:E, (MATCH(OFFSET(INDIRECT(ADDRESS(ROW(), COLUMN())), -5, 0), Products!B:B, 0)), 5)</f>
        <v xml:space="preserve">・通常運用で使用しない通信は基本的に遮断しますが、ルール設計・疎通確認が必要となります。				
・通信やセキュリティ機能が集約される（通信経路が集約される）ため、製品の障害がシステム全体に影響を及ぼす可能性があります。				
・UTMは多機能であるが故に高コストです。必要な機能に限定して利用できるものもあるため、自社のセキュリティレベルを加味して必要機能を選定してください。				</v>
      </c>
      <c r="D46" s="390"/>
      <c r="E46" s="390"/>
      <c r="F46" s="390"/>
      <c r="G46" s="390"/>
      <c r="H46" s="391"/>
      <c r="I46" s="391"/>
      <c r="J46" s="391"/>
      <c r="O46" s="99"/>
      <c r="P46" s="99"/>
      <c r="Q46" s="99"/>
    </row>
    <row r="47" spans="2:17">
      <c r="H47" s="391"/>
      <c r="I47" s="391"/>
      <c r="J47" s="391"/>
      <c r="O47" s="99"/>
      <c r="P47" s="99"/>
      <c r="Q47" s="99"/>
    </row>
    <row r="48" spans="2:17">
      <c r="C48" s="22" t="s">
        <v>339</v>
      </c>
      <c r="H48" s="391"/>
      <c r="I48" s="391"/>
      <c r="J48" s="391"/>
      <c r="O48" s="99"/>
      <c r="P48" s="99"/>
      <c r="Q48" s="99"/>
    </row>
    <row r="49" spans="2:17">
      <c r="O49" s="99"/>
      <c r="P49" s="99"/>
      <c r="Q49" s="99"/>
    </row>
    <row r="50" spans="2:17">
      <c r="C50" s="378" t="s">
        <v>419</v>
      </c>
      <c r="D50" s="378"/>
      <c r="E50" s="398" t="s">
        <v>426</v>
      </c>
      <c r="F50" s="399"/>
      <c r="G50" s="380" t="s">
        <v>421</v>
      </c>
      <c r="H50" s="380"/>
      <c r="I50" s="381" t="s">
        <v>422</v>
      </c>
      <c r="J50" s="381"/>
      <c r="K50" s="382" t="s">
        <v>423</v>
      </c>
      <c r="L50" s="382"/>
      <c r="M50" s="383" t="s">
        <v>424</v>
      </c>
      <c r="N50" s="383"/>
      <c r="P50" s="69"/>
    </row>
    <row r="51" spans="2:17" ht="75.95" customHeight="1">
      <c r="C51" s="385" t="str">
        <f>$C$11</f>
        <v>・ターゲット選定と調査</v>
      </c>
      <c r="D51" s="386"/>
      <c r="E51" s="377" t="str">
        <f>$E$11</f>
        <v>・修正プログラムの改ざん</v>
      </c>
      <c r="F51" s="377"/>
      <c r="G51" s="385" t="str">
        <f>$G$11</f>
        <v>・インシデント対応の撹乱を目的としたWebサイトへのDDoS攻撃</v>
      </c>
      <c r="H51" s="386"/>
      <c r="I51" s="385" t="str">
        <f>$I$11</f>
        <v>・社内ファイルサーバにおける不正プログラム実行</v>
      </c>
      <c r="J51" s="386"/>
      <c r="K51" s="377" t="str">
        <f>$K$11</f>
        <v>・標準ポートを使用した疎通
・OSコマンド実行
・コマンド実行履歴の削除</v>
      </c>
      <c r="L51" s="377"/>
      <c r="M51" s="377" t="str">
        <f>$M$11</f>
        <v>・重要情報の暗号化
・重要情報の窃取</v>
      </c>
      <c r="N51" s="377"/>
      <c r="P51" s="69"/>
    </row>
    <row r="52" spans="2:17" ht="20.100000000000001" customHeight="1">
      <c r="C52" s="385" t="s">
        <v>340</v>
      </c>
      <c r="D52" s="386"/>
      <c r="E52" s="377" t="s">
        <v>312</v>
      </c>
      <c r="F52" s="377"/>
      <c r="G52" s="385" t="s">
        <v>340</v>
      </c>
      <c r="H52" s="386"/>
      <c r="I52" s="385" t="s">
        <v>340</v>
      </c>
      <c r="J52" s="386"/>
      <c r="K52" s="377" t="s">
        <v>312</v>
      </c>
      <c r="L52" s="377"/>
      <c r="M52" s="377" t="s">
        <v>312</v>
      </c>
      <c r="N52" s="377"/>
      <c r="P52" s="69"/>
    </row>
    <row r="53" spans="2:17" ht="20.25" thickBot="1">
      <c r="P53" s="69"/>
    </row>
    <row r="54" spans="2:17" ht="39.950000000000003" customHeight="1" thickBot="1">
      <c r="C54" s="374" t="s">
        <v>490</v>
      </c>
      <c r="D54" s="375"/>
      <c r="E54" s="375"/>
      <c r="F54" s="375"/>
      <c r="G54" s="375"/>
      <c r="H54" s="375"/>
      <c r="I54" s="375"/>
      <c r="J54" s="375"/>
      <c r="K54" s="375"/>
      <c r="L54" s="375"/>
      <c r="M54" s="375"/>
      <c r="N54" s="376"/>
      <c r="P54" s="69"/>
    </row>
    <row r="55" spans="2:17" ht="19.5" customHeight="1">
      <c r="C55" s="22"/>
      <c r="H55" s="99"/>
      <c r="I55" s="99"/>
      <c r="J55" s="99"/>
      <c r="P55" s="69"/>
    </row>
    <row r="56" spans="2:17" ht="19.5" customHeight="1">
      <c r="C56" s="22"/>
      <c r="H56" s="99"/>
      <c r="I56" s="99"/>
      <c r="J56" s="99"/>
      <c r="P56" s="69"/>
    </row>
    <row r="57" spans="2:17" ht="39.75">
      <c r="B57" s="33"/>
      <c r="C57" s="33" t="str">
        <f>VLOOKUP(2,Products!$A$4:$B$35,2,FALSE)</f>
        <v>クラウドサービス用ファイアウォール</v>
      </c>
      <c r="P57" s="69"/>
    </row>
    <row r="58" spans="2:17">
      <c r="C58" s="22" t="s">
        <v>334</v>
      </c>
      <c r="H58" s="22" t="s">
        <v>335</v>
      </c>
      <c r="P58" s="69"/>
    </row>
    <row r="59" spans="2:17" ht="60" customHeight="1">
      <c r="C59" s="390" t="str" cm="1">
        <f t="array" aca="1" ref="C59" ca="1">INDEX(Products!A:D, (MATCH(OFFSET(INDIRECT(ADDRESS(ROW(), COLUMN())), -2, 0), Products!B:B, 0)), 4)</f>
        <v xml:space="preserve">クラウド上の社内システムと外部ネットワークの通信を集中的に管理します。			
クラウド上で提供されるサービスのため、ユーザやシステムの場所にとらわれず同一のポリシーを適用することができます。			</v>
      </c>
      <c r="D59" s="390"/>
      <c r="E59" s="390"/>
      <c r="F59" s="390"/>
      <c r="G59" s="390"/>
      <c r="H59" s="392" t="str">
        <f>$H$43</f>
        <v>JIPDEC「企業IT利活⽤動向調査2022」より引用</v>
      </c>
      <c r="I59" s="392"/>
      <c r="J59" s="392"/>
      <c r="P59" s="69" cm="1">
        <f t="array" aca="1" ref="P59" ca="1">OFFSET(INDIRECT(ADDRESS(ROW(), COLUMN())), -2, 0)</f>
        <v>0</v>
      </c>
    </row>
    <row r="60" spans="2:17">
      <c r="C60" s="22"/>
      <c r="H60" s="391" t="s">
        <v>491</v>
      </c>
      <c r="I60" s="391"/>
      <c r="J60" s="391"/>
      <c r="O60" s="99"/>
      <c r="P60" s="99"/>
      <c r="Q60" s="99"/>
    </row>
    <row r="61" spans="2:17">
      <c r="C61" s="22" t="s">
        <v>492</v>
      </c>
      <c r="G61" s="37"/>
      <c r="H61" s="391"/>
      <c r="I61" s="391"/>
      <c r="J61" s="391"/>
      <c r="O61" s="99"/>
      <c r="P61" s="99"/>
      <c r="Q61" s="99"/>
    </row>
    <row r="62" spans="2:17" ht="96.95" customHeight="1">
      <c r="C62" s="390" t="str" cm="1">
        <f t="array" aca="1" ref="C62" ca="1">INDEX(Products!A:E, (MATCH(OFFSET(INDIRECT(ADDRESS(ROW(), COLUMN())), -5, 0), Products!B:B, 0)), 5)</f>
        <v xml:space="preserve">・通常運用で使用しない通信は基本的に遮断しますが、ルール設計・疎通確認が必要となります。				
・通信やセキュリティ機能が集約される（通信経路が集約される）ため、製品の障害がシステム
　全体に影響を及ぼす可能性があります。				</v>
      </c>
      <c r="D62" s="390"/>
      <c r="E62" s="390"/>
      <c r="F62" s="390"/>
      <c r="G62" s="390"/>
      <c r="H62" s="391"/>
      <c r="I62" s="391"/>
      <c r="J62" s="391"/>
      <c r="O62" s="99"/>
      <c r="P62" s="99"/>
      <c r="Q62" s="99"/>
    </row>
    <row r="63" spans="2:17">
      <c r="H63" s="391"/>
      <c r="I63" s="391"/>
      <c r="J63" s="391"/>
      <c r="O63" s="99"/>
      <c r="P63" s="99"/>
      <c r="Q63" s="99"/>
    </row>
    <row r="64" spans="2:17">
      <c r="C64" s="22" t="s">
        <v>339</v>
      </c>
      <c r="H64" s="391"/>
      <c r="I64" s="391"/>
      <c r="J64" s="391"/>
      <c r="O64" s="99"/>
      <c r="P64" s="99"/>
      <c r="Q64" s="99"/>
    </row>
    <row r="65" spans="2:17">
      <c r="O65" s="99"/>
      <c r="P65" s="99"/>
      <c r="Q65" s="99"/>
    </row>
    <row r="66" spans="2:17">
      <c r="C66" s="378" t="s">
        <v>419</v>
      </c>
      <c r="D66" s="378"/>
      <c r="E66" s="398" t="s">
        <v>426</v>
      </c>
      <c r="F66" s="399"/>
      <c r="G66" s="380" t="s">
        <v>421</v>
      </c>
      <c r="H66" s="380"/>
      <c r="I66" s="381" t="s">
        <v>422</v>
      </c>
      <c r="J66" s="381"/>
      <c r="K66" s="382" t="s">
        <v>423</v>
      </c>
      <c r="L66" s="382"/>
      <c r="M66" s="383" t="s">
        <v>424</v>
      </c>
      <c r="N66" s="383"/>
      <c r="P66" s="69"/>
    </row>
    <row r="67" spans="2:17" ht="81" customHeight="1">
      <c r="C67" s="377" t="str">
        <f>$C$11</f>
        <v>・ターゲット選定と調査</v>
      </c>
      <c r="D67" s="377"/>
      <c r="E67" s="377" t="str">
        <f>$E$11</f>
        <v>・修正プログラムの改ざん</v>
      </c>
      <c r="F67" s="377"/>
      <c r="G67" s="377" t="str">
        <f>$G$11</f>
        <v>・インシデント対応の撹乱を目的としたWebサイトへのDDoS攻撃</v>
      </c>
      <c r="H67" s="377"/>
      <c r="I67" s="377" t="str">
        <f>$I$11</f>
        <v>・社内ファイルサーバにおける不正プログラム実行</v>
      </c>
      <c r="J67" s="377"/>
      <c r="K67" s="377" t="str">
        <f>$K$11</f>
        <v>・標準ポートを使用した疎通
・OSコマンド実行
・コマンド実行履歴の削除</v>
      </c>
      <c r="L67" s="377"/>
      <c r="M67" s="377" t="str">
        <f>$M$11</f>
        <v>・重要情報の暗号化
・重要情報の窃取</v>
      </c>
      <c r="N67" s="377"/>
      <c r="P67" s="69"/>
    </row>
    <row r="68" spans="2:17" ht="20.100000000000001" customHeight="1">
      <c r="C68" s="377" t="s">
        <v>312</v>
      </c>
      <c r="D68" s="377"/>
      <c r="E68" s="377" t="s">
        <v>312</v>
      </c>
      <c r="F68" s="377"/>
      <c r="G68" s="377" t="s">
        <v>312</v>
      </c>
      <c r="H68" s="377"/>
      <c r="I68" s="377" t="s">
        <v>312</v>
      </c>
      <c r="J68" s="377"/>
      <c r="K68" s="377" t="s">
        <v>312</v>
      </c>
      <c r="L68" s="377"/>
      <c r="M68" s="377" t="s">
        <v>312</v>
      </c>
      <c r="N68" s="377"/>
      <c r="P68" s="69"/>
    </row>
    <row r="69" spans="2:17" ht="20.25" thickBot="1">
      <c r="P69" s="69"/>
    </row>
    <row r="70" spans="2:17" ht="39.950000000000003" customHeight="1" thickBot="1">
      <c r="C70" s="374" t="s">
        <v>490</v>
      </c>
      <c r="D70" s="375"/>
      <c r="E70" s="375"/>
      <c r="F70" s="375"/>
      <c r="G70" s="375"/>
      <c r="H70" s="375"/>
      <c r="I70" s="375"/>
      <c r="J70" s="375"/>
      <c r="K70" s="375"/>
      <c r="L70" s="375"/>
      <c r="M70" s="375"/>
      <c r="N70" s="376"/>
      <c r="P70" s="69"/>
    </row>
    <row r="71" spans="2:17" ht="19.5" customHeight="1">
      <c r="C71" s="22"/>
      <c r="H71" s="99"/>
      <c r="I71" s="99"/>
      <c r="J71" s="99"/>
      <c r="P71" s="69"/>
    </row>
    <row r="72" spans="2:17" ht="19.5" customHeight="1">
      <c r="C72" s="22"/>
      <c r="H72" s="99"/>
      <c r="I72" s="99"/>
      <c r="J72" s="99"/>
      <c r="P72" s="69"/>
    </row>
    <row r="73" spans="2:17" ht="39.75">
      <c r="B73" s="33"/>
      <c r="C73" s="33" t="str">
        <f>VLOOKUP(3,Products!$A$4:$B$35,2,FALSE)</f>
        <v>Webアプリケーションファイアウォール（WAF）</v>
      </c>
      <c r="P73" s="69"/>
    </row>
    <row r="74" spans="2:17">
      <c r="C74" s="22" t="s">
        <v>334</v>
      </c>
      <c r="H74" s="22" t="s">
        <v>335</v>
      </c>
      <c r="P74" s="69"/>
    </row>
    <row r="75" spans="2:17">
      <c r="C75" s="390" t="str" cm="1">
        <f t="array" aca="1" ref="C75" ca="1">INDEX(Products!A:D, (MATCH(OFFSET(INDIRECT(ADDRESS(ROW(), COLUMN())), -2, 0), Products!B:B, 0)), 4)</f>
        <v>Webアプリケーションの前面やネットワークに配置し、脆弱性を悪用した攻撃を検出・低減します。</v>
      </c>
      <c r="D75" s="390"/>
      <c r="E75" s="390"/>
      <c r="F75" s="390"/>
      <c r="G75" s="390"/>
      <c r="H75" s="392" t="str">
        <f>$H$59</f>
        <v>JIPDEC「企業IT利活⽤動向調査2022」より引用</v>
      </c>
      <c r="I75" s="392"/>
      <c r="J75" s="392"/>
      <c r="P75" s="69"/>
    </row>
    <row r="76" spans="2:17">
      <c r="C76" s="22"/>
      <c r="H76" s="391" t="s">
        <v>491</v>
      </c>
      <c r="I76" s="391"/>
      <c r="J76" s="391"/>
      <c r="O76" s="99"/>
      <c r="P76" s="99"/>
      <c r="Q76" s="99"/>
    </row>
    <row r="77" spans="2:17">
      <c r="C77" s="22" t="s">
        <v>348</v>
      </c>
      <c r="G77" s="37"/>
      <c r="H77" s="391"/>
      <c r="I77" s="391"/>
      <c r="J77" s="391"/>
      <c r="O77" s="99"/>
      <c r="P77" s="99"/>
      <c r="Q77" s="99"/>
    </row>
    <row r="78" spans="2:17">
      <c r="C78" s="390" t="str" cm="1">
        <f t="array" aca="1" ref="C78" ca="1">INDEX(Products!A:E, (MATCH(OFFSET(INDIRECT(ADDRESS(ROW(), COLUMN())), -5, 0), Products!B:B, 0)), 5)</f>
        <v xml:space="preserve">・過検知、誤検知のリスクがあります。				
・基本的には設定のチューニングが必要です。
　内製が難しい場合は既成ルールの検討または運用の外部委託をご検討ください。			
・アプリケーション型のWAFを運用する場合にはWebサーバに大きな負荷がかかる場合があります。
　クラウド型、アプライアンス型の提供形態をご検討ください。		</v>
      </c>
      <c r="D78" s="390"/>
      <c r="E78" s="390"/>
      <c r="F78" s="390"/>
      <c r="G78" s="390"/>
      <c r="H78" s="391"/>
      <c r="I78" s="391"/>
      <c r="J78" s="391"/>
      <c r="O78" s="99"/>
      <c r="P78" s="99"/>
      <c r="Q78" s="99"/>
    </row>
    <row r="79" spans="2:17" ht="39" customHeight="1">
      <c r="C79" s="390"/>
      <c r="D79" s="390"/>
      <c r="E79" s="390"/>
      <c r="F79" s="390"/>
      <c r="G79" s="390"/>
      <c r="H79" s="391"/>
      <c r="I79" s="391"/>
      <c r="J79" s="391"/>
      <c r="O79" s="99"/>
      <c r="P79" s="99"/>
      <c r="Q79" s="99"/>
    </row>
    <row r="80" spans="2:17" ht="42" customHeight="1">
      <c r="C80" s="390"/>
      <c r="D80" s="390"/>
      <c r="E80" s="390"/>
      <c r="F80" s="390"/>
      <c r="G80" s="390"/>
      <c r="H80" s="391"/>
      <c r="I80" s="391"/>
      <c r="J80" s="391"/>
      <c r="O80" s="99"/>
      <c r="P80" s="99"/>
      <c r="Q80" s="99"/>
    </row>
    <row r="81" spans="2:17">
      <c r="H81" s="391"/>
      <c r="I81" s="391"/>
      <c r="J81" s="391"/>
      <c r="O81" s="99"/>
      <c r="P81" s="99"/>
      <c r="Q81" s="99"/>
    </row>
    <row r="82" spans="2:17">
      <c r="C82" s="22" t="s">
        <v>339</v>
      </c>
      <c r="H82" s="391"/>
      <c r="I82" s="391"/>
      <c r="J82" s="391"/>
      <c r="O82" s="99"/>
      <c r="P82" s="99"/>
      <c r="Q82" s="99"/>
    </row>
    <row r="83" spans="2:17">
      <c r="O83" s="99"/>
      <c r="P83" s="99"/>
      <c r="Q83" s="99"/>
    </row>
    <row r="84" spans="2:17">
      <c r="C84" s="426" t="s">
        <v>419</v>
      </c>
      <c r="D84" s="427"/>
      <c r="E84" s="428" t="s">
        <v>426</v>
      </c>
      <c r="F84" s="429"/>
      <c r="G84" s="430" t="s">
        <v>421</v>
      </c>
      <c r="H84" s="431"/>
      <c r="I84" s="432" t="s">
        <v>422</v>
      </c>
      <c r="J84" s="433"/>
      <c r="K84" s="434" t="s">
        <v>423</v>
      </c>
      <c r="L84" s="435"/>
      <c r="M84" s="436" t="s">
        <v>424</v>
      </c>
      <c r="N84" s="437"/>
      <c r="P84" s="69"/>
    </row>
    <row r="85" spans="2:17" ht="80.099999999999994" customHeight="1">
      <c r="C85" s="455" t="str">
        <f>$C$11</f>
        <v>・ターゲット選定と調査</v>
      </c>
      <c r="D85" s="456"/>
      <c r="E85" s="455" t="str">
        <f>$E$11</f>
        <v>・修正プログラムの改ざん</v>
      </c>
      <c r="F85" s="456"/>
      <c r="G85" s="455" t="str">
        <f>$G$11</f>
        <v>・インシデント対応の撹乱を目的としたWebサイトへのDDoS攻撃</v>
      </c>
      <c r="H85" s="456"/>
      <c r="I85" s="455" t="str">
        <f>$I$11</f>
        <v>・社内ファイルサーバにおける不正プログラム実行</v>
      </c>
      <c r="J85" s="456"/>
      <c r="K85" s="455" t="str">
        <f>$K$11</f>
        <v>・標準ポートを使用した疎通
・OSコマンド実行
・コマンド実行履歴の削除</v>
      </c>
      <c r="L85" s="456"/>
      <c r="M85" s="455" t="str">
        <f>$M$11</f>
        <v>・重要情報の暗号化
・重要情報の窃取</v>
      </c>
      <c r="N85" s="456"/>
      <c r="P85" s="69"/>
    </row>
    <row r="86" spans="2:17" ht="30.95" customHeight="1">
      <c r="C86" s="455" t="s">
        <v>312</v>
      </c>
      <c r="D86" s="456"/>
      <c r="E86" s="455" t="s">
        <v>312</v>
      </c>
      <c r="F86" s="456"/>
      <c r="G86" s="455" t="s">
        <v>312</v>
      </c>
      <c r="H86" s="456"/>
      <c r="I86" s="455" t="s">
        <v>312</v>
      </c>
      <c r="J86" s="456"/>
      <c r="K86" s="455" t="s">
        <v>312</v>
      </c>
      <c r="L86" s="456"/>
      <c r="M86" s="455" t="s">
        <v>312</v>
      </c>
      <c r="N86" s="456"/>
      <c r="P86" s="69"/>
    </row>
    <row r="87" spans="2:17" ht="20.25" thickBot="1">
      <c r="P87" s="69"/>
    </row>
    <row r="88" spans="2:17" ht="39.950000000000003" customHeight="1" thickBot="1">
      <c r="C88" s="374" t="s">
        <v>490</v>
      </c>
      <c r="D88" s="375"/>
      <c r="E88" s="375"/>
      <c r="F88" s="375"/>
      <c r="G88" s="375"/>
      <c r="H88" s="375"/>
      <c r="I88" s="375"/>
      <c r="J88" s="375"/>
      <c r="K88" s="375"/>
      <c r="L88" s="375"/>
      <c r="M88" s="375"/>
      <c r="N88" s="376"/>
      <c r="P88" s="69"/>
    </row>
    <row r="89" spans="2:17" ht="19.5" customHeight="1">
      <c r="C89" s="22"/>
      <c r="H89" s="99"/>
      <c r="I89" s="99"/>
      <c r="J89" s="99"/>
      <c r="P89" s="69"/>
    </row>
    <row r="90" spans="2:17" ht="19.5" customHeight="1">
      <c r="C90" s="22"/>
      <c r="H90" s="99"/>
      <c r="I90" s="99"/>
      <c r="J90" s="99"/>
      <c r="P90" s="69"/>
    </row>
    <row r="91" spans="2:17" ht="39.75">
      <c r="B91" s="33"/>
      <c r="C91" s="33" t="str">
        <f>VLOOKUP(4,Products!$A$4:$B$35,2,FALSE)</f>
        <v>クラウドサービス用WAF</v>
      </c>
      <c r="P91" s="69"/>
    </row>
    <row r="92" spans="2:17">
      <c r="C92" s="22" t="s">
        <v>334</v>
      </c>
      <c r="H92" s="22" t="s">
        <v>335</v>
      </c>
      <c r="P92" s="69"/>
    </row>
    <row r="93" spans="2:17" ht="60.95" customHeight="1">
      <c r="C93" s="390" t="str" cm="1">
        <f t="array" aca="1" ref="C93" ca="1">INDEX(Products!A:D, (MATCH(OFFSET(INDIRECT(ADDRESS(ROW(), COLUMN())), -2, 0), Products!B:B, 0)), 4)</f>
        <v>Webアプリケーションの前面やネットワークに配置し、脆弱性を悪用した攻撃を検出・低減します。クラウドサービスとして利用しているWebサーバを保護します。</v>
      </c>
      <c r="D93" s="390"/>
      <c r="E93" s="390"/>
      <c r="F93" s="390"/>
      <c r="G93" s="390"/>
      <c r="H93" s="392" t="str">
        <f>$H$59</f>
        <v>JIPDEC「企業IT利活⽤動向調査2022」より引用</v>
      </c>
      <c r="I93" s="392"/>
      <c r="J93" s="392"/>
      <c r="P93" s="69"/>
    </row>
    <row r="94" spans="2:17">
      <c r="C94" s="22"/>
      <c r="H94" s="391" t="s">
        <v>491</v>
      </c>
      <c r="I94" s="391"/>
      <c r="J94" s="391"/>
      <c r="O94" s="99"/>
      <c r="P94" s="99"/>
      <c r="Q94" s="99"/>
    </row>
    <row r="95" spans="2:17">
      <c r="C95" s="22" t="s">
        <v>348</v>
      </c>
      <c r="G95" s="37"/>
      <c r="H95" s="391"/>
      <c r="I95" s="391"/>
      <c r="J95" s="391"/>
      <c r="O95" s="99"/>
      <c r="P95" s="99"/>
      <c r="Q95" s="99"/>
    </row>
    <row r="96" spans="2:17" ht="89.1" customHeight="1">
      <c r="C96" s="390" t="str" cm="1">
        <f t="array" aca="1" ref="C96" ca="1">INDEX(Products!A:E, (MATCH(OFFSET(INDIRECT(ADDRESS(ROW(), COLUMN())), -5, 0), Products!B:B, 0)), 5)</f>
        <v xml:space="preserve">・過検知、誤検知のリスクがあります。				
・基本的には設定のチューニングが必要です。
　内製が難しい場合は既成ルールの検討または運用の外部委託をご検討ください。			</v>
      </c>
      <c r="D96" s="390"/>
      <c r="E96" s="390"/>
      <c r="F96" s="390"/>
      <c r="G96" s="390"/>
      <c r="H96" s="391"/>
      <c r="I96" s="391"/>
      <c r="J96" s="391"/>
      <c r="O96" s="99"/>
      <c r="P96" s="99"/>
      <c r="Q96" s="99"/>
    </row>
    <row r="97" spans="2:17" ht="35.1" customHeight="1">
      <c r="H97" s="391"/>
      <c r="I97" s="391"/>
      <c r="J97" s="391"/>
      <c r="O97" s="99"/>
      <c r="P97" s="99"/>
      <c r="Q97" s="99"/>
    </row>
    <row r="98" spans="2:17">
      <c r="C98" s="22" t="s">
        <v>339</v>
      </c>
      <c r="H98" s="391"/>
      <c r="I98" s="391"/>
      <c r="J98" s="391"/>
      <c r="O98" s="99"/>
      <c r="P98" s="99"/>
      <c r="Q98" s="99"/>
    </row>
    <row r="99" spans="2:17">
      <c r="O99" s="99"/>
      <c r="P99" s="99"/>
      <c r="Q99" s="99"/>
    </row>
    <row r="100" spans="2:17">
      <c r="C100" s="426" t="s">
        <v>419</v>
      </c>
      <c r="D100" s="427"/>
      <c r="E100" s="428" t="s">
        <v>426</v>
      </c>
      <c r="F100" s="429"/>
      <c r="G100" s="430" t="s">
        <v>421</v>
      </c>
      <c r="H100" s="431"/>
      <c r="I100" s="432" t="s">
        <v>422</v>
      </c>
      <c r="J100" s="433"/>
      <c r="K100" s="434" t="s">
        <v>423</v>
      </c>
      <c r="L100" s="435"/>
      <c r="M100" s="436" t="s">
        <v>424</v>
      </c>
      <c r="N100" s="437"/>
      <c r="P100" s="69"/>
    </row>
    <row r="101" spans="2:17" ht="80.099999999999994" customHeight="1">
      <c r="C101" s="455" t="str">
        <f>$C$11</f>
        <v>・ターゲット選定と調査</v>
      </c>
      <c r="D101" s="456"/>
      <c r="E101" s="455" t="str">
        <f>$E$11</f>
        <v>・修正プログラムの改ざん</v>
      </c>
      <c r="F101" s="456"/>
      <c r="G101" s="455" t="str">
        <f>$G$11</f>
        <v>・インシデント対応の撹乱を目的としたWebサイトへのDDoS攻撃</v>
      </c>
      <c r="H101" s="456"/>
      <c r="I101" s="455" t="str">
        <f>$I$11</f>
        <v>・社内ファイルサーバにおける不正プログラム実行</v>
      </c>
      <c r="J101" s="456"/>
      <c r="K101" s="455" t="str">
        <f>$K$11</f>
        <v>・標準ポートを使用した疎通
・OSコマンド実行
・コマンド実行履歴の削除</v>
      </c>
      <c r="L101" s="456"/>
      <c r="M101" s="455" t="str">
        <f>$M$11</f>
        <v>・重要情報の暗号化
・重要情報の窃取</v>
      </c>
      <c r="N101" s="456"/>
      <c r="P101" s="69"/>
    </row>
    <row r="102" spans="2:17" ht="20.100000000000001" customHeight="1">
      <c r="C102" s="455" t="s">
        <v>312</v>
      </c>
      <c r="D102" s="456"/>
      <c r="E102" s="455" t="s">
        <v>312</v>
      </c>
      <c r="F102" s="456"/>
      <c r="G102" s="455" t="s">
        <v>312</v>
      </c>
      <c r="H102" s="456"/>
      <c r="I102" s="455" t="s">
        <v>312</v>
      </c>
      <c r="J102" s="456"/>
      <c r="K102" s="455" t="s">
        <v>312</v>
      </c>
      <c r="L102" s="456"/>
      <c r="M102" s="455" t="s">
        <v>312</v>
      </c>
      <c r="N102" s="456"/>
      <c r="P102" s="69"/>
    </row>
    <row r="103" spans="2:17" ht="20.25" thickBot="1">
      <c r="P103" s="69"/>
    </row>
    <row r="104" spans="2:17" ht="39.950000000000003" customHeight="1" thickBot="1">
      <c r="C104" s="374" t="s">
        <v>490</v>
      </c>
      <c r="D104" s="375"/>
      <c r="E104" s="375"/>
      <c r="F104" s="375"/>
      <c r="G104" s="375"/>
      <c r="H104" s="375"/>
      <c r="I104" s="375"/>
      <c r="J104" s="375"/>
      <c r="K104" s="375"/>
      <c r="L104" s="375"/>
      <c r="M104" s="375"/>
      <c r="N104" s="376"/>
      <c r="P104" s="69"/>
    </row>
    <row r="105" spans="2:17" ht="19.5" customHeight="1">
      <c r="C105" s="22"/>
      <c r="H105" s="99"/>
      <c r="I105" s="99"/>
      <c r="J105" s="99"/>
      <c r="P105" s="69"/>
    </row>
    <row r="106" spans="2:17" ht="19.5" customHeight="1">
      <c r="C106" s="22"/>
      <c r="H106" s="99"/>
      <c r="I106" s="99"/>
      <c r="J106" s="99"/>
      <c r="P106" s="69"/>
    </row>
    <row r="107" spans="2:17" ht="39.75">
      <c r="B107" s="33"/>
      <c r="C107" s="33" t="str">
        <f>VLOOKUP(5,Products!$A$4:$B$35,2,FALSE)</f>
        <v>VPN、セキュアリモートアクセス、プライベートアクセス</v>
      </c>
      <c r="P107" s="69"/>
    </row>
    <row r="108" spans="2:17">
      <c r="C108" s="22" t="s">
        <v>334</v>
      </c>
      <c r="H108" s="22" t="s">
        <v>335</v>
      </c>
      <c r="P108" s="69"/>
    </row>
    <row r="109" spans="2:17" ht="195" customHeight="1">
      <c r="C109" s="393" t="str" cm="1">
        <f t="array" aca="1" ref="C109" ca="1">INDEX(Products!A:D, (MATCH(OFFSET(INDIRECT(ADDRESS(ROW(), COLUMN())), -2, 0), Products!B:B, 0)), 4)</f>
        <v xml:space="preserve">VPN：
インターネット上に仮想の専用線を設定し、接続したい拠点に専用のルーターを設置し、特定の人のみが相互通信できる環境を構築します。	
セキュアリモートアクセス：
IDとパスワードに加えて、利用するユーザと端末情報を利用することで認証を強化します。リモートデスクトップやセキュアブラウザといった利用形態が挙げられます。			
プライベートアクセス：
回線事業者が提供する閉域網によりインターネットを経由せずに事業拠点とデータセンタ環境を接続します。GW同士の認証を行うことでセキュアな通信を実現します。			</v>
      </c>
      <c r="D109" s="393"/>
      <c r="E109" s="393"/>
      <c r="F109" s="393"/>
      <c r="G109" s="393"/>
      <c r="H109" s="392" t="str">
        <f>$H$59</f>
        <v>JIPDEC「企業IT利活⽤動向調査2022」より引用</v>
      </c>
      <c r="I109" s="392"/>
      <c r="J109" s="392"/>
      <c r="P109" s="69"/>
    </row>
    <row r="110" spans="2:17" ht="40.5" customHeight="1">
      <c r="H110" s="391" t="s">
        <v>491</v>
      </c>
      <c r="I110" s="391"/>
      <c r="J110" s="391"/>
      <c r="O110" s="99"/>
      <c r="P110" s="99"/>
      <c r="Q110" s="99"/>
    </row>
    <row r="111" spans="2:17">
      <c r="C111" s="22" t="s">
        <v>492</v>
      </c>
      <c r="G111" s="37"/>
      <c r="H111" s="391"/>
      <c r="I111" s="391"/>
      <c r="J111" s="391"/>
      <c r="O111" s="99"/>
      <c r="P111" s="99"/>
      <c r="Q111" s="99"/>
    </row>
    <row r="112" spans="2:17" ht="84" customHeight="1">
      <c r="C112" s="390" t="str" cm="1">
        <f t="array" aca="1" ref="C112" ca="1">INDEX(Products!A:E, (MATCH(OFFSET(INDIRECT(ADDRESS(ROW(), COLUMN())), -5, 0), Products!B:B, 0)), 5)</f>
        <v xml:space="preserve">・VPN機器の脆弱性を利用した侵入事例があるように、100%侵入防止を保障
　するものではありません。				
・クラウドやデータセンターなどの提供事業者側のインシデントのリスクが
　あります。				</v>
      </c>
      <c r="D112" s="390"/>
      <c r="E112" s="390"/>
      <c r="F112" s="390"/>
      <c r="G112" s="390"/>
      <c r="H112" s="391"/>
      <c r="I112" s="391"/>
      <c r="J112" s="391"/>
      <c r="O112" s="99"/>
      <c r="P112" s="99"/>
      <c r="Q112" s="99"/>
    </row>
    <row r="113" spans="2:17">
      <c r="H113" s="391"/>
      <c r="I113" s="391"/>
      <c r="J113" s="391"/>
      <c r="O113" s="99"/>
      <c r="P113" s="99"/>
      <c r="Q113" s="99"/>
    </row>
    <row r="114" spans="2:17">
      <c r="C114" s="22" t="s">
        <v>339</v>
      </c>
      <c r="H114" s="391"/>
      <c r="I114" s="391"/>
      <c r="J114" s="391"/>
      <c r="O114" s="99"/>
      <c r="P114" s="99"/>
      <c r="Q114" s="99"/>
    </row>
    <row r="115" spans="2:17">
      <c r="O115" s="99"/>
      <c r="P115" s="99"/>
      <c r="Q115" s="99"/>
    </row>
    <row r="116" spans="2:17">
      <c r="C116" s="426" t="s">
        <v>419</v>
      </c>
      <c r="D116" s="427"/>
      <c r="E116" s="428" t="s">
        <v>426</v>
      </c>
      <c r="F116" s="429"/>
      <c r="G116" s="430" t="s">
        <v>421</v>
      </c>
      <c r="H116" s="431"/>
      <c r="I116" s="432" t="s">
        <v>422</v>
      </c>
      <c r="J116" s="433"/>
      <c r="K116" s="434" t="s">
        <v>423</v>
      </c>
      <c r="L116" s="435"/>
      <c r="M116" s="436" t="s">
        <v>424</v>
      </c>
      <c r="N116" s="437"/>
      <c r="P116" s="69"/>
    </row>
    <row r="117" spans="2:17" ht="80.099999999999994" customHeight="1">
      <c r="C117" s="455" t="str">
        <f>$C$11</f>
        <v>・ターゲット選定と調査</v>
      </c>
      <c r="D117" s="456"/>
      <c r="E117" s="455" t="str">
        <f>$E$11</f>
        <v>・修正プログラムの改ざん</v>
      </c>
      <c r="F117" s="456"/>
      <c r="G117" s="455" t="str">
        <f>$G$11</f>
        <v>・インシデント対応の撹乱を目的としたWebサイトへのDDoS攻撃</v>
      </c>
      <c r="H117" s="456"/>
      <c r="I117" s="455" t="str">
        <f>$I$11</f>
        <v>・社内ファイルサーバにおける不正プログラム実行</v>
      </c>
      <c r="J117" s="456"/>
      <c r="K117" s="455" t="str">
        <f>$K$11</f>
        <v>・標準ポートを使用した疎通
・OSコマンド実行
・コマンド実行履歴の削除</v>
      </c>
      <c r="L117" s="456"/>
      <c r="M117" s="455" t="str">
        <f>$M$11</f>
        <v>・重要情報の暗号化
・重要情報の窃取</v>
      </c>
      <c r="N117" s="456"/>
      <c r="P117" s="69"/>
    </row>
    <row r="118" spans="2:17" ht="20.100000000000001" customHeight="1">
      <c r="C118" s="455" t="s">
        <v>312</v>
      </c>
      <c r="D118" s="456"/>
      <c r="E118" s="455" t="s">
        <v>312</v>
      </c>
      <c r="F118" s="456"/>
      <c r="G118" s="455" t="s">
        <v>312</v>
      </c>
      <c r="H118" s="456"/>
      <c r="I118" s="455" t="s">
        <v>312</v>
      </c>
      <c r="J118" s="456"/>
      <c r="K118" s="455" t="s">
        <v>312</v>
      </c>
      <c r="L118" s="456"/>
      <c r="M118" s="455" t="s">
        <v>312</v>
      </c>
      <c r="N118" s="456"/>
      <c r="P118" s="69"/>
    </row>
    <row r="119" spans="2:17" ht="20.25" thickBot="1">
      <c r="P119" s="69"/>
    </row>
    <row r="120" spans="2:17" ht="39.950000000000003" customHeight="1" thickBot="1">
      <c r="C120" s="374" t="s">
        <v>490</v>
      </c>
      <c r="D120" s="375"/>
      <c r="E120" s="375"/>
      <c r="F120" s="375"/>
      <c r="G120" s="375"/>
      <c r="H120" s="375"/>
      <c r="I120" s="375"/>
      <c r="J120" s="375"/>
      <c r="K120" s="375"/>
      <c r="L120" s="375"/>
      <c r="M120" s="375"/>
      <c r="N120" s="376"/>
      <c r="P120" s="69"/>
    </row>
    <row r="121" spans="2:17" ht="19.5" customHeight="1">
      <c r="C121" s="22"/>
      <c r="H121" s="99"/>
      <c r="I121" s="99"/>
      <c r="J121" s="99"/>
      <c r="P121" s="69"/>
    </row>
    <row r="122" spans="2:17" ht="19.5" customHeight="1">
      <c r="C122" s="22"/>
      <c r="H122" s="99"/>
      <c r="I122" s="99"/>
      <c r="J122" s="99"/>
      <c r="P122" s="69"/>
    </row>
    <row r="123" spans="2:17" ht="39.75">
      <c r="B123" s="33"/>
      <c r="C123" s="33" t="str">
        <f>VLOOKUP(6,Products!$A$4:$B$35,2,FALSE)</f>
        <v>統合振舞い検知サービス（XDR）</v>
      </c>
      <c r="P123" s="69"/>
    </row>
    <row r="124" spans="2:17">
      <c r="C124" s="22" t="s">
        <v>334</v>
      </c>
      <c r="H124" s="22" t="s">
        <v>335</v>
      </c>
      <c r="P124" s="69"/>
    </row>
    <row r="125" spans="2:17" ht="62.1" customHeight="1">
      <c r="C125" s="390" t="str" cm="1">
        <f t="array" aca="1" ref="C125" ca="1">INDEX(Products!A:D, (MATCH(OFFSET(INDIRECT(ADDRESS(ROW(), COLUMN())), -2, 0), Products!B:B, 0)), 4)</f>
        <v>エンドポイント、ネットワーク、アプリケーション、オンプレミスのデータセンター、クラウドでホスティングされているワークロード全体の情報を活用してセキュリティインシデントの検出と分析を行い、被害後の対処/修復を行うセキュリティ製品です。</v>
      </c>
      <c r="D125" s="390"/>
      <c r="E125" s="390"/>
      <c r="F125" s="390"/>
      <c r="G125" s="390"/>
      <c r="H125" s="392" t="str">
        <f>$H$59</f>
        <v>JIPDEC「企業IT利活⽤動向調査2022」より引用</v>
      </c>
      <c r="I125" s="392"/>
      <c r="J125" s="392"/>
      <c r="P125" s="69"/>
    </row>
    <row r="126" spans="2:17">
      <c r="C126" s="22"/>
      <c r="H126" s="391" t="s">
        <v>491</v>
      </c>
      <c r="I126" s="391"/>
      <c r="J126" s="391"/>
      <c r="O126" s="99"/>
      <c r="P126" s="99"/>
      <c r="Q126" s="99"/>
    </row>
    <row r="127" spans="2:17">
      <c r="C127" s="22" t="s">
        <v>348</v>
      </c>
      <c r="G127" s="37"/>
      <c r="H127" s="391"/>
      <c r="I127" s="391"/>
      <c r="J127" s="391"/>
      <c r="O127" s="99"/>
      <c r="P127" s="99"/>
      <c r="Q127" s="99"/>
    </row>
    <row r="128" spans="2:17" ht="130.5" customHeight="1">
      <c r="C128" s="390" t="str" cm="1">
        <f t="array" aca="1" ref="C128" ca="1">INDEX(Products!A:E, (MATCH(OFFSET(INDIRECT(ADDRESS(ROW(), COLUMN())), -5, 0), Products!B:B, 0)), 5)</f>
        <v xml:space="preserve">・機器やネットワークへの負荷を考慮する必要があります。				
・収集・検知・分析などの作業を自動化できますが、検知された問題が
　本当に取り除かれたかどうか、問題がある場合はどのように対処する
　のかなど、最終的には人が判断する必要があります。				
・運用には専門知識が必要となります。必要に応じて外部委託をご検討
　ください。				</v>
      </c>
      <c r="D128" s="390"/>
      <c r="E128" s="390"/>
      <c r="F128" s="390"/>
      <c r="G128" s="390"/>
      <c r="H128" s="391"/>
      <c r="I128" s="391"/>
      <c r="J128" s="391"/>
      <c r="O128" s="99"/>
      <c r="P128" s="99"/>
      <c r="Q128" s="99"/>
    </row>
    <row r="129" spans="2:17">
      <c r="H129" s="391"/>
      <c r="I129" s="391"/>
      <c r="J129" s="391"/>
      <c r="O129" s="99"/>
      <c r="P129" s="99"/>
      <c r="Q129" s="99"/>
    </row>
    <row r="130" spans="2:17">
      <c r="C130" s="22" t="s">
        <v>339</v>
      </c>
      <c r="H130" s="391"/>
      <c r="I130" s="391"/>
      <c r="J130" s="391"/>
      <c r="O130" s="99"/>
      <c r="P130" s="99"/>
      <c r="Q130" s="99"/>
    </row>
    <row r="131" spans="2:17">
      <c r="O131" s="99"/>
      <c r="P131" s="99"/>
      <c r="Q131" s="99"/>
    </row>
    <row r="132" spans="2:17">
      <c r="C132" s="426" t="s">
        <v>419</v>
      </c>
      <c r="D132" s="427"/>
      <c r="E132" s="428" t="s">
        <v>426</v>
      </c>
      <c r="F132" s="429"/>
      <c r="G132" s="430" t="s">
        <v>421</v>
      </c>
      <c r="H132" s="431"/>
      <c r="I132" s="432" t="s">
        <v>422</v>
      </c>
      <c r="J132" s="433"/>
      <c r="K132" s="434" t="s">
        <v>423</v>
      </c>
      <c r="L132" s="435"/>
      <c r="M132" s="436" t="s">
        <v>424</v>
      </c>
      <c r="N132" s="437"/>
      <c r="P132" s="69"/>
    </row>
    <row r="133" spans="2:17" ht="80.099999999999994" customHeight="1">
      <c r="C133" s="455" t="str">
        <f>$C$11</f>
        <v>・ターゲット選定と調査</v>
      </c>
      <c r="D133" s="456"/>
      <c r="E133" s="455" t="str">
        <f>$E$11</f>
        <v>・修正プログラムの改ざん</v>
      </c>
      <c r="F133" s="456"/>
      <c r="G133" s="455" t="str">
        <f>$G$11</f>
        <v>・インシデント対応の撹乱を目的としたWebサイトへのDDoS攻撃</v>
      </c>
      <c r="H133" s="456"/>
      <c r="I133" s="445" t="str">
        <f>$I$11</f>
        <v>・社内ファイルサーバにおける不正プログラム実行</v>
      </c>
      <c r="J133" s="446"/>
      <c r="K133" s="445" t="str">
        <f>$K$11</f>
        <v>・標準ポートを使用した疎通
・OSコマンド実行
・コマンド実行履歴の削除</v>
      </c>
      <c r="L133" s="446"/>
      <c r="M133" s="445" t="str">
        <f>$M$11</f>
        <v>・重要情報の暗号化
・重要情報の窃取</v>
      </c>
      <c r="N133" s="446"/>
      <c r="P133" s="69"/>
    </row>
    <row r="134" spans="2:17" ht="87" customHeight="1">
      <c r="C134" s="455" t="s">
        <v>312</v>
      </c>
      <c r="D134" s="456"/>
      <c r="E134" s="455" t="s">
        <v>312</v>
      </c>
      <c r="F134" s="456"/>
      <c r="G134" s="455" t="s">
        <v>312</v>
      </c>
      <c r="H134" s="456"/>
      <c r="I134" s="389" t="s">
        <v>350</v>
      </c>
      <c r="J134" s="389"/>
      <c r="K134" s="389" t="s">
        <v>429</v>
      </c>
      <c r="L134" s="389"/>
      <c r="M134" s="389" t="s">
        <v>430</v>
      </c>
      <c r="N134" s="389"/>
      <c r="P134" s="69"/>
    </row>
    <row r="135" spans="2:17" ht="20.25" thickBot="1">
      <c r="P135" s="69"/>
    </row>
    <row r="136" spans="2:17" ht="39.950000000000003" customHeight="1" thickBot="1">
      <c r="C136" s="374" t="s">
        <v>490</v>
      </c>
      <c r="D136" s="375"/>
      <c r="E136" s="375"/>
      <c r="F136" s="375"/>
      <c r="G136" s="375"/>
      <c r="H136" s="375"/>
      <c r="I136" s="375"/>
      <c r="J136" s="375"/>
      <c r="K136" s="375"/>
      <c r="L136" s="375"/>
      <c r="M136" s="375"/>
      <c r="N136" s="376"/>
      <c r="P136" s="69"/>
    </row>
    <row r="137" spans="2:17" ht="19.5" customHeight="1">
      <c r="C137" s="22"/>
      <c r="H137" s="99"/>
      <c r="I137" s="99"/>
      <c r="J137" s="99"/>
      <c r="P137" s="69"/>
    </row>
    <row r="138" spans="2:17" ht="19.5" customHeight="1">
      <c r="C138" s="22"/>
      <c r="H138" s="99"/>
      <c r="I138" s="99"/>
      <c r="J138" s="99"/>
      <c r="P138" s="69"/>
    </row>
    <row r="139" spans="2:17" ht="39.75">
      <c r="B139" s="33"/>
      <c r="C139" s="33" t="str">
        <f>VLOOKUP(7,Products!$A$4:$B$35,2,FALSE)</f>
        <v>統合ログ分析管理（SIEM）ツール</v>
      </c>
      <c r="P139" s="69"/>
    </row>
    <row r="140" spans="2:17">
      <c r="C140" s="22" t="s">
        <v>334</v>
      </c>
      <c r="H140" s="22" t="s">
        <v>335</v>
      </c>
      <c r="P140" s="69"/>
    </row>
    <row r="141" spans="2:17" ht="42" customHeight="1">
      <c r="C141" s="390" t="str" cm="1">
        <f t="array" aca="1" ref="C141" ca="1">INDEX(Products!A:D, (MATCH(OFFSET(INDIRECT(ADDRESS(ROW(), COLUMN())), -2, 0), Products!B:B, 0)), 4)</f>
        <v>ファイアウォールやIDS／IPS、プロキシなどから出力されるログやデータを一元的に集約・監視することで、攻撃を検知・記録します。</v>
      </c>
      <c r="D141" s="390"/>
      <c r="E141" s="390"/>
      <c r="F141" s="390"/>
      <c r="G141" s="390"/>
      <c r="H141" s="392" t="str">
        <f>$H$59</f>
        <v>JIPDEC「企業IT利活⽤動向調査2022」より引用</v>
      </c>
      <c r="I141" s="392"/>
      <c r="J141" s="392"/>
      <c r="P141" s="69"/>
    </row>
    <row r="142" spans="2:17">
      <c r="C142" s="22"/>
      <c r="H142" s="391" t="s">
        <v>491</v>
      </c>
      <c r="I142" s="391"/>
      <c r="J142" s="391"/>
      <c r="O142" s="99"/>
      <c r="P142" s="99"/>
      <c r="Q142" s="99"/>
    </row>
    <row r="143" spans="2:17">
      <c r="C143" s="22" t="s">
        <v>492</v>
      </c>
      <c r="G143" s="37"/>
      <c r="H143" s="391"/>
      <c r="I143" s="391"/>
      <c r="J143" s="391"/>
      <c r="O143" s="99"/>
      <c r="P143" s="99"/>
      <c r="Q143" s="99"/>
    </row>
    <row r="144" spans="2:17" ht="100.5" customHeight="1">
      <c r="C144" s="390" t="str" cm="1">
        <f t="array" aca="1" ref="C144" ca="1">INDEX(Products!A:E, (MATCH(OFFSET(INDIRECT(ADDRESS(ROW(), COLUMN())), -5, 0), Products!B:B, 0)), 5)</f>
        <v>・管理対象の選定が必要です。ディスク容量を考慮して必要な対象および保存期間をご検討ください。
・分析に際しては、勤務時間帯やアクセス先など自社の傾向を加味する必要があります。
・サイバー攻撃によりログ収集を無効化されたりログデータを改ざんされたりするリスクがあります。</v>
      </c>
      <c r="D144" s="390"/>
      <c r="E144" s="390"/>
      <c r="F144" s="390"/>
      <c r="G144" s="390"/>
      <c r="H144" s="391"/>
      <c r="I144" s="391"/>
      <c r="J144" s="391"/>
      <c r="O144" s="99"/>
      <c r="P144" s="99"/>
      <c r="Q144" s="99"/>
    </row>
    <row r="145" spans="2:17">
      <c r="H145" s="391"/>
      <c r="I145" s="391"/>
      <c r="J145" s="391"/>
      <c r="O145" s="99"/>
      <c r="P145" s="99"/>
      <c r="Q145" s="99"/>
    </row>
    <row r="146" spans="2:17">
      <c r="C146" s="22" t="s">
        <v>339</v>
      </c>
      <c r="H146" s="391"/>
      <c r="I146" s="391"/>
      <c r="J146" s="391"/>
      <c r="O146" s="99"/>
      <c r="P146" s="99"/>
      <c r="Q146" s="99"/>
    </row>
    <row r="147" spans="2:17">
      <c r="O147" s="99"/>
      <c r="P147" s="99"/>
      <c r="Q147" s="99"/>
    </row>
    <row r="148" spans="2:17">
      <c r="C148" s="426" t="s">
        <v>419</v>
      </c>
      <c r="D148" s="427"/>
      <c r="E148" s="428" t="s">
        <v>426</v>
      </c>
      <c r="F148" s="429"/>
      <c r="G148" s="430" t="s">
        <v>421</v>
      </c>
      <c r="H148" s="431"/>
      <c r="I148" s="432" t="s">
        <v>422</v>
      </c>
      <c r="J148" s="433"/>
      <c r="K148" s="434" t="s">
        <v>423</v>
      </c>
      <c r="L148" s="435"/>
      <c r="M148" s="436" t="s">
        <v>424</v>
      </c>
      <c r="N148" s="437"/>
      <c r="P148" s="69"/>
    </row>
    <row r="149" spans="2:17" ht="80.099999999999994" customHeight="1">
      <c r="C149" s="455" t="str">
        <f>$C$11</f>
        <v>・ターゲット選定と調査</v>
      </c>
      <c r="D149" s="456"/>
      <c r="E149" s="455" t="str">
        <f>$E$11</f>
        <v>・修正プログラムの改ざん</v>
      </c>
      <c r="F149" s="456"/>
      <c r="G149" s="455" t="str">
        <f>$G$11</f>
        <v>・インシデント対応の撹乱を目的としたWebサイトへのDDoS攻撃</v>
      </c>
      <c r="H149" s="456"/>
      <c r="I149" s="455" t="str">
        <f>$I$11</f>
        <v>・社内ファイルサーバにおける不正プログラム実行</v>
      </c>
      <c r="J149" s="456"/>
      <c r="K149" s="445" t="str">
        <f>$K$11</f>
        <v>・標準ポートを使用した疎通
・OSコマンド実行
・コマンド実行履歴の削除</v>
      </c>
      <c r="L149" s="446"/>
      <c r="M149" s="455" t="str">
        <f>$M$11</f>
        <v>・重要情報の暗号化
・重要情報の窃取</v>
      </c>
      <c r="N149" s="456"/>
      <c r="P149" s="69"/>
    </row>
    <row r="150" spans="2:17" ht="108.95" customHeight="1">
      <c r="C150" s="455" t="s">
        <v>312</v>
      </c>
      <c r="D150" s="456"/>
      <c r="E150" s="455" t="s">
        <v>312</v>
      </c>
      <c r="F150" s="456"/>
      <c r="G150" s="455" t="s">
        <v>312</v>
      </c>
      <c r="H150" s="456"/>
      <c r="I150" s="455" t="s">
        <v>312</v>
      </c>
      <c r="J150" s="456"/>
      <c r="K150" s="389" t="s">
        <v>354</v>
      </c>
      <c r="L150" s="389"/>
      <c r="M150" s="455" t="s">
        <v>312</v>
      </c>
      <c r="N150" s="456"/>
      <c r="P150" s="69"/>
    </row>
    <row r="151" spans="2:17" ht="20.25" thickBot="1">
      <c r="P151" s="69"/>
    </row>
    <row r="152" spans="2:17" ht="39.950000000000003" customHeight="1" thickBot="1">
      <c r="C152" s="374" t="s">
        <v>490</v>
      </c>
      <c r="D152" s="375"/>
      <c r="E152" s="375"/>
      <c r="F152" s="375"/>
      <c r="G152" s="375"/>
      <c r="H152" s="375"/>
      <c r="I152" s="375"/>
      <c r="J152" s="375"/>
      <c r="K152" s="375"/>
      <c r="L152" s="375"/>
      <c r="M152" s="375"/>
      <c r="N152" s="376"/>
      <c r="P152" s="69"/>
    </row>
    <row r="153" spans="2:17" ht="19.5" customHeight="1">
      <c r="C153" s="22"/>
      <c r="H153" s="99"/>
      <c r="I153" s="99"/>
      <c r="J153" s="99"/>
      <c r="P153" s="69"/>
    </row>
    <row r="154" spans="2:17" ht="19.5" customHeight="1">
      <c r="C154" s="22"/>
      <c r="H154" s="99"/>
      <c r="I154" s="99"/>
      <c r="J154" s="99"/>
      <c r="P154" s="69"/>
    </row>
    <row r="155" spans="2:17" ht="39.75">
      <c r="B155" s="33"/>
      <c r="C155" s="33" t="str">
        <f>VLOOKUP(8,Products!$A$4:$B$35,2,FALSE)</f>
        <v>フォレンジクスツール</v>
      </c>
      <c r="P155" s="69"/>
    </row>
    <row r="156" spans="2:17">
      <c r="C156" s="22" t="s">
        <v>334</v>
      </c>
      <c r="H156" s="22" t="s">
        <v>335</v>
      </c>
      <c r="P156" s="69"/>
    </row>
    <row r="157" spans="2:17" ht="39.950000000000003" customHeight="1">
      <c r="C157" s="390" t="str" cm="1">
        <f t="array" aca="1" ref="C157" ca="1">INDEX(Products!A:D, (MATCH(OFFSET(INDIRECT(ADDRESS(ROW(), COLUMN())), -2, 0), Products!B:B, 0)), 4)</f>
        <v>コンピュータやネットワークを解析し、攻撃の痕跡（データのコピー・消去・改ざんなど）を探したり、削除された情報を復元することで攻撃者の行動を把握したりすることができます。</v>
      </c>
      <c r="D157" s="390"/>
      <c r="E157" s="390"/>
      <c r="F157" s="390"/>
      <c r="G157" s="390"/>
      <c r="H157" s="392" t="str">
        <f>$H$59</f>
        <v>JIPDEC「企業IT利活⽤動向調査2022」より引用</v>
      </c>
      <c r="I157" s="392"/>
      <c r="J157" s="392"/>
      <c r="P157" s="69"/>
    </row>
    <row r="158" spans="2:17">
      <c r="H158" s="391" t="s">
        <v>491</v>
      </c>
      <c r="I158" s="391"/>
      <c r="J158" s="391"/>
      <c r="O158" s="99"/>
      <c r="P158" s="99"/>
      <c r="Q158" s="99"/>
    </row>
    <row r="159" spans="2:17">
      <c r="C159" s="22" t="s">
        <v>348</v>
      </c>
      <c r="G159" s="37"/>
      <c r="H159" s="391"/>
      <c r="I159" s="391"/>
      <c r="J159" s="391"/>
      <c r="O159" s="99"/>
      <c r="P159" s="99"/>
      <c r="Q159" s="99"/>
    </row>
    <row r="160" spans="2:17" ht="81" customHeight="1">
      <c r="C160" s="390" t="str" cm="1">
        <f t="array" aca="1" ref="C160" ca="1">INDEX(Products!A:E, (MATCH(OFFSET(INDIRECT(ADDRESS(ROW(), COLUMN())), -5, 0), Products!B:B, 0)), 5)</f>
        <v xml:space="preserve">・エンドポイントで動作するソフトウェアの場合、感染拡大と負荷のリスクがあるため、まずは対象
　をネットワークから隔離してご利用ください。				
・攻撃者が痕跡を隠蔽した場合、有効なデータが取得できない場合があります。				
・取得すべきデータの検討や分析の専門知識が必要となります。				</v>
      </c>
      <c r="D160" s="390"/>
      <c r="E160" s="390"/>
      <c r="F160" s="390"/>
      <c r="G160" s="390"/>
      <c r="H160" s="391"/>
      <c r="I160" s="391"/>
      <c r="J160" s="391"/>
      <c r="O160" s="99"/>
      <c r="P160" s="99"/>
      <c r="Q160" s="99"/>
    </row>
    <row r="161" spans="2:17">
      <c r="H161" s="391"/>
      <c r="I161" s="391"/>
      <c r="J161" s="391"/>
      <c r="O161" s="99"/>
      <c r="P161" s="99"/>
      <c r="Q161" s="99"/>
    </row>
    <row r="162" spans="2:17">
      <c r="C162" s="22" t="s">
        <v>339</v>
      </c>
      <c r="H162" s="391"/>
      <c r="I162" s="391"/>
      <c r="J162" s="391"/>
      <c r="O162" s="99"/>
      <c r="P162" s="99"/>
      <c r="Q162" s="99"/>
    </row>
    <row r="163" spans="2:17" ht="60.95" customHeight="1">
      <c r="C163" s="390" t="s">
        <v>355</v>
      </c>
      <c r="D163" s="390"/>
      <c r="E163" s="390"/>
      <c r="F163" s="390"/>
      <c r="G163" s="390"/>
      <c r="H163" s="391"/>
      <c r="I163" s="391"/>
      <c r="J163" s="391"/>
      <c r="O163" s="99"/>
      <c r="P163" s="99"/>
      <c r="Q163" s="99"/>
    </row>
    <row r="164" spans="2:17">
      <c r="O164" s="99"/>
      <c r="P164" s="99"/>
      <c r="Q164" s="99"/>
    </row>
    <row r="165" spans="2:17">
      <c r="C165" s="426" t="s">
        <v>419</v>
      </c>
      <c r="D165" s="427"/>
      <c r="E165" s="428" t="s">
        <v>426</v>
      </c>
      <c r="F165" s="429"/>
      <c r="G165" s="430" t="s">
        <v>421</v>
      </c>
      <c r="H165" s="431"/>
      <c r="I165" s="432" t="s">
        <v>422</v>
      </c>
      <c r="J165" s="433"/>
      <c r="K165" s="434" t="s">
        <v>423</v>
      </c>
      <c r="L165" s="435"/>
      <c r="M165" s="436" t="s">
        <v>424</v>
      </c>
      <c r="N165" s="437"/>
      <c r="P165" s="69"/>
    </row>
    <row r="166" spans="2:17" ht="80.099999999999994" customHeight="1">
      <c r="C166" s="455" t="str">
        <f>$C$11</f>
        <v>・ターゲット選定と調査</v>
      </c>
      <c r="D166" s="456"/>
      <c r="E166" s="455" t="str">
        <f>$E$11</f>
        <v>・修正プログラムの改ざん</v>
      </c>
      <c r="F166" s="456"/>
      <c r="G166" s="455" t="str">
        <f>$G$11</f>
        <v>・インシデント対応の撹乱を目的としたWebサイトへのDDoS攻撃</v>
      </c>
      <c r="H166" s="456"/>
      <c r="I166" s="455" t="str">
        <f>$I$11</f>
        <v>・社内ファイルサーバにおける不正プログラム実行</v>
      </c>
      <c r="J166" s="456"/>
      <c r="K166" s="455" t="str">
        <f>$K$11</f>
        <v>・標準ポートを使用した疎通
・OSコマンド実行
・コマンド実行履歴の削除</v>
      </c>
      <c r="L166" s="456"/>
      <c r="M166" s="455" t="str">
        <f>$M$11</f>
        <v>・重要情報の暗号化
・重要情報の窃取</v>
      </c>
      <c r="N166" s="456"/>
      <c r="P166" s="69"/>
    </row>
    <row r="167" spans="2:17" ht="30.75" customHeight="1">
      <c r="C167" s="455" t="s">
        <v>312</v>
      </c>
      <c r="D167" s="456"/>
      <c r="E167" s="455" t="s">
        <v>312</v>
      </c>
      <c r="F167" s="456"/>
      <c r="G167" s="455" t="s">
        <v>312</v>
      </c>
      <c r="H167" s="456"/>
      <c r="I167" s="455" t="s">
        <v>312</v>
      </c>
      <c r="J167" s="456"/>
      <c r="K167" s="455" t="s">
        <v>312</v>
      </c>
      <c r="L167" s="456"/>
      <c r="M167" s="455" t="s">
        <v>312</v>
      </c>
      <c r="N167" s="456"/>
      <c r="P167" s="69"/>
    </row>
    <row r="168" spans="2:17">
      <c r="P168" s="69"/>
    </row>
    <row r="169" spans="2:17" ht="39.950000000000003" customHeight="1" thickBot="1">
      <c r="C169" s="374" t="s">
        <v>490</v>
      </c>
      <c r="D169" s="375"/>
      <c r="E169" s="375"/>
      <c r="F169" s="375"/>
      <c r="G169" s="375"/>
      <c r="H169" s="375"/>
      <c r="I169" s="375"/>
      <c r="J169" s="375"/>
      <c r="K169" s="375"/>
      <c r="L169" s="375"/>
      <c r="M169" s="375"/>
      <c r="N169" s="376"/>
      <c r="P169" s="69"/>
    </row>
    <row r="170" spans="2:17" ht="19.5" customHeight="1">
      <c r="C170" s="22"/>
      <c r="H170" s="99"/>
      <c r="I170" s="99"/>
      <c r="J170" s="99"/>
      <c r="P170" s="69"/>
    </row>
    <row r="171" spans="2:17" ht="19.5" customHeight="1">
      <c r="C171" s="22"/>
      <c r="H171" s="99"/>
      <c r="I171" s="99"/>
      <c r="J171" s="99"/>
      <c r="P171" s="69"/>
    </row>
    <row r="172" spans="2:17" ht="39.75">
      <c r="B172" s="33"/>
      <c r="C172" s="33" t="str">
        <f>VLOOKUP(9,Products!$A$4:$B$35,2,FALSE)</f>
        <v>DDoS（サービス妨害）攻撃対策ツール</v>
      </c>
      <c r="P172" s="69"/>
    </row>
    <row r="173" spans="2:17">
      <c r="C173" s="22" t="s">
        <v>334</v>
      </c>
      <c r="H173" s="22" t="s">
        <v>335</v>
      </c>
      <c r="P173" s="69"/>
    </row>
    <row r="174" spans="2:17" ht="41.1" customHeight="1">
      <c r="C174" s="390" t="str" cm="1">
        <f t="array" aca="1" ref="C174" ca="1">INDEX(Products!A:D, (MATCH(OFFSET(INDIRECT(ADDRESS(ROW(), COLUMN())), -2, 0), Products!B:B, 0)), 4)</f>
        <v>外部ネットワークの複数の機器から公開サーバへ大量のトラフィックを送付しサービス停止を狙う攻撃を防ぐ、または緩和します。</v>
      </c>
      <c r="D174" s="390"/>
      <c r="E174" s="390"/>
      <c r="F174" s="390"/>
      <c r="G174" s="390"/>
      <c r="H174" s="392" t="str">
        <f>$H$59</f>
        <v>JIPDEC「企業IT利活⽤動向調査2022」より引用</v>
      </c>
      <c r="I174" s="392"/>
      <c r="J174" s="392"/>
      <c r="P174" s="69"/>
    </row>
    <row r="175" spans="2:17">
      <c r="C175" s="22"/>
      <c r="H175" s="391" t="s">
        <v>491</v>
      </c>
      <c r="I175" s="391"/>
      <c r="J175" s="391"/>
      <c r="O175" s="99"/>
      <c r="P175" s="99"/>
      <c r="Q175" s="99"/>
    </row>
    <row r="176" spans="2:17">
      <c r="C176" s="22" t="s">
        <v>492</v>
      </c>
      <c r="G176" s="37"/>
      <c r="H176" s="391"/>
      <c r="I176" s="391"/>
      <c r="J176" s="391"/>
      <c r="O176" s="99"/>
      <c r="P176" s="99"/>
      <c r="Q176" s="99"/>
    </row>
    <row r="177" spans="2:17" ht="100.5" customHeight="1">
      <c r="C177" s="390" t="str" cm="1">
        <f t="array" aca="1" ref="C177" ca="1">INDEX(Products!A:E, (MATCH(OFFSET(INDIRECT(ADDRESS(ROW(), COLUMN())), -5, 0), Products!B:B, 0)), 5)</f>
        <v xml:space="preserve">・平常時の公開サーバへのトラフィックを加味してご検討ください。				
・プロダクトによっては検知から緩和まで時間を要する場合があります。				
・WAF, IDSもDDoS攻撃を防ぐ、検知する上で有効なプロダクトです。各プロ
　ダクトの記載をご参照ください。				</v>
      </c>
      <c r="D177" s="390"/>
      <c r="E177" s="390"/>
      <c r="F177" s="390"/>
      <c r="G177" s="390"/>
      <c r="H177" s="391"/>
      <c r="I177" s="391"/>
      <c r="J177" s="391"/>
      <c r="O177" s="99"/>
      <c r="P177" s="99"/>
      <c r="Q177" s="99"/>
    </row>
    <row r="178" spans="2:17">
      <c r="H178" s="391"/>
      <c r="I178" s="391"/>
      <c r="J178" s="391"/>
      <c r="O178" s="99"/>
      <c r="P178" s="99"/>
      <c r="Q178" s="99"/>
    </row>
    <row r="179" spans="2:17">
      <c r="C179" s="22" t="s">
        <v>339</v>
      </c>
      <c r="H179" s="391"/>
      <c r="I179" s="391"/>
      <c r="J179" s="391"/>
      <c r="O179" s="99"/>
      <c r="P179" s="99"/>
      <c r="Q179" s="99"/>
    </row>
    <row r="180" spans="2:17">
      <c r="O180" s="99"/>
      <c r="P180" s="99"/>
      <c r="Q180" s="99"/>
    </row>
    <row r="181" spans="2:17">
      <c r="C181" s="426" t="s">
        <v>419</v>
      </c>
      <c r="D181" s="427"/>
      <c r="E181" s="428" t="s">
        <v>426</v>
      </c>
      <c r="F181" s="429"/>
      <c r="G181" s="430" t="s">
        <v>421</v>
      </c>
      <c r="H181" s="431"/>
      <c r="I181" s="432" t="s">
        <v>422</v>
      </c>
      <c r="J181" s="433"/>
      <c r="K181" s="434" t="s">
        <v>423</v>
      </c>
      <c r="L181" s="435"/>
      <c r="M181" s="436" t="s">
        <v>424</v>
      </c>
      <c r="N181" s="437"/>
      <c r="P181" s="69"/>
    </row>
    <row r="182" spans="2:17" ht="80.099999999999994" customHeight="1">
      <c r="C182" s="455" t="str">
        <f>$C$11</f>
        <v>・ターゲット選定と調査</v>
      </c>
      <c r="D182" s="456"/>
      <c r="E182" s="455" t="str">
        <f>$E$11</f>
        <v>・修正プログラムの改ざん</v>
      </c>
      <c r="F182" s="456"/>
      <c r="G182" s="445" t="str">
        <f>$G$11</f>
        <v>・インシデント対応の撹乱を目的としたWebサイトへのDDoS攻撃</v>
      </c>
      <c r="H182" s="446"/>
      <c r="I182" s="455" t="str">
        <f>$I$11</f>
        <v>・社内ファイルサーバにおける不正プログラム実行</v>
      </c>
      <c r="J182" s="456"/>
      <c r="K182" s="455" t="str">
        <f>$K$11</f>
        <v>・標準ポートを使用した疎通
・OSコマンド実行
・コマンド実行履歴の削除</v>
      </c>
      <c r="L182" s="456"/>
      <c r="M182" s="455" t="str">
        <f>$M$11</f>
        <v>・重要情報の暗号化
・重要情報の窃取</v>
      </c>
      <c r="N182" s="456"/>
      <c r="P182" s="69"/>
    </row>
    <row r="183" spans="2:17" ht="77.099999999999994" customHeight="1">
      <c r="C183" s="455" t="s">
        <v>312</v>
      </c>
      <c r="D183" s="456"/>
      <c r="E183" s="455" t="s">
        <v>312</v>
      </c>
      <c r="F183" s="456"/>
      <c r="G183" s="389" t="s">
        <v>493</v>
      </c>
      <c r="H183" s="389"/>
      <c r="I183" s="455" t="s">
        <v>312</v>
      </c>
      <c r="J183" s="456"/>
      <c r="K183" s="455" t="s">
        <v>312</v>
      </c>
      <c r="L183" s="456"/>
      <c r="M183" s="455" t="s">
        <v>312</v>
      </c>
      <c r="N183" s="456"/>
      <c r="P183" s="69"/>
    </row>
    <row r="184" spans="2:17" ht="20.25" thickBot="1">
      <c r="P184" s="69"/>
    </row>
    <row r="185" spans="2:17" ht="39.950000000000003" customHeight="1" thickBot="1">
      <c r="C185" s="374" t="s">
        <v>490</v>
      </c>
      <c r="D185" s="375"/>
      <c r="E185" s="375"/>
      <c r="F185" s="375"/>
      <c r="G185" s="375"/>
      <c r="H185" s="375"/>
      <c r="I185" s="375"/>
      <c r="J185" s="375"/>
      <c r="K185" s="375"/>
      <c r="L185" s="375"/>
      <c r="M185" s="375"/>
      <c r="N185" s="376"/>
      <c r="P185" s="69"/>
    </row>
    <row r="186" spans="2:17" ht="19.5" customHeight="1">
      <c r="C186" s="22"/>
      <c r="H186" s="99"/>
      <c r="I186" s="99"/>
      <c r="J186" s="99"/>
      <c r="P186" s="69"/>
    </row>
    <row r="187" spans="2:17" ht="19.5" customHeight="1">
      <c r="C187" s="22"/>
      <c r="H187" s="99"/>
      <c r="I187" s="99"/>
      <c r="J187" s="99"/>
      <c r="P187" s="69"/>
    </row>
    <row r="188" spans="2:17" ht="39.75">
      <c r="B188" s="33"/>
      <c r="C188" s="33" t="str">
        <f>VLOOKUP(11,Products!$A$4:$B$35,2,FALSE)</f>
        <v>CASB</v>
      </c>
      <c r="P188" s="69"/>
    </row>
    <row r="189" spans="2:17">
      <c r="C189" s="22" t="s">
        <v>334</v>
      </c>
      <c r="H189" s="22" t="s">
        <v>335</v>
      </c>
      <c r="P189" s="69"/>
    </row>
    <row r="190" spans="2:17" ht="150" customHeight="1">
      <c r="C190" s="390" t="str" cm="1">
        <f t="array" aca="1" ref="C190" ca="1">INDEX(Products!A:D, (MATCH(OFFSET(INDIRECT(ADDRESS(ROW(), COLUMN())), -2, 0), Products!B:B, 0)), 4)</f>
        <v>CASB(Cloud Access Security Broker)とは、企業や組織の従業員がクラウドサービスを利用する際の
セキュリティを一括管理する役割を果たすソリューションの総称です。
組織内で利用されているクラウドサービスへのアクセスの可視化や不正アクセスやデータ流出の阻止、
適切なクラウドサービス利用のための監視や制御、送受信するデータの暗号化などを実現し、
一貫性のあるセキュリティポリシーを適用することができます。
主にシャドーIT対策に効果があります。</v>
      </c>
      <c r="D190" s="390"/>
      <c r="E190" s="390"/>
      <c r="F190" s="390"/>
      <c r="G190" s="390"/>
      <c r="H190" s="392" t="str">
        <f>$H$59</f>
        <v>JIPDEC「企業IT利活⽤動向調査2022」より引用</v>
      </c>
      <c r="I190" s="392"/>
      <c r="J190" s="392"/>
      <c r="P190" s="69"/>
    </row>
    <row r="191" spans="2:17">
      <c r="C191" s="26"/>
      <c r="H191" s="391" t="s">
        <v>491</v>
      </c>
      <c r="I191" s="391"/>
      <c r="J191" s="391"/>
      <c r="O191" s="99"/>
      <c r="P191" s="99"/>
      <c r="Q191" s="99"/>
    </row>
    <row r="192" spans="2:17">
      <c r="C192" s="22" t="s">
        <v>348</v>
      </c>
      <c r="G192" s="37"/>
      <c r="H192" s="391"/>
      <c r="I192" s="391"/>
      <c r="J192" s="391"/>
      <c r="O192" s="99"/>
      <c r="P192" s="99"/>
      <c r="Q192" s="99"/>
    </row>
    <row r="193" spans="2:17" ht="102" customHeight="1">
      <c r="C193" s="390" t="str" cm="1">
        <f t="array" aca="1" ref="C193" ca="1">INDEX(Products!A:E, (MATCH(OFFSET(INDIRECT(ADDRESS(ROW(), COLUMN())), -5, 0), Products!B:B, 0)), 5)</f>
        <v>・セキュリティポリシーを明確にしないと効果を発揮できません。
・異変を検知しますが、その原因まではわからないため、別の手法で
　原因調査をする必要があります。
・プロキシ型の場合、各デバイスにSSL証明書の導入が必要になり、
   また、CASBが単一障害点になる可能性があります。</v>
      </c>
      <c r="D193" s="390"/>
      <c r="E193" s="390"/>
      <c r="F193" s="390"/>
      <c r="G193" s="390"/>
      <c r="H193" s="391"/>
      <c r="I193" s="391"/>
      <c r="J193" s="391"/>
      <c r="O193" s="99"/>
      <c r="P193" s="99"/>
      <c r="Q193" s="99"/>
    </row>
    <row r="194" spans="2:17">
      <c r="H194" s="391"/>
      <c r="I194" s="391"/>
      <c r="J194" s="391"/>
      <c r="O194" s="99"/>
      <c r="P194" s="99"/>
      <c r="Q194" s="99"/>
    </row>
    <row r="195" spans="2:17">
      <c r="C195" s="22" t="s">
        <v>339</v>
      </c>
      <c r="H195" s="391"/>
      <c r="I195" s="391"/>
      <c r="J195" s="391"/>
      <c r="O195" s="99"/>
      <c r="P195" s="99"/>
      <c r="Q195" s="99"/>
    </row>
    <row r="196" spans="2:17">
      <c r="O196" s="99"/>
      <c r="P196" s="99"/>
      <c r="Q196" s="99"/>
    </row>
    <row r="197" spans="2:17">
      <c r="C197" s="426" t="s">
        <v>419</v>
      </c>
      <c r="D197" s="427"/>
      <c r="E197" s="428" t="s">
        <v>426</v>
      </c>
      <c r="F197" s="429"/>
      <c r="G197" s="430" t="s">
        <v>421</v>
      </c>
      <c r="H197" s="431"/>
      <c r="I197" s="432" t="s">
        <v>422</v>
      </c>
      <c r="J197" s="433"/>
      <c r="K197" s="434" t="s">
        <v>423</v>
      </c>
      <c r="L197" s="435"/>
      <c r="M197" s="436" t="s">
        <v>424</v>
      </c>
      <c r="N197" s="437"/>
      <c r="P197" s="69"/>
    </row>
    <row r="198" spans="2:17" ht="80.099999999999994" customHeight="1">
      <c r="C198" s="455" t="str">
        <f>$C$11</f>
        <v>・ターゲット選定と調査</v>
      </c>
      <c r="D198" s="456"/>
      <c r="E198" s="455" t="str">
        <f>$E$11</f>
        <v>・修正プログラムの改ざん</v>
      </c>
      <c r="F198" s="456"/>
      <c r="G198" s="455" t="str">
        <f>$G$11</f>
        <v>・インシデント対応の撹乱を目的としたWebサイトへのDDoS攻撃</v>
      </c>
      <c r="H198" s="456"/>
      <c r="I198" s="455" t="str">
        <f>$I$11</f>
        <v>・社内ファイルサーバにおける不正プログラム実行</v>
      </c>
      <c r="J198" s="456"/>
      <c r="K198" s="455" t="str">
        <f>$K$11</f>
        <v>・標準ポートを使用した疎通
・OSコマンド実行
・コマンド実行履歴の削除</v>
      </c>
      <c r="L198" s="456"/>
      <c r="M198" s="455" t="str">
        <f>$M$11</f>
        <v>・重要情報の暗号化
・重要情報の窃取</v>
      </c>
      <c r="N198" s="456"/>
      <c r="P198" s="69"/>
    </row>
    <row r="199" spans="2:17" ht="30" customHeight="1">
      <c r="C199" s="455" t="s">
        <v>312</v>
      </c>
      <c r="D199" s="456"/>
      <c r="E199" s="455" t="s">
        <v>312</v>
      </c>
      <c r="F199" s="456"/>
      <c r="G199" s="455" t="s">
        <v>312</v>
      </c>
      <c r="H199" s="456"/>
      <c r="I199" s="455" t="s">
        <v>312</v>
      </c>
      <c r="J199" s="456"/>
      <c r="K199" s="455" t="s">
        <v>312</v>
      </c>
      <c r="L199" s="456"/>
      <c r="M199" s="455" t="s">
        <v>312</v>
      </c>
      <c r="N199" s="456"/>
      <c r="P199" s="69"/>
    </row>
    <row r="200" spans="2:17" ht="20.25" thickBot="1">
      <c r="P200" s="69"/>
    </row>
    <row r="201" spans="2:17" ht="39.950000000000003" customHeight="1" thickBot="1">
      <c r="C201" s="374" t="s">
        <v>490</v>
      </c>
      <c r="D201" s="375"/>
      <c r="E201" s="375"/>
      <c r="F201" s="375"/>
      <c r="G201" s="375"/>
      <c r="H201" s="375"/>
      <c r="I201" s="375"/>
      <c r="J201" s="375"/>
      <c r="K201" s="375"/>
      <c r="L201" s="375"/>
      <c r="M201" s="375"/>
      <c r="N201" s="376"/>
      <c r="P201" s="69"/>
    </row>
    <row r="202" spans="2:17" ht="19.5" customHeight="1">
      <c r="C202" s="22"/>
      <c r="H202" s="99"/>
      <c r="I202" s="99"/>
      <c r="J202" s="99"/>
      <c r="P202" s="69"/>
    </row>
    <row r="203" spans="2:17" ht="19.5" customHeight="1">
      <c r="C203" s="22"/>
      <c r="H203" s="99"/>
      <c r="I203" s="99"/>
      <c r="J203" s="99"/>
      <c r="P203" s="69"/>
    </row>
    <row r="204" spans="2:17" ht="39.75">
      <c r="B204" s="33"/>
      <c r="C204" s="33" t="str">
        <f>VLOOKUP(12,Products!$A$4:$B$35,2,FALSE)</f>
        <v>ウィルス対策ソフト（クライアント型）</v>
      </c>
      <c r="P204" s="69"/>
    </row>
    <row r="205" spans="2:17">
      <c r="C205" s="22" t="s">
        <v>334</v>
      </c>
      <c r="H205" s="22" t="s">
        <v>335</v>
      </c>
      <c r="P205" s="69"/>
    </row>
    <row r="206" spans="2:17" ht="145.5" customHeight="1">
      <c r="C206" s="390" t="str" cm="1">
        <f t="array" aca="1" ref="C206" ca="1">INDEX(Products!A:D, (MATCH(OFFSET(INDIRECT(ADDRESS(ROW(), COLUMN())), -2, 0), Products!B:B, 0)), 4)</f>
        <v>悪意のあるプログラムやマルウェアへの感染を防ぐソフトウェアで、AV(Anti-Virus)とも呼ばれます。
主な機能として、パターンマッチングと呼ばれる、既知ウイルスのデータパターン脅威情報から
作成したシグネチャ(パターンファイル)に合致するファイルを検知して防御する機能があります。
パターンマッチングに加え、振る舞い検知やAI・機械学習、サンドボックスといった機能に対応した
ものは、NGAV(Next Generation Anti-Virus)と呼ばれます。
また、マルウェアを水際で検知し、PCを保護するエンドポイント製品のことを
EPP(Endpoint Protection Platform)を言い、AV, NGAVはEPPの一種と言えます。</v>
      </c>
      <c r="D206" s="390"/>
      <c r="E206" s="390"/>
      <c r="F206" s="390"/>
      <c r="G206" s="390"/>
      <c r="H206" s="392" t="str">
        <f>$H$59</f>
        <v>JIPDEC「企業IT利活⽤動向調査2022」より引用</v>
      </c>
      <c r="I206" s="392"/>
      <c r="J206" s="392"/>
      <c r="P206" s="69"/>
    </row>
    <row r="207" spans="2:17">
      <c r="C207" s="26"/>
      <c r="H207" s="391" t="s">
        <v>491</v>
      </c>
      <c r="I207" s="391"/>
      <c r="J207" s="391"/>
      <c r="O207" s="99"/>
      <c r="P207" s="99"/>
      <c r="Q207" s="99"/>
    </row>
    <row r="208" spans="2:17">
      <c r="C208" s="22" t="s">
        <v>348</v>
      </c>
      <c r="G208" s="37"/>
      <c r="H208" s="391"/>
      <c r="I208" s="391"/>
      <c r="J208" s="391"/>
      <c r="O208" s="99"/>
      <c r="P208" s="99"/>
      <c r="Q208" s="99"/>
    </row>
    <row r="209" spans="2:17" ht="100.5" customHeight="1">
      <c r="C209" s="393" t="str" cm="1">
        <f t="array" aca="1" ref="C209" ca="1">INDEX(Products!A:E, (MATCH(OFFSET(INDIRECT(ADDRESS(ROW(), COLUMN())), -5, 0), Products!B:B, 0)), 5)</f>
        <v>・パターンファイルを最新の状態に保つ必要があります。
・端末内の他ソフトの動作に影響を及ぼす可能性があるため、
   重要なIT資産に適用する際には、事前検証を行うことを推奨します。</v>
      </c>
      <c r="D209" s="393"/>
      <c r="E209" s="393"/>
      <c r="F209" s="393"/>
      <c r="G209" s="393"/>
      <c r="H209" s="391"/>
      <c r="I209" s="391"/>
      <c r="J209" s="391"/>
      <c r="O209" s="99"/>
      <c r="P209" s="99"/>
      <c r="Q209" s="99"/>
    </row>
    <row r="210" spans="2:17">
      <c r="H210" s="391"/>
      <c r="I210" s="391"/>
      <c r="J210" s="391"/>
      <c r="O210" s="99"/>
      <c r="P210" s="99"/>
      <c r="Q210" s="99"/>
    </row>
    <row r="211" spans="2:17">
      <c r="C211" s="22" t="s">
        <v>339</v>
      </c>
      <c r="H211" s="391"/>
      <c r="I211" s="391"/>
      <c r="J211" s="391"/>
      <c r="O211" s="99"/>
      <c r="P211" s="99"/>
      <c r="Q211" s="99"/>
    </row>
    <row r="212" spans="2:17">
      <c r="O212" s="99"/>
      <c r="P212" s="99"/>
      <c r="Q212" s="99"/>
    </row>
    <row r="213" spans="2:17">
      <c r="C213" s="378" t="s">
        <v>419</v>
      </c>
      <c r="D213" s="378"/>
      <c r="E213" s="379" t="s">
        <v>426</v>
      </c>
      <c r="F213" s="379"/>
      <c r="G213" s="380" t="s">
        <v>421</v>
      </c>
      <c r="H213" s="380"/>
      <c r="I213" s="381" t="s">
        <v>422</v>
      </c>
      <c r="J213" s="381"/>
      <c r="K213" s="382" t="s">
        <v>423</v>
      </c>
      <c r="L213" s="382"/>
      <c r="M213" s="383" t="s">
        <v>424</v>
      </c>
      <c r="N213" s="383"/>
      <c r="P213" s="69"/>
    </row>
    <row r="214" spans="2:17" ht="75.95" customHeight="1">
      <c r="C214" s="377" t="str">
        <f>$C$11</f>
        <v>・ターゲット選定と調査</v>
      </c>
      <c r="D214" s="377"/>
      <c r="E214" s="377" t="str">
        <f>$E$11</f>
        <v>・修正プログラムの改ざん</v>
      </c>
      <c r="F214" s="377"/>
      <c r="G214" s="377" t="str">
        <f>$G$11</f>
        <v>・インシデント対応の撹乱を目的としたWebサイトへのDDoS攻撃</v>
      </c>
      <c r="H214" s="377"/>
      <c r="I214" s="415" t="str">
        <f>$I$11</f>
        <v>・社内ファイルサーバにおける不正プログラム実行</v>
      </c>
      <c r="J214" s="415"/>
      <c r="K214" s="377" t="str">
        <f>$K$11</f>
        <v>・標準ポートを使用した疎通
・OSコマンド実行
・コマンド実行履歴の削除</v>
      </c>
      <c r="L214" s="377"/>
      <c r="M214" s="377" t="str">
        <f>$M$11</f>
        <v>・重要情報の暗号化
・重要情報の窃取</v>
      </c>
      <c r="N214" s="377"/>
      <c r="P214" s="69"/>
    </row>
    <row r="215" spans="2:17" ht="135" customHeight="1">
      <c r="C215" s="377" t="s">
        <v>312</v>
      </c>
      <c r="D215" s="377"/>
      <c r="E215" s="377" t="s">
        <v>312</v>
      </c>
      <c r="F215" s="377"/>
      <c r="G215" s="377" t="s">
        <v>312</v>
      </c>
      <c r="H215" s="377"/>
      <c r="I215" s="389" t="s">
        <v>494</v>
      </c>
      <c r="J215" s="389"/>
      <c r="K215" s="377" t="s">
        <v>312</v>
      </c>
      <c r="L215" s="377"/>
      <c r="M215" s="377" t="s">
        <v>312</v>
      </c>
      <c r="N215" s="377"/>
      <c r="P215" s="69"/>
    </row>
    <row r="216" spans="2:17" ht="20.25" thickBot="1">
      <c r="P216" s="69"/>
    </row>
    <row r="217" spans="2:17" ht="39.950000000000003" customHeight="1" thickBot="1">
      <c r="C217" s="374" t="s">
        <v>490</v>
      </c>
      <c r="D217" s="375"/>
      <c r="E217" s="375"/>
      <c r="F217" s="375"/>
      <c r="G217" s="375"/>
      <c r="H217" s="375"/>
      <c r="I217" s="375"/>
      <c r="J217" s="375"/>
      <c r="K217" s="375"/>
      <c r="L217" s="375"/>
      <c r="M217" s="375"/>
      <c r="N217" s="376"/>
      <c r="P217" s="69"/>
    </row>
    <row r="218" spans="2:17" ht="19.5" customHeight="1">
      <c r="C218" s="22"/>
      <c r="H218" s="99"/>
      <c r="I218" s="99"/>
      <c r="J218" s="99"/>
      <c r="P218" s="69"/>
    </row>
    <row r="219" spans="2:17" ht="19.5" customHeight="1">
      <c r="C219" s="22"/>
      <c r="H219" s="99"/>
      <c r="I219" s="99"/>
      <c r="J219" s="99"/>
      <c r="P219" s="69"/>
    </row>
    <row r="220" spans="2:17" ht="39.75">
      <c r="B220" s="33"/>
      <c r="C220" s="33" t="str">
        <f>VLOOKUP(13,Products!$A$4:$B$35,2,FALSE)</f>
        <v>ソフトウェア配布ツール</v>
      </c>
      <c r="P220" s="69"/>
    </row>
    <row r="221" spans="2:17">
      <c r="C221" s="22" t="s">
        <v>334</v>
      </c>
      <c r="H221" s="22" t="s">
        <v>335</v>
      </c>
      <c r="P221" s="69"/>
    </row>
    <row r="222" spans="2:17" ht="39" customHeight="1">
      <c r="C222" s="390" t="str" cm="1">
        <f t="array" aca="1" ref="C222" ca="1">INDEX(Products!A:D, (MATCH(OFFSET(INDIRECT(ADDRESS(ROW(), COLUMN())), -2, 0), Products!B:B, 0)), 4)</f>
        <v>企業内PCで利用するソフトウェアを自動でインストール、アップデート、アンインストールし、
企業内PCで利用するソフトウェアの一元管理を実施できます。</v>
      </c>
      <c r="D222" s="390"/>
      <c r="E222" s="390"/>
      <c r="F222" s="390"/>
      <c r="G222" s="390"/>
      <c r="H222" s="392" t="str">
        <f>$H$59</f>
        <v>JIPDEC「企業IT利活⽤動向調査2022」より引用</v>
      </c>
      <c r="I222" s="392"/>
      <c r="J222" s="392"/>
      <c r="P222" s="69"/>
    </row>
    <row r="223" spans="2:17">
      <c r="C223" s="22"/>
      <c r="H223" s="391" t="s">
        <v>491</v>
      </c>
      <c r="I223" s="391"/>
      <c r="J223" s="391"/>
      <c r="O223" s="99"/>
      <c r="P223" s="99"/>
      <c r="Q223" s="99"/>
    </row>
    <row r="224" spans="2:17">
      <c r="C224" s="22" t="s">
        <v>348</v>
      </c>
      <c r="G224" s="37"/>
      <c r="H224" s="391"/>
      <c r="I224" s="391"/>
      <c r="J224" s="391"/>
      <c r="O224" s="99"/>
      <c r="P224" s="99"/>
      <c r="Q224" s="99"/>
    </row>
    <row r="225" spans="2:17" ht="100.5" customHeight="1">
      <c r="C225" s="390" t="str" cm="1">
        <f t="array" aca="1" ref="C225" ca="1">INDEX(Products!A:E, (MATCH(OFFSET(INDIRECT(ADDRESS(ROW(), COLUMN())), -5, 0), Products!B:B, 0)), 5)</f>
        <v>・配布対象以外のソフトウェアが競合することで、PCの動作に影響を与える場合があることから、
    配布前に事前検証を行うか、段階的な配布を検討することを推奨します。</v>
      </c>
      <c r="D225" s="390"/>
      <c r="E225" s="390"/>
      <c r="F225" s="390"/>
      <c r="G225" s="390"/>
      <c r="H225" s="391"/>
      <c r="I225" s="391"/>
      <c r="J225" s="391"/>
      <c r="O225" s="99"/>
      <c r="P225" s="99"/>
      <c r="Q225" s="99"/>
    </row>
    <row r="226" spans="2:17">
      <c r="H226" s="391"/>
      <c r="I226" s="391"/>
      <c r="J226" s="391"/>
      <c r="O226" s="99"/>
      <c r="P226" s="99"/>
      <c r="Q226" s="99"/>
    </row>
    <row r="227" spans="2:17">
      <c r="C227" s="22" t="s">
        <v>339</v>
      </c>
      <c r="H227" s="391"/>
      <c r="I227" s="391"/>
      <c r="J227" s="391"/>
      <c r="O227" s="99"/>
      <c r="P227" s="99"/>
      <c r="Q227" s="99"/>
    </row>
    <row r="228" spans="2:17">
      <c r="C228" s="116"/>
      <c r="O228" s="99"/>
      <c r="P228" s="99"/>
      <c r="Q228" s="99"/>
    </row>
    <row r="229" spans="2:17">
      <c r="C229" s="378" t="s">
        <v>419</v>
      </c>
      <c r="D229" s="378"/>
      <c r="E229" s="379" t="s">
        <v>426</v>
      </c>
      <c r="F229" s="379"/>
      <c r="G229" s="380" t="s">
        <v>421</v>
      </c>
      <c r="H229" s="380"/>
      <c r="I229" s="381" t="s">
        <v>422</v>
      </c>
      <c r="J229" s="381"/>
      <c r="K229" s="382" t="s">
        <v>423</v>
      </c>
      <c r="L229" s="382"/>
      <c r="M229" s="383" t="s">
        <v>424</v>
      </c>
      <c r="N229" s="383"/>
      <c r="P229" s="69"/>
    </row>
    <row r="230" spans="2:17" ht="60.95" customHeight="1">
      <c r="C230" s="377" t="str">
        <f>$C$11</f>
        <v>・ターゲット選定と調査</v>
      </c>
      <c r="D230" s="377"/>
      <c r="E230" s="377" t="str">
        <f>$E$11</f>
        <v>・修正プログラムの改ざん</v>
      </c>
      <c r="F230" s="377"/>
      <c r="G230" s="377" t="str">
        <f>$G$11</f>
        <v>・インシデント対応の撹乱を目的としたWebサイトへのDDoS攻撃</v>
      </c>
      <c r="H230" s="377"/>
      <c r="I230" s="377" t="str">
        <f>$I$11</f>
        <v>・社内ファイルサーバにおける不正プログラム実行</v>
      </c>
      <c r="J230" s="377"/>
      <c r="K230" s="377" t="str">
        <f>$K$11</f>
        <v>・標準ポートを使用した疎通
・OSコマンド実行
・コマンド実行履歴の削除</v>
      </c>
      <c r="L230" s="377"/>
      <c r="M230" s="377" t="str">
        <f>$M$11</f>
        <v>・重要情報の暗号化
・重要情報の窃取</v>
      </c>
      <c r="N230" s="377"/>
      <c r="P230" s="69"/>
    </row>
    <row r="231" spans="2:17" ht="30" customHeight="1">
      <c r="C231" s="377" t="s">
        <v>312</v>
      </c>
      <c r="D231" s="377"/>
      <c r="E231" s="377" t="s">
        <v>312</v>
      </c>
      <c r="F231" s="377"/>
      <c r="G231" s="377" t="s">
        <v>312</v>
      </c>
      <c r="H231" s="377"/>
      <c r="I231" s="377" t="s">
        <v>312</v>
      </c>
      <c r="J231" s="377"/>
      <c r="K231" s="377" t="s">
        <v>312</v>
      </c>
      <c r="L231" s="377"/>
      <c r="M231" s="377" t="s">
        <v>312</v>
      </c>
      <c r="N231" s="377"/>
      <c r="P231" s="69"/>
    </row>
    <row r="232" spans="2:17" ht="20.25" thickBot="1">
      <c r="P232" s="69"/>
    </row>
    <row r="233" spans="2:17" ht="39.950000000000003" customHeight="1" thickBot="1">
      <c r="C233" s="374" t="s">
        <v>490</v>
      </c>
      <c r="D233" s="375"/>
      <c r="E233" s="375"/>
      <c r="F233" s="375"/>
      <c r="G233" s="375"/>
      <c r="H233" s="375"/>
      <c r="I233" s="375"/>
      <c r="J233" s="375"/>
      <c r="K233" s="375"/>
      <c r="L233" s="375"/>
      <c r="M233" s="375"/>
      <c r="N233" s="376"/>
      <c r="P233" s="69"/>
    </row>
    <row r="234" spans="2:17" ht="19.5" customHeight="1">
      <c r="C234" s="22"/>
      <c r="H234" s="99"/>
      <c r="I234" s="99"/>
      <c r="J234" s="99"/>
      <c r="P234" s="69"/>
    </row>
    <row r="235" spans="2:17" ht="19.5" customHeight="1">
      <c r="C235" s="22"/>
      <c r="H235" s="99"/>
      <c r="I235" s="99"/>
      <c r="J235" s="99"/>
      <c r="P235" s="69"/>
    </row>
    <row r="236" spans="2:17" ht="39.75">
      <c r="B236" s="33"/>
      <c r="C236" s="33" t="str">
        <f>VLOOKUP(14,Products!$A$4:$B$35,2,FALSE)</f>
        <v>暗号化ツール</v>
      </c>
      <c r="P236" s="69"/>
    </row>
    <row r="237" spans="2:17">
      <c r="C237" s="22" t="s">
        <v>334</v>
      </c>
      <c r="H237" s="22" t="s">
        <v>335</v>
      </c>
      <c r="P237" s="69"/>
    </row>
    <row r="238" spans="2:17" ht="39.950000000000003" customHeight="1">
      <c r="C238" s="390" t="str" cm="1">
        <f t="array" aca="1" ref="C238" ca="1">INDEX(Products!A:D, (MATCH(OFFSET(INDIRECT(ADDRESS(ROW(), COLUMN())), -2, 0), Products!B:B, 0)), 4)</f>
        <v>第三者に知られたくないデータ(文書・設計書・画像など)に暗号化処理を行い、
解読できない状態にして、情報資産を保護することができます。</v>
      </c>
      <c r="D238" s="390"/>
      <c r="E238" s="390"/>
      <c r="F238" s="390"/>
      <c r="G238" s="390"/>
      <c r="H238" s="392" t="str">
        <f>$H$59</f>
        <v>JIPDEC「企業IT利活⽤動向調査2022」より引用</v>
      </c>
      <c r="I238" s="392"/>
      <c r="J238" s="392"/>
      <c r="P238" s="69"/>
    </row>
    <row r="239" spans="2:17">
      <c r="C239" s="22"/>
      <c r="H239" s="391" t="s">
        <v>491</v>
      </c>
      <c r="I239" s="391"/>
      <c r="J239" s="391"/>
      <c r="O239" s="99"/>
      <c r="P239" s="99"/>
      <c r="Q239" s="99"/>
    </row>
    <row r="240" spans="2:17">
      <c r="C240" s="22" t="s">
        <v>348</v>
      </c>
      <c r="G240" s="37"/>
      <c r="H240" s="391"/>
      <c r="I240" s="391"/>
      <c r="J240" s="391"/>
      <c r="O240" s="99"/>
      <c r="P240" s="99"/>
      <c r="Q240" s="99"/>
    </row>
    <row r="241" spans="2:17" ht="125.25" customHeight="1">
      <c r="C241" s="390" t="str" cm="1">
        <f t="array" aca="1" ref="C241" ca="1">INDEX(Products!A:E, (MATCH(OFFSET(INDIRECT(ADDRESS(ROW(), COLUMN())), -5, 0), Products!B:B, 0)), 5)</f>
        <v>・暗号化処理により、PCやサーバに負荷がかかるため、
   リソースの裕度を事前に確認しておく必要があります。
・利用している暗号アルゴリズムが危殆化した場合、第三者に解読されて
　しまう危険性があります。
・暗号鍵やパスワードを第三者に窃取されないように厳重に管理する必要
　があります。</v>
      </c>
      <c r="D241" s="390"/>
      <c r="E241" s="390"/>
      <c r="F241" s="390"/>
      <c r="G241" s="390"/>
      <c r="H241" s="391"/>
      <c r="I241" s="391"/>
      <c r="J241" s="391"/>
      <c r="O241" s="99"/>
      <c r="P241" s="99"/>
      <c r="Q241" s="99"/>
    </row>
    <row r="242" spans="2:17">
      <c r="H242" s="391"/>
      <c r="I242" s="391"/>
      <c r="J242" s="391"/>
      <c r="O242" s="99"/>
      <c r="P242" s="99"/>
      <c r="Q242" s="99"/>
    </row>
    <row r="243" spans="2:17">
      <c r="C243" s="22" t="s">
        <v>339</v>
      </c>
      <c r="H243" s="391"/>
      <c r="I243" s="391"/>
      <c r="J243" s="391"/>
      <c r="O243" s="99"/>
      <c r="P243" s="99"/>
      <c r="Q243" s="99"/>
    </row>
    <row r="244" spans="2:17">
      <c r="O244" s="99"/>
      <c r="P244" s="99"/>
      <c r="Q244" s="99"/>
    </row>
    <row r="245" spans="2:17">
      <c r="C245" s="378" t="s">
        <v>419</v>
      </c>
      <c r="D245" s="378"/>
      <c r="E245" s="379" t="s">
        <v>426</v>
      </c>
      <c r="F245" s="379"/>
      <c r="G245" s="380" t="s">
        <v>421</v>
      </c>
      <c r="H245" s="380"/>
      <c r="I245" s="381" t="s">
        <v>422</v>
      </c>
      <c r="J245" s="381"/>
      <c r="K245" s="382" t="s">
        <v>423</v>
      </c>
      <c r="L245" s="382"/>
      <c r="M245" s="383" t="s">
        <v>424</v>
      </c>
      <c r="N245" s="383"/>
      <c r="P245" s="69"/>
    </row>
    <row r="246" spans="2:17" ht="60" customHeight="1">
      <c r="C246" s="377" t="str">
        <f>$C$11</f>
        <v>・ターゲット選定と調査</v>
      </c>
      <c r="D246" s="377"/>
      <c r="E246" s="377" t="str">
        <f>$E$11</f>
        <v>・修正プログラムの改ざん</v>
      </c>
      <c r="F246" s="377"/>
      <c r="G246" s="377" t="str">
        <f>$G$11</f>
        <v>・インシデント対応の撹乱を目的としたWebサイトへのDDoS攻撃</v>
      </c>
      <c r="H246" s="377"/>
      <c r="I246" s="377" t="str">
        <f>$I$11</f>
        <v>・社内ファイルサーバにおける不正プログラム実行</v>
      </c>
      <c r="J246" s="377"/>
      <c r="K246" s="377" t="str">
        <f>$K$11</f>
        <v>・標準ポートを使用した疎通
・OSコマンド実行
・コマンド実行履歴の削除</v>
      </c>
      <c r="L246" s="377"/>
      <c r="M246" s="384" t="str">
        <f>$M$11</f>
        <v>・重要情報の暗号化
・重要情報の窃取</v>
      </c>
      <c r="N246" s="384"/>
      <c r="P246" s="69"/>
    </row>
    <row r="247" spans="2:17" ht="96.95" customHeight="1">
      <c r="C247" s="377" t="s">
        <v>312</v>
      </c>
      <c r="D247" s="377"/>
      <c r="E247" s="377" t="s">
        <v>312</v>
      </c>
      <c r="F247" s="377"/>
      <c r="G247" s="377" t="s">
        <v>312</v>
      </c>
      <c r="H247" s="377"/>
      <c r="I247" s="377" t="s">
        <v>312</v>
      </c>
      <c r="J247" s="377"/>
      <c r="K247" s="377" t="s">
        <v>312</v>
      </c>
      <c r="L247" s="377"/>
      <c r="M247" s="447" t="s">
        <v>440</v>
      </c>
      <c r="N247" s="447"/>
      <c r="P247" s="69"/>
    </row>
    <row r="248" spans="2:17" ht="20.25" thickBot="1">
      <c r="P248" s="69"/>
    </row>
    <row r="249" spans="2:17" ht="39.950000000000003" customHeight="1" thickBot="1">
      <c r="C249" s="374" t="s">
        <v>490</v>
      </c>
      <c r="D249" s="375"/>
      <c r="E249" s="375"/>
      <c r="F249" s="375"/>
      <c r="G249" s="375"/>
      <c r="H249" s="375"/>
      <c r="I249" s="375"/>
      <c r="J249" s="375"/>
      <c r="K249" s="375"/>
      <c r="L249" s="375"/>
      <c r="M249" s="375"/>
      <c r="N249" s="376"/>
      <c r="P249" s="69"/>
    </row>
    <row r="250" spans="2:17" ht="19.5" customHeight="1">
      <c r="C250" s="22"/>
      <c r="H250" s="99"/>
      <c r="I250" s="99"/>
      <c r="J250" s="99"/>
      <c r="P250" s="69"/>
    </row>
    <row r="251" spans="2:17" ht="19.5" customHeight="1">
      <c r="C251" s="22"/>
      <c r="H251" s="99"/>
      <c r="I251" s="99"/>
      <c r="J251" s="99"/>
      <c r="P251" s="69"/>
    </row>
    <row r="252" spans="2:17" ht="39.75">
      <c r="B252" s="33"/>
      <c r="C252" s="33" t="str">
        <f>VLOOKUP(15,Products!$A$4:$B$35,2,FALSE)</f>
        <v>IRM／DLP（情報漏洩防止）ツール</v>
      </c>
      <c r="P252" s="69"/>
    </row>
    <row r="253" spans="2:17">
      <c r="C253" s="22" t="s">
        <v>334</v>
      </c>
      <c r="H253" s="22" t="s">
        <v>335</v>
      </c>
      <c r="P253" s="69"/>
    </row>
    <row r="254" spans="2:17" ht="150.75" customHeight="1">
      <c r="C254" s="390" t="str" cm="1">
        <f t="array" aca="1" ref="C254" ca="1">INDEX(Products!A:D, (MATCH(OFFSET(INDIRECT(ADDRESS(ROW(), COLUMN())), -2, 0), Products!B:B, 0)), 4)</f>
        <v>IRM(Information Rights Management)とは、ファイルを暗号化した上で、ユーザー毎に
操作権限を付与し、その利用状況を管理する機能やソフトウェアのことを言います。
DLP(Data Loss Prevention)は、機密情報と特定した情報のみを常時監視し、サーバ上のファイル、
データベース上のデータ、ネットワーク上のデータなどをスキャンし、その中の機密情報の所在を
自動検出します。あらかじめ設定したポリシーに基づき、正規ユーザーであっても、重要データを
外部へ送信しようとしたり、USBメモリにコピーして持ちだそうとすると、アラートを出したり、
自動的にその操作をキャンセルさせることができます。</v>
      </c>
      <c r="D254" s="390"/>
      <c r="E254" s="390"/>
      <c r="F254" s="390"/>
      <c r="G254" s="390"/>
      <c r="H254" s="392" t="str">
        <f>$H$59</f>
        <v>JIPDEC「企業IT利活⽤動向調査2022」より引用</v>
      </c>
      <c r="I254" s="392"/>
      <c r="J254" s="392"/>
      <c r="P254" s="69"/>
    </row>
    <row r="255" spans="2:17">
      <c r="C255" s="26"/>
      <c r="H255" s="391" t="s">
        <v>491</v>
      </c>
      <c r="I255" s="391"/>
      <c r="J255" s="391"/>
      <c r="O255" s="99"/>
      <c r="P255" s="99"/>
      <c r="Q255" s="99"/>
    </row>
    <row r="256" spans="2:17">
      <c r="C256" s="22" t="s">
        <v>348</v>
      </c>
      <c r="G256" s="37"/>
      <c r="H256" s="391"/>
      <c r="I256" s="391"/>
      <c r="J256" s="391"/>
      <c r="O256" s="99"/>
      <c r="P256" s="99"/>
      <c r="Q256" s="99"/>
    </row>
    <row r="257" spans="2:17" ht="100.5" customHeight="1">
      <c r="C257" s="390" t="str" cm="1">
        <f t="array" aca="1" ref="C257" ca="1">INDEX(Products!A:E, (MATCH(OFFSET(INDIRECT(ADDRESS(ROW(), COLUMN())), -5, 0), Products!B:B, 0)), 5)</f>
        <v>・IRMはユーザーによる暗号化処理が必要なため、ユーザーが暗号化処理を忘れた場合、
   無保護の状態となるリスクがあります。
・DLPは機密情報を外部に持ち出すすべがなく、業務上持ち出しが必要となる事態に
   対応できないリスクがあります。</v>
      </c>
      <c r="D257" s="390"/>
      <c r="E257" s="390"/>
      <c r="F257" s="390"/>
      <c r="G257" s="390"/>
      <c r="H257" s="391"/>
      <c r="I257" s="391"/>
      <c r="J257" s="391"/>
      <c r="O257" s="99"/>
      <c r="P257" s="99"/>
      <c r="Q257" s="99"/>
    </row>
    <row r="258" spans="2:17">
      <c r="H258" s="391"/>
      <c r="I258" s="391"/>
      <c r="J258" s="391"/>
      <c r="O258" s="99"/>
      <c r="P258" s="99"/>
      <c r="Q258" s="99"/>
    </row>
    <row r="259" spans="2:17">
      <c r="C259" s="22" t="s">
        <v>339</v>
      </c>
      <c r="H259" s="391"/>
      <c r="I259" s="391"/>
      <c r="J259" s="391"/>
      <c r="O259" s="99"/>
      <c r="P259" s="99"/>
      <c r="Q259" s="99"/>
    </row>
    <row r="260" spans="2:17">
      <c r="O260" s="99"/>
      <c r="P260" s="99"/>
      <c r="Q260" s="99"/>
    </row>
    <row r="261" spans="2:17">
      <c r="C261" s="378" t="s">
        <v>419</v>
      </c>
      <c r="D261" s="378"/>
      <c r="E261" s="379" t="s">
        <v>426</v>
      </c>
      <c r="F261" s="379"/>
      <c r="G261" s="380" t="s">
        <v>421</v>
      </c>
      <c r="H261" s="380"/>
      <c r="I261" s="381" t="s">
        <v>422</v>
      </c>
      <c r="J261" s="381"/>
      <c r="K261" s="382" t="s">
        <v>423</v>
      </c>
      <c r="L261" s="382"/>
      <c r="M261" s="383" t="s">
        <v>424</v>
      </c>
      <c r="N261" s="383"/>
      <c r="P261" s="69"/>
    </row>
    <row r="262" spans="2:17" ht="60" customHeight="1">
      <c r="C262" s="377" t="str">
        <f>$C$11</f>
        <v>・ターゲット選定と調査</v>
      </c>
      <c r="D262" s="377"/>
      <c r="E262" s="377" t="str">
        <f>$E$11</f>
        <v>・修正プログラムの改ざん</v>
      </c>
      <c r="F262" s="377"/>
      <c r="G262" s="377" t="str">
        <f>$G$11</f>
        <v>・インシデント対応の撹乱を目的としたWebサイトへのDDoS攻撃</v>
      </c>
      <c r="H262" s="377"/>
      <c r="I262" s="377" t="str">
        <f>$I$11</f>
        <v>・社内ファイルサーバにおける不正プログラム実行</v>
      </c>
      <c r="J262" s="377"/>
      <c r="K262" s="377" t="str">
        <f>$K$11</f>
        <v>・標準ポートを使用した疎通
・OSコマンド実行
・コマンド実行履歴の削除</v>
      </c>
      <c r="L262" s="377"/>
      <c r="M262" s="384" t="str">
        <f>$M$11</f>
        <v>・重要情報の暗号化
・重要情報の窃取</v>
      </c>
      <c r="N262" s="384"/>
      <c r="P262" s="69"/>
    </row>
    <row r="263" spans="2:17" ht="150" customHeight="1">
      <c r="C263" s="377" t="s">
        <v>312</v>
      </c>
      <c r="D263" s="377"/>
      <c r="E263" s="377" t="s">
        <v>312</v>
      </c>
      <c r="F263" s="377"/>
      <c r="G263" s="377" t="s">
        <v>312</v>
      </c>
      <c r="H263" s="377"/>
      <c r="I263" s="377" t="s">
        <v>312</v>
      </c>
      <c r="J263" s="377"/>
      <c r="K263" s="377" t="s">
        <v>312</v>
      </c>
      <c r="L263" s="377"/>
      <c r="M263" s="447" t="s">
        <v>441</v>
      </c>
      <c r="N263" s="447"/>
      <c r="P263" s="69"/>
    </row>
    <row r="264" spans="2:17" ht="20.25" thickBot="1">
      <c r="P264" s="69"/>
    </row>
    <row r="265" spans="2:17" ht="39.950000000000003" customHeight="1" thickBot="1">
      <c r="C265" s="374" t="s">
        <v>490</v>
      </c>
      <c r="D265" s="375"/>
      <c r="E265" s="375"/>
      <c r="F265" s="375"/>
      <c r="G265" s="375"/>
      <c r="H265" s="375"/>
      <c r="I265" s="375"/>
      <c r="J265" s="375"/>
      <c r="K265" s="375"/>
      <c r="L265" s="375"/>
      <c r="M265" s="375"/>
      <c r="N265" s="376"/>
      <c r="P265" s="69"/>
    </row>
    <row r="266" spans="2:17" ht="19.5" customHeight="1">
      <c r="C266" s="22"/>
      <c r="H266" s="99"/>
      <c r="I266" s="99"/>
      <c r="J266" s="99"/>
      <c r="P266" s="69"/>
    </row>
    <row r="267" spans="2:17" ht="19.5" customHeight="1">
      <c r="C267" s="22"/>
      <c r="H267" s="99"/>
      <c r="I267" s="99"/>
      <c r="J267" s="99"/>
      <c r="P267" s="69"/>
    </row>
    <row r="268" spans="2:17" ht="39.75">
      <c r="B268" s="33"/>
      <c r="C268" s="33" t="str">
        <f>VLOOKUP(16,Products!$A$4:$B$35,2,FALSE)</f>
        <v>EDRツール（データバックアップ含む）</v>
      </c>
      <c r="P268" s="69"/>
    </row>
    <row r="269" spans="2:17">
      <c r="C269" s="22" t="s">
        <v>334</v>
      </c>
      <c r="H269" s="22" t="s">
        <v>335</v>
      </c>
      <c r="P269" s="69"/>
    </row>
    <row r="270" spans="2:17" ht="125.25" customHeight="1">
      <c r="C270" s="390" t="str" cm="1">
        <f t="array" aca="1" ref="C270" ca="1">INDEX(Products!A:D, (MATCH(OFFSET(INDIRECT(ADDRESS(ROW(), COLUMN())), -2, 0), Products!B:B, 0)), 4)</f>
        <v>EDR(Endpoint Detection and Response)は、PC, サーバ(エンドポイント)における
不審な挙動を検知し、マルウェアの検知や除去などの初動対処をスムーズに行い、
被害を最小限に抑えることができます。
EDRはマルウェア感染後の被害を抑えることを目的としており、
マルウェア感染を防止することを目的としているEPP(Endpoint Protection Platform)とは
製品の目的が異なります。</v>
      </c>
      <c r="D270" s="390"/>
      <c r="E270" s="390"/>
      <c r="F270" s="390"/>
      <c r="G270" s="390"/>
      <c r="H270" s="392" t="str">
        <f>$H$59</f>
        <v>JIPDEC「企業IT利活⽤動向調査2022」より引用</v>
      </c>
      <c r="I270" s="392"/>
      <c r="J270" s="392"/>
      <c r="P270" s="69"/>
    </row>
    <row r="271" spans="2:17">
      <c r="C271" s="26"/>
      <c r="H271" s="391" t="s">
        <v>491</v>
      </c>
      <c r="I271" s="391"/>
      <c r="J271" s="391"/>
      <c r="O271" s="99"/>
      <c r="P271" s="99"/>
      <c r="Q271" s="99"/>
    </row>
    <row r="272" spans="2:17">
      <c r="C272" s="22" t="s">
        <v>348</v>
      </c>
      <c r="G272" s="37"/>
      <c r="H272" s="391"/>
      <c r="I272" s="391"/>
      <c r="J272" s="391"/>
      <c r="O272" s="99"/>
      <c r="P272" s="99"/>
      <c r="Q272" s="99"/>
    </row>
    <row r="273" spans="2:17" ht="99.75" customHeight="1">
      <c r="C273" s="390" t="str" cm="1">
        <f t="array" aca="1" ref="C273" ca="1">INDEX(Products!A:E, (MATCH(OFFSET(INDIRECT(ADDRESS(ROW(), COLUMN())), -5, 0), Products!B:B, 0)), 5)</f>
        <v>・EDR単体ではウイルスの侵入を阻止できないため、
   他の製品(EPP等)と組み合わせて使う必要があります。
・EDRの導入により、既存のサーバやネットワークに負荷がかかるため、
   既存リソースの裕度を事前に確認しておく必要があります。</v>
      </c>
      <c r="D273" s="390"/>
      <c r="E273" s="390"/>
      <c r="F273" s="390"/>
      <c r="G273" s="390"/>
      <c r="H273" s="391"/>
      <c r="I273" s="391"/>
      <c r="J273" s="391"/>
      <c r="O273" s="99"/>
      <c r="P273" s="99"/>
      <c r="Q273" s="99"/>
    </row>
    <row r="274" spans="2:17">
      <c r="H274" s="391"/>
      <c r="I274" s="391"/>
      <c r="J274" s="391"/>
      <c r="O274" s="99"/>
      <c r="P274" s="99"/>
      <c r="Q274" s="99"/>
    </row>
    <row r="275" spans="2:17">
      <c r="C275" s="22" t="s">
        <v>339</v>
      </c>
      <c r="H275" s="391"/>
      <c r="I275" s="391"/>
      <c r="J275" s="391"/>
      <c r="O275" s="99"/>
      <c r="P275" s="99"/>
      <c r="Q275" s="99"/>
    </row>
    <row r="276" spans="2:17">
      <c r="O276" s="99"/>
      <c r="P276" s="99"/>
      <c r="Q276" s="99"/>
    </row>
    <row r="277" spans="2:17">
      <c r="C277" s="378" t="s">
        <v>419</v>
      </c>
      <c r="D277" s="378"/>
      <c r="E277" s="379" t="s">
        <v>426</v>
      </c>
      <c r="F277" s="379"/>
      <c r="G277" s="380" t="s">
        <v>421</v>
      </c>
      <c r="H277" s="380"/>
      <c r="I277" s="381" t="s">
        <v>422</v>
      </c>
      <c r="J277" s="381"/>
      <c r="K277" s="382" t="s">
        <v>423</v>
      </c>
      <c r="L277" s="382"/>
      <c r="M277" s="383" t="s">
        <v>424</v>
      </c>
      <c r="N277" s="383"/>
      <c r="P277" s="69"/>
    </row>
    <row r="278" spans="2:17" ht="60.95" customHeight="1">
      <c r="C278" s="377" t="str">
        <f>$C$11</f>
        <v>・ターゲット選定と調査</v>
      </c>
      <c r="D278" s="377"/>
      <c r="E278" s="377" t="str">
        <f>$E$11</f>
        <v>・修正プログラムの改ざん</v>
      </c>
      <c r="F278" s="377"/>
      <c r="G278" s="377" t="str">
        <f>$G$11</f>
        <v>・インシデント対応の撹乱を目的としたWebサイトへのDDoS攻撃</v>
      </c>
      <c r="H278" s="377"/>
      <c r="I278" s="384" t="str">
        <f>$I$11</f>
        <v>・社内ファイルサーバにおける不正プログラム実行</v>
      </c>
      <c r="J278" s="384"/>
      <c r="K278" s="384" t="str">
        <f>$K$11</f>
        <v>・標準ポートを使用した疎通
・OSコマンド実行
・コマンド実行履歴の削除</v>
      </c>
      <c r="L278" s="384"/>
      <c r="M278" s="377" t="str">
        <f>$M$11</f>
        <v>・重要情報の暗号化
・重要情報の窃取</v>
      </c>
      <c r="N278" s="377"/>
      <c r="P278" s="69"/>
    </row>
    <row r="279" spans="2:17" ht="125.25" customHeight="1">
      <c r="C279" s="377" t="s">
        <v>340</v>
      </c>
      <c r="D279" s="377"/>
      <c r="E279" s="377" t="s">
        <v>340</v>
      </c>
      <c r="F279" s="377"/>
      <c r="G279" s="377" t="s">
        <v>340</v>
      </c>
      <c r="H279" s="377"/>
      <c r="I279" s="447" t="s">
        <v>443</v>
      </c>
      <c r="J279" s="447"/>
      <c r="K279" s="447" t="s">
        <v>444</v>
      </c>
      <c r="L279" s="447"/>
      <c r="M279" s="377" t="s">
        <v>312</v>
      </c>
      <c r="N279" s="377"/>
      <c r="P279" s="69"/>
    </row>
    <row r="280" spans="2:17" ht="20.25" thickBot="1">
      <c r="P280" s="69"/>
    </row>
    <row r="281" spans="2:17" ht="39.950000000000003" customHeight="1" thickBot="1">
      <c r="C281" s="374" t="s">
        <v>490</v>
      </c>
      <c r="D281" s="375"/>
      <c r="E281" s="375"/>
      <c r="F281" s="375"/>
      <c r="G281" s="375"/>
      <c r="H281" s="375"/>
      <c r="I281" s="375"/>
      <c r="J281" s="375"/>
      <c r="K281" s="375"/>
      <c r="L281" s="375"/>
      <c r="M281" s="375"/>
      <c r="N281" s="376"/>
      <c r="P281" s="69"/>
    </row>
    <row r="282" spans="2:17" ht="19.5" customHeight="1">
      <c r="C282" s="22"/>
      <c r="H282" s="99"/>
      <c r="I282" s="99"/>
      <c r="J282" s="99"/>
      <c r="P282" s="69"/>
    </row>
    <row r="283" spans="2:17" ht="19.5" customHeight="1">
      <c r="C283" s="22"/>
      <c r="H283" s="99"/>
      <c r="I283" s="99"/>
      <c r="J283" s="99"/>
      <c r="P283" s="69"/>
    </row>
    <row r="284" spans="2:17" ht="39.75">
      <c r="B284" s="33"/>
      <c r="C284" s="71" t="str">
        <f>VLOOKUP(17,Products!$A$4:$B$35,2,FALSE)</f>
        <v>アプリケーション制御/分離ツール</v>
      </c>
      <c r="P284" s="69"/>
    </row>
    <row r="285" spans="2:17">
      <c r="C285" s="22" t="s">
        <v>334</v>
      </c>
      <c r="H285" s="22" t="s">
        <v>335</v>
      </c>
      <c r="P285" s="69"/>
    </row>
    <row r="286" spans="2:17" ht="78.95" customHeight="1">
      <c r="C286" s="390" t="str" cm="1">
        <f t="array" aca="1" ref="C286" ca="1">INDEX(Products!A:D, (MATCH(OFFSET(INDIRECT(ADDRESS(ROW(), COLUMN())), -2, 0), Products!B:B, 0)), 4)</f>
        <v>あらかじめ設定したポリシーに基づき、ユーザー毎にアプリケーションの操作/実行権限を付与し、
その利用状況を管理することができます。</v>
      </c>
      <c r="D286" s="390"/>
      <c r="E286" s="390"/>
      <c r="F286" s="390"/>
      <c r="H286" s="392" t="str">
        <f>$H$59</f>
        <v>JIPDEC「企業IT利活⽤動向調査2022」より引用</v>
      </c>
      <c r="I286" s="392"/>
      <c r="J286" s="392"/>
      <c r="P286" s="69"/>
    </row>
    <row r="287" spans="2:17" ht="40.5" customHeight="1">
      <c r="C287" s="22"/>
      <c r="H287" s="391" t="s">
        <v>491</v>
      </c>
      <c r="I287" s="391"/>
      <c r="J287" s="391"/>
      <c r="O287" s="99"/>
      <c r="P287" s="99"/>
      <c r="Q287" s="99"/>
    </row>
    <row r="288" spans="2:17">
      <c r="C288" s="22" t="s">
        <v>348</v>
      </c>
      <c r="G288" s="37"/>
      <c r="H288" s="391"/>
      <c r="I288" s="391"/>
      <c r="J288" s="391"/>
      <c r="O288" s="99"/>
      <c r="P288" s="99"/>
      <c r="Q288" s="99"/>
    </row>
    <row r="289" spans="2:17" ht="60" customHeight="1">
      <c r="C289" s="390" t="str" cm="1">
        <f t="array" aca="1" ref="C289" ca="1">INDEX(Products!A:E, (MATCH(OFFSET(INDIRECT(ADDRESS(ROW(), COLUMN())), -5, 0), Products!B:B, 0)), 5)</f>
        <v>・セキュリティポリシーを適切に設定しないと効果を発揮できません。</v>
      </c>
      <c r="D289" s="390"/>
      <c r="E289" s="390"/>
      <c r="F289" s="390"/>
      <c r="G289" s="390"/>
      <c r="H289" s="391"/>
      <c r="I289" s="391"/>
      <c r="J289" s="391"/>
      <c r="O289" s="99"/>
      <c r="P289" s="99"/>
      <c r="Q289" s="99"/>
    </row>
    <row r="290" spans="2:17">
      <c r="H290" s="391"/>
      <c r="I290" s="391"/>
      <c r="J290" s="391"/>
      <c r="O290" s="99"/>
      <c r="P290" s="99"/>
      <c r="Q290" s="99"/>
    </row>
    <row r="291" spans="2:17">
      <c r="C291" s="22" t="s">
        <v>339</v>
      </c>
      <c r="H291" s="391"/>
      <c r="I291" s="391"/>
      <c r="J291" s="391"/>
      <c r="O291" s="99"/>
      <c r="P291" s="99"/>
      <c r="Q291" s="99"/>
    </row>
    <row r="292" spans="2:17">
      <c r="O292" s="99"/>
      <c r="P292" s="99"/>
      <c r="Q292" s="99"/>
    </row>
    <row r="293" spans="2:17">
      <c r="C293" s="378" t="s">
        <v>419</v>
      </c>
      <c r="D293" s="378"/>
      <c r="E293" s="379" t="s">
        <v>426</v>
      </c>
      <c r="F293" s="379"/>
      <c r="G293" s="380" t="s">
        <v>421</v>
      </c>
      <c r="H293" s="380"/>
      <c r="I293" s="381" t="s">
        <v>422</v>
      </c>
      <c r="J293" s="381"/>
      <c r="K293" s="382" t="s">
        <v>423</v>
      </c>
      <c r="L293" s="382"/>
      <c r="M293" s="383" t="s">
        <v>424</v>
      </c>
      <c r="N293" s="383"/>
      <c r="P293" s="69"/>
    </row>
    <row r="294" spans="2:17" ht="59.1" customHeight="1">
      <c r="C294" s="377" t="str">
        <f>$C$11</f>
        <v>・ターゲット選定と調査</v>
      </c>
      <c r="D294" s="377"/>
      <c r="E294" s="377" t="str">
        <f>$E$11</f>
        <v>・修正プログラムの改ざん</v>
      </c>
      <c r="F294" s="377"/>
      <c r="G294" s="377" t="str">
        <f>$G$11</f>
        <v>・インシデント対応の撹乱を目的としたWebサイトへのDDoS攻撃</v>
      </c>
      <c r="H294" s="377"/>
      <c r="I294" s="415" t="str">
        <f>$I$11</f>
        <v>・社内ファイルサーバにおける不正プログラム実行</v>
      </c>
      <c r="J294" s="415"/>
      <c r="K294" s="415" t="str">
        <f>$K$11</f>
        <v>・標準ポートを使用した疎通
・OSコマンド実行
・コマンド実行履歴の削除</v>
      </c>
      <c r="L294" s="415"/>
      <c r="M294" s="377" t="str">
        <f>$M$11</f>
        <v>・重要情報の暗号化
・重要情報の窃取</v>
      </c>
      <c r="N294" s="377"/>
      <c r="P294" s="69"/>
    </row>
    <row r="295" spans="2:17" ht="116.1" customHeight="1">
      <c r="C295" s="377" t="s">
        <v>312</v>
      </c>
      <c r="D295" s="377"/>
      <c r="E295" s="377" t="s">
        <v>312</v>
      </c>
      <c r="F295" s="377"/>
      <c r="G295" s="377" t="s">
        <v>312</v>
      </c>
      <c r="H295" s="377"/>
      <c r="I295" s="447" t="s">
        <v>445</v>
      </c>
      <c r="J295" s="447"/>
      <c r="K295" s="447" t="s">
        <v>446</v>
      </c>
      <c r="L295" s="447"/>
      <c r="M295" s="377" t="s">
        <v>312</v>
      </c>
      <c r="N295" s="377"/>
      <c r="P295" s="69"/>
    </row>
    <row r="296" spans="2:17" ht="20.25" thickBot="1">
      <c r="P296" s="69"/>
    </row>
    <row r="297" spans="2:17" ht="39.950000000000003" customHeight="1" thickBot="1">
      <c r="C297" s="374" t="s">
        <v>490</v>
      </c>
      <c r="D297" s="375"/>
      <c r="E297" s="375"/>
      <c r="F297" s="375"/>
      <c r="G297" s="375"/>
      <c r="H297" s="375"/>
      <c r="I297" s="375"/>
      <c r="J297" s="375"/>
      <c r="K297" s="375"/>
      <c r="L297" s="375"/>
      <c r="M297" s="375"/>
      <c r="N297" s="376"/>
      <c r="P297" s="69"/>
    </row>
    <row r="298" spans="2:17" ht="19.5" customHeight="1">
      <c r="C298" s="22"/>
      <c r="H298" s="99"/>
      <c r="I298" s="99"/>
      <c r="J298" s="99"/>
      <c r="P298" s="69"/>
    </row>
    <row r="299" spans="2:17" ht="19.5" customHeight="1">
      <c r="C299" s="22"/>
      <c r="H299" s="99"/>
      <c r="I299" s="99"/>
      <c r="J299" s="99"/>
      <c r="P299" s="69"/>
    </row>
    <row r="300" spans="2:17" ht="39.75">
      <c r="B300" s="33"/>
      <c r="C300" s="33" t="s">
        <v>447</v>
      </c>
      <c r="P300" s="69"/>
    </row>
    <row r="301" spans="2:17">
      <c r="C301" s="22" t="s">
        <v>334</v>
      </c>
      <c r="H301" s="22" t="s">
        <v>335</v>
      </c>
      <c r="P301" s="69"/>
    </row>
    <row r="302" spans="2:17" ht="78.95" customHeight="1">
      <c r="C302" s="390" t="str" cm="1">
        <f t="array" aca="1" ref="C302" ca="1">INDEX(Products!A:D, (MATCH(OFFSET(INDIRECT(ADDRESS(ROW(), COLUMN())), -2, 0), Products!B:B, 0)), 4)</f>
        <v>企業が保有するPCやソフトウェアなどのバージョンや保有数、各端末の操作ログなどを一元的に管理
するツールです。
導入することにより脆弱性が報告された際の適切なアップデート対応や、インシデント発生時のログ
調査などに役立ちます。</v>
      </c>
      <c r="D302" s="390"/>
      <c r="E302" s="390"/>
      <c r="F302" s="390"/>
      <c r="G302" s="390"/>
      <c r="H302" s="392" t="str">
        <f>$H$59</f>
        <v>JIPDEC「企業IT利活⽤動向調査2022」より引用</v>
      </c>
      <c r="I302" s="392"/>
      <c r="J302" s="392"/>
      <c r="P302" s="69"/>
    </row>
    <row r="303" spans="2:17">
      <c r="C303" s="22"/>
      <c r="H303" s="391" t="s">
        <v>491</v>
      </c>
      <c r="I303" s="391"/>
      <c r="J303" s="391"/>
      <c r="O303" s="99"/>
      <c r="P303" s="99"/>
      <c r="Q303" s="99"/>
    </row>
    <row r="304" spans="2:17">
      <c r="C304" s="22" t="s">
        <v>348</v>
      </c>
      <c r="G304" s="37"/>
      <c r="H304" s="391"/>
      <c r="I304" s="391"/>
      <c r="J304" s="391"/>
      <c r="O304" s="99"/>
      <c r="P304" s="99"/>
      <c r="Q304" s="99"/>
    </row>
    <row r="305" spans="2:17" ht="100.5" customHeight="1">
      <c r="C305" s="390" t="str" cm="1">
        <f t="array" aca="1" ref="C305" ca="1">INDEX(Products!A:E, (MATCH(OFFSET(INDIRECT(ADDRESS(ROW(), COLUMN())), -5, 0), Products!B:B, 0)), 5)</f>
        <v>・EPPやEDRなどの検知・防御機能を持ったPC資産・ログ管理ツールが数多く存在します。
役割が重複する可能性あるので導入時は被りがないか確認が必要です。
・内外部の管理サーバとの通信を許容する必要があり、穴となる可能性があります。</v>
      </c>
      <c r="D305" s="390"/>
      <c r="E305" s="390"/>
      <c r="F305" s="390"/>
      <c r="G305" s="390"/>
      <c r="H305" s="391"/>
      <c r="I305" s="391"/>
      <c r="J305" s="391"/>
      <c r="O305" s="99"/>
      <c r="P305" s="99"/>
      <c r="Q305" s="99"/>
    </row>
    <row r="306" spans="2:17">
      <c r="H306" s="391"/>
      <c r="I306" s="391"/>
      <c r="J306" s="391"/>
      <c r="O306" s="99"/>
      <c r="P306" s="99"/>
      <c r="Q306" s="99"/>
    </row>
    <row r="307" spans="2:17">
      <c r="C307" s="22" t="s">
        <v>339</v>
      </c>
      <c r="H307" s="391"/>
      <c r="I307" s="391"/>
      <c r="J307" s="391"/>
      <c r="O307" s="99"/>
      <c r="P307" s="99"/>
      <c r="Q307" s="99"/>
    </row>
    <row r="308" spans="2:17">
      <c r="O308" s="99"/>
      <c r="P308" s="99"/>
      <c r="Q308" s="99"/>
    </row>
    <row r="309" spans="2:17" ht="20.100000000000001" customHeight="1">
      <c r="C309" s="378" t="s">
        <v>419</v>
      </c>
      <c r="D309" s="378"/>
      <c r="E309" s="398" t="s">
        <v>426</v>
      </c>
      <c r="F309" s="399"/>
      <c r="G309" s="422" t="s">
        <v>421</v>
      </c>
      <c r="H309" s="423"/>
      <c r="I309" s="416" t="s">
        <v>422</v>
      </c>
      <c r="J309" s="417"/>
      <c r="K309" s="382" t="s">
        <v>423</v>
      </c>
      <c r="L309" s="382"/>
      <c r="M309" s="383" t="s">
        <v>424</v>
      </c>
      <c r="N309" s="383"/>
      <c r="P309" s="69"/>
    </row>
    <row r="310" spans="2:17" ht="78" customHeight="1">
      <c r="C310" s="377" t="str">
        <f>$C$11</f>
        <v>・ターゲット選定と調査</v>
      </c>
      <c r="D310" s="377"/>
      <c r="E310" s="377" t="str">
        <f>$E$11</f>
        <v>・修正プログラムの改ざん</v>
      </c>
      <c r="F310" s="377"/>
      <c r="G310" s="377" t="str">
        <f>$G$11</f>
        <v>・インシデント対応の撹乱を目的としたWebサイトへのDDoS攻撃</v>
      </c>
      <c r="H310" s="377"/>
      <c r="I310" s="377" t="str">
        <f>$I$11</f>
        <v>・社内ファイルサーバにおける不正プログラム実行</v>
      </c>
      <c r="J310" s="377"/>
      <c r="K310" s="377" t="str">
        <f>$K$11</f>
        <v>・標準ポートを使用した疎通
・OSコマンド実行
・コマンド実行履歴の削除</v>
      </c>
      <c r="L310" s="377"/>
      <c r="M310" s="377" t="str">
        <f>$M$11</f>
        <v>・重要情報の暗号化
・重要情報の窃取</v>
      </c>
      <c r="N310" s="377"/>
      <c r="P310" s="69"/>
    </row>
    <row r="311" spans="2:17" ht="30" customHeight="1">
      <c r="C311" s="377" t="s">
        <v>312</v>
      </c>
      <c r="D311" s="377"/>
      <c r="E311" s="377" t="s">
        <v>312</v>
      </c>
      <c r="F311" s="377"/>
      <c r="G311" s="377" t="s">
        <v>312</v>
      </c>
      <c r="H311" s="377"/>
      <c r="I311" s="377" t="s">
        <v>312</v>
      </c>
      <c r="J311" s="377"/>
      <c r="K311" s="377" t="s">
        <v>312</v>
      </c>
      <c r="L311" s="377"/>
      <c r="M311" s="377" t="s">
        <v>312</v>
      </c>
      <c r="N311" s="377"/>
      <c r="P311" s="69"/>
    </row>
    <row r="312" spans="2:17" ht="20.25" thickBot="1">
      <c r="P312" s="69"/>
    </row>
    <row r="313" spans="2:17" ht="40.5" thickBot="1">
      <c r="C313" s="450" t="s">
        <v>344</v>
      </c>
      <c r="D313" s="451"/>
      <c r="E313" s="451"/>
      <c r="F313" s="451"/>
      <c r="G313" s="451"/>
      <c r="H313" s="451"/>
      <c r="I313" s="451"/>
      <c r="J313" s="451"/>
      <c r="K313" s="451"/>
      <c r="L313" s="451"/>
      <c r="M313" s="451"/>
      <c r="N313" s="452"/>
      <c r="P313" s="69"/>
    </row>
    <row r="314" spans="2:17" ht="19.5" customHeight="1"/>
    <row r="315" spans="2:17" ht="19.5" customHeight="1"/>
    <row r="316" spans="2:17" ht="39.950000000000003" customHeight="1">
      <c r="B316" s="33"/>
      <c r="C316" s="33" t="s">
        <v>450</v>
      </c>
      <c r="P316" s="69"/>
    </row>
    <row r="317" spans="2:17" ht="20.100000000000001" customHeight="1">
      <c r="C317" s="22" t="s">
        <v>334</v>
      </c>
      <c r="H317" s="22" t="s">
        <v>335</v>
      </c>
      <c r="P317" s="69"/>
    </row>
    <row r="318" spans="2:17" ht="78.95" customHeight="1">
      <c r="C318" s="390" t="str" cm="1">
        <f t="array" aca="1" ref="C318" ca="1">INDEX(Products!A:D, (MATCH(OFFSET(INDIRECT(ADDRESS(ROW(), COLUMN())), -2, 0), Products!B:B, 0)), 4)</f>
        <v>ユーザーが使うクライアント端末に必要最小限の処理をさせ、ほとんどの処理をサーバ側に集中させたシステムアーキテクチャを実現するサービスです。
個別端末上にデータを保存しないので紛失時のリスクを大幅に削減することができます。</v>
      </c>
      <c r="D318" s="390"/>
      <c r="E318" s="390"/>
      <c r="F318" s="390"/>
      <c r="G318" s="390"/>
      <c r="H318" s="392" t="str">
        <f>$H$59</f>
        <v>JIPDEC「企業IT利活⽤動向調査2022」より引用</v>
      </c>
      <c r="I318" s="392"/>
      <c r="J318" s="392"/>
      <c r="P318" s="69"/>
    </row>
    <row r="319" spans="2:17" ht="19.5" customHeight="1">
      <c r="C319" s="22"/>
      <c r="H319" s="391" t="s">
        <v>491</v>
      </c>
      <c r="I319" s="391"/>
      <c r="J319" s="391"/>
      <c r="O319" s="99"/>
      <c r="P319" s="99"/>
      <c r="Q319" s="99"/>
    </row>
    <row r="320" spans="2:17" ht="20.100000000000001" customHeight="1">
      <c r="C320" s="22" t="s">
        <v>348</v>
      </c>
      <c r="G320" s="37"/>
      <c r="H320" s="391"/>
      <c r="I320" s="391"/>
      <c r="J320" s="391"/>
      <c r="O320" s="99"/>
      <c r="P320" s="99"/>
      <c r="Q320" s="99"/>
    </row>
    <row r="321" spans="2:17" ht="100.5" customHeight="1">
      <c r="C321" s="390" t="str" cm="1">
        <f t="array" aca="1" ref="C321" ca="1">INDEX(Products!A:E, (MATCH(OFFSET(INDIRECT(ADDRESS(ROW(), COLUMN())), -5, 0), Products!B:B, 0)), 5)</f>
        <v>・サーバの負荷が高くなるため、リソースを適切に配置する必要があります。</v>
      </c>
      <c r="D321" s="390"/>
      <c r="E321" s="390"/>
      <c r="F321" s="390"/>
      <c r="G321" s="390"/>
      <c r="H321" s="391"/>
      <c r="I321" s="391"/>
      <c r="J321" s="391"/>
      <c r="O321" s="99"/>
      <c r="P321" s="99"/>
      <c r="Q321" s="99"/>
    </row>
    <row r="322" spans="2:17">
      <c r="H322" s="391"/>
      <c r="I322" s="391"/>
      <c r="J322" s="391"/>
      <c r="O322" s="99"/>
      <c r="P322" s="99"/>
      <c r="Q322" s="99"/>
    </row>
    <row r="323" spans="2:17" ht="20.100000000000001" customHeight="1">
      <c r="C323" s="22" t="s">
        <v>339</v>
      </c>
      <c r="H323" s="391"/>
      <c r="I323" s="391"/>
      <c r="J323" s="391"/>
      <c r="O323" s="99"/>
      <c r="P323" s="99"/>
      <c r="Q323" s="99"/>
    </row>
    <row r="324" spans="2:17">
      <c r="O324" s="99"/>
      <c r="P324" s="99"/>
      <c r="Q324" s="99"/>
    </row>
    <row r="325" spans="2:17">
      <c r="C325" s="378" t="s">
        <v>419</v>
      </c>
      <c r="D325" s="378"/>
      <c r="E325" s="379" t="s">
        <v>426</v>
      </c>
      <c r="F325" s="379"/>
      <c r="G325" s="380" t="s">
        <v>421</v>
      </c>
      <c r="H325" s="380"/>
      <c r="I325" s="381" t="s">
        <v>422</v>
      </c>
      <c r="J325" s="381"/>
      <c r="K325" s="382" t="s">
        <v>423</v>
      </c>
      <c r="L325" s="382"/>
      <c r="M325" s="383" t="s">
        <v>424</v>
      </c>
      <c r="N325" s="383"/>
      <c r="P325" s="69"/>
    </row>
    <row r="326" spans="2:17" ht="86.1" customHeight="1">
      <c r="C326" s="377" t="str">
        <f>$C$11</f>
        <v>・ターゲット選定と調査</v>
      </c>
      <c r="D326" s="377"/>
      <c r="E326" s="377" t="str">
        <f>$E$11</f>
        <v>・修正プログラムの改ざん</v>
      </c>
      <c r="F326" s="377"/>
      <c r="G326" s="377" t="str">
        <f>$G$11</f>
        <v>・インシデント対応の撹乱を目的としたWebサイトへのDDoS攻撃</v>
      </c>
      <c r="H326" s="377"/>
      <c r="I326" s="385" t="str">
        <f>$I$11</f>
        <v>・社内ファイルサーバにおける不正プログラム実行</v>
      </c>
      <c r="J326" s="386"/>
      <c r="K326" s="377" t="str">
        <f>$K$11</f>
        <v>・標準ポートを使用した疎通
・OSコマンド実行
・コマンド実行履歴の削除</v>
      </c>
      <c r="L326" s="377"/>
      <c r="M326" s="377" t="str">
        <f>$M$11</f>
        <v>・重要情報の暗号化
・重要情報の窃取</v>
      </c>
      <c r="N326" s="377"/>
      <c r="P326" s="69"/>
    </row>
    <row r="327" spans="2:17" ht="30" customHeight="1">
      <c r="C327" s="377" t="s">
        <v>312</v>
      </c>
      <c r="D327" s="377"/>
      <c r="E327" s="377" t="s">
        <v>312</v>
      </c>
      <c r="F327" s="377"/>
      <c r="G327" s="377" t="s">
        <v>312</v>
      </c>
      <c r="H327" s="377"/>
      <c r="I327" s="377" t="s">
        <v>312</v>
      </c>
      <c r="J327" s="377"/>
      <c r="K327" s="377" t="s">
        <v>312</v>
      </c>
      <c r="L327" s="377"/>
      <c r="M327" s="377" t="s">
        <v>312</v>
      </c>
      <c r="N327" s="377"/>
      <c r="P327" s="69"/>
    </row>
    <row r="328" spans="2:17" ht="20.25" thickBot="1">
      <c r="P328" s="69"/>
    </row>
    <row r="329" spans="2:17" ht="39.950000000000003" customHeight="1" thickBot="1">
      <c r="C329" s="374" t="s">
        <v>490</v>
      </c>
      <c r="D329" s="375"/>
      <c r="E329" s="375"/>
      <c r="F329" s="375"/>
      <c r="G329" s="375"/>
      <c r="H329" s="375"/>
      <c r="I329" s="375"/>
      <c r="J329" s="375"/>
      <c r="K329" s="375"/>
      <c r="L329" s="375"/>
      <c r="M329" s="375"/>
      <c r="N329" s="376"/>
      <c r="P329" s="69"/>
    </row>
    <row r="330" spans="2:17" ht="19.5" customHeight="1">
      <c r="C330" s="22"/>
      <c r="H330" s="99"/>
      <c r="I330" s="99"/>
      <c r="J330" s="99"/>
      <c r="P330" s="69"/>
    </row>
    <row r="331" spans="2:17" ht="19.5" customHeight="1">
      <c r="C331" s="22"/>
      <c r="H331" s="99"/>
      <c r="I331" s="99"/>
      <c r="J331" s="99"/>
      <c r="P331" s="69"/>
    </row>
    <row r="332" spans="2:17" ht="39.75">
      <c r="B332" s="33"/>
      <c r="C332" s="33" t="s">
        <v>451</v>
      </c>
      <c r="P332" s="69"/>
    </row>
    <row r="333" spans="2:17">
      <c r="C333" s="22" t="s">
        <v>334</v>
      </c>
      <c r="H333" s="22" t="s">
        <v>335</v>
      </c>
      <c r="P333" s="69"/>
    </row>
    <row r="334" spans="2:17" ht="57" customHeight="1">
      <c r="C334" s="390" t="str" cm="1">
        <f t="array" aca="1" ref="C334" ca="1">INDEX(Products!A:D, (MATCH(OFFSET(INDIRECT(ADDRESS(ROW(), COLUMN())), -2, 0), Products!B:B, 0)), 4)</f>
        <v>ネットワークやユーザPCから集約したログを集約し、AIを利用してユーザの振る舞いを分析し、普段と違う動作を検知できるツールです。内部不正やマルウェアに感染した端末上で行われる不正な操作の検知ができます。</v>
      </c>
      <c r="D334" s="390"/>
      <c r="E334" s="390"/>
      <c r="F334" s="390"/>
      <c r="G334" s="390"/>
      <c r="H334" s="392" t="str">
        <f>$H$59</f>
        <v>JIPDEC「企業IT利活⽤動向調査2022」より引用</v>
      </c>
      <c r="I334" s="392"/>
      <c r="J334" s="392"/>
      <c r="P334" s="69"/>
    </row>
    <row r="335" spans="2:17">
      <c r="C335" s="22"/>
      <c r="H335" s="391" t="s">
        <v>491</v>
      </c>
      <c r="I335" s="391"/>
      <c r="J335" s="391"/>
      <c r="O335" s="99"/>
      <c r="P335" s="99"/>
      <c r="Q335" s="99"/>
    </row>
    <row r="336" spans="2:17">
      <c r="C336" s="22" t="s">
        <v>348</v>
      </c>
      <c r="G336" s="37"/>
      <c r="H336" s="391"/>
      <c r="I336" s="391"/>
      <c r="J336" s="391"/>
      <c r="O336" s="99"/>
      <c r="P336" s="99"/>
      <c r="Q336" s="99"/>
    </row>
    <row r="337" spans="2:17" ht="100.5" customHeight="1">
      <c r="C337" s="390" t="str" cm="1">
        <f t="array" aca="1" ref="C337" ca="1">INDEX(Products!A:E, (MATCH(OFFSET(INDIRECT(ADDRESS(ROW(), COLUMN())), -5, 0), Products!B:B, 0)), 5)</f>
        <v>・ログ分析ツールSIEMの追加機能として導入されるケースが多いです。
・ユーザの振る舞いをAIで判断するためには一定の学習期間が必要です。</v>
      </c>
      <c r="D337" s="390"/>
      <c r="E337" s="390"/>
      <c r="F337" s="390"/>
      <c r="G337" s="390"/>
      <c r="H337" s="391"/>
      <c r="I337" s="391"/>
      <c r="J337" s="391"/>
      <c r="O337" s="99"/>
      <c r="P337" s="99"/>
      <c r="Q337" s="99"/>
    </row>
    <row r="338" spans="2:17">
      <c r="H338" s="391"/>
      <c r="I338" s="391"/>
      <c r="J338" s="391"/>
      <c r="O338" s="99"/>
      <c r="P338" s="99"/>
      <c r="Q338" s="99"/>
    </row>
    <row r="339" spans="2:17">
      <c r="C339" s="22" t="s">
        <v>339</v>
      </c>
      <c r="H339" s="391"/>
      <c r="I339" s="391"/>
      <c r="J339" s="391"/>
      <c r="O339" s="99"/>
      <c r="P339" s="99"/>
      <c r="Q339" s="99"/>
    </row>
    <row r="340" spans="2:17">
      <c r="O340" s="99"/>
      <c r="P340" s="99"/>
      <c r="Q340" s="99"/>
    </row>
    <row r="341" spans="2:17">
      <c r="C341" s="378" t="s">
        <v>419</v>
      </c>
      <c r="D341" s="378"/>
      <c r="E341" s="379" t="s">
        <v>426</v>
      </c>
      <c r="F341" s="379"/>
      <c r="G341" s="380" t="s">
        <v>421</v>
      </c>
      <c r="H341" s="380"/>
      <c r="I341" s="381" t="s">
        <v>422</v>
      </c>
      <c r="J341" s="381"/>
      <c r="K341" s="382" t="s">
        <v>423</v>
      </c>
      <c r="L341" s="382"/>
      <c r="M341" s="383" t="s">
        <v>424</v>
      </c>
      <c r="N341" s="383"/>
      <c r="P341" s="69"/>
    </row>
    <row r="342" spans="2:17" ht="72" customHeight="1">
      <c r="C342" s="377" t="str">
        <f>$C$11</f>
        <v>・ターゲット選定と調査</v>
      </c>
      <c r="D342" s="377"/>
      <c r="E342" s="377" t="str">
        <f>$E$11</f>
        <v>・修正プログラムの改ざん</v>
      </c>
      <c r="F342" s="377"/>
      <c r="G342" s="377" t="str">
        <f>$G$11</f>
        <v>・インシデント対応の撹乱を目的としたWebサイトへのDDoS攻撃</v>
      </c>
      <c r="H342" s="377"/>
      <c r="I342" s="384" t="str">
        <f>$I$11</f>
        <v>・社内ファイルサーバにおける不正プログラム実行</v>
      </c>
      <c r="J342" s="384"/>
      <c r="K342" s="377" t="str">
        <f>$K$11</f>
        <v>・標準ポートを使用した疎通
・OSコマンド実行
・コマンド実行履歴の削除</v>
      </c>
      <c r="L342" s="377"/>
      <c r="M342" s="377" t="str">
        <f>$M$11</f>
        <v>・重要情報の暗号化
・重要情報の窃取</v>
      </c>
      <c r="N342" s="377"/>
      <c r="P342" s="69"/>
    </row>
    <row r="343" spans="2:17" ht="111" customHeight="1">
      <c r="C343" s="377" t="s">
        <v>312</v>
      </c>
      <c r="D343" s="377"/>
      <c r="E343" s="377" t="s">
        <v>312</v>
      </c>
      <c r="F343" s="377"/>
      <c r="G343" s="377" t="s">
        <v>312</v>
      </c>
      <c r="H343" s="377"/>
      <c r="I343" s="447" t="s">
        <v>453</v>
      </c>
      <c r="J343" s="447"/>
      <c r="K343" s="377" t="s">
        <v>312</v>
      </c>
      <c r="L343" s="377"/>
      <c r="M343" s="377" t="s">
        <v>312</v>
      </c>
      <c r="N343" s="377"/>
      <c r="P343" s="69"/>
    </row>
    <row r="344" spans="2:17" ht="20.25" thickBot="1">
      <c r="P344" s="69"/>
    </row>
    <row r="345" spans="2:17" ht="39.950000000000003" customHeight="1" thickBot="1">
      <c r="C345" s="374" t="s">
        <v>490</v>
      </c>
      <c r="D345" s="375"/>
      <c r="E345" s="375"/>
      <c r="F345" s="375"/>
      <c r="G345" s="375"/>
      <c r="H345" s="375"/>
      <c r="I345" s="375"/>
      <c r="J345" s="375"/>
      <c r="K345" s="375"/>
      <c r="L345" s="375"/>
      <c r="M345" s="375"/>
      <c r="N345" s="376"/>
      <c r="P345" s="69"/>
    </row>
    <row r="346" spans="2:17" ht="19.5" customHeight="1">
      <c r="C346" s="22"/>
      <c r="H346" s="99"/>
      <c r="I346" s="99"/>
      <c r="J346" s="99"/>
      <c r="P346" s="69"/>
    </row>
    <row r="347" spans="2:17" ht="19.5" customHeight="1">
      <c r="C347" s="22"/>
      <c r="H347" s="99"/>
      <c r="I347" s="99"/>
      <c r="J347" s="99"/>
      <c r="P347" s="69"/>
    </row>
    <row r="348" spans="2:17" ht="39.75">
      <c r="B348" s="33"/>
      <c r="C348" s="33" t="s">
        <v>454</v>
      </c>
      <c r="P348" s="69"/>
    </row>
    <row r="349" spans="2:17">
      <c r="C349" s="22" t="s">
        <v>334</v>
      </c>
      <c r="H349" s="22" t="s">
        <v>335</v>
      </c>
      <c r="P349" s="69"/>
    </row>
    <row r="350" spans="2:17" ht="78.95" customHeight="1">
      <c r="C350" s="390" t="str" cm="1">
        <f t="array" aca="1" ref="C350" ca="1">INDEX(Products!A:D, (MATCH(OFFSET(INDIRECT(ADDRESS(ROW(), COLUMN())), -2, 0), Products!B:B, 0)), 4)</f>
        <v>新しくサービスを立ち上げたり、既存システムの定期的な見直しを行う際、脆弱性がないかどうかを自社で開発・提供するサーバ・プラットホームに対してスキャン・模擬攻撃などを行い、穴がないかを診断することのできるサービスです。</v>
      </c>
      <c r="D350" s="390"/>
      <c r="E350" s="390"/>
      <c r="F350" s="390"/>
      <c r="G350" s="390"/>
      <c r="H350" s="392" t="str">
        <f>$H$59</f>
        <v>JIPDEC「企業IT利活⽤動向調査2022」より引用</v>
      </c>
      <c r="I350" s="392"/>
      <c r="J350" s="392"/>
      <c r="P350" s="69"/>
    </row>
    <row r="351" spans="2:17">
      <c r="C351" s="22"/>
      <c r="H351" s="391" t="s">
        <v>491</v>
      </c>
      <c r="I351" s="391"/>
      <c r="J351" s="391"/>
      <c r="O351" s="99"/>
      <c r="P351" s="99"/>
      <c r="Q351" s="99"/>
    </row>
    <row r="352" spans="2:17">
      <c r="C352" s="22" t="s">
        <v>348</v>
      </c>
      <c r="G352" s="37"/>
      <c r="H352" s="391"/>
      <c r="I352" s="391"/>
      <c r="J352" s="391"/>
      <c r="O352" s="99"/>
      <c r="P352" s="99"/>
      <c r="Q352" s="99"/>
    </row>
    <row r="353" spans="2:17" ht="100.5" customHeight="1">
      <c r="C353" s="390" t="str" cm="1">
        <f t="array" aca="1" ref="C353" ca="1">INDEX(Products!A:E, (MATCH(OFFSET(INDIRECT(ADDRESS(ROW(), COLUMN())), -5, 0), Products!B:B, 0)), 5)</f>
        <v>・ペネトレーションテストとは異なるものです。</v>
      </c>
      <c r="D353" s="390"/>
      <c r="E353" s="390"/>
      <c r="F353" s="390"/>
      <c r="G353" s="390"/>
      <c r="H353" s="391"/>
      <c r="I353" s="391"/>
      <c r="J353" s="391"/>
      <c r="O353" s="99"/>
      <c r="P353" s="99"/>
      <c r="Q353" s="99"/>
    </row>
    <row r="354" spans="2:17">
      <c r="H354" s="391"/>
      <c r="I354" s="391"/>
      <c r="J354" s="391"/>
      <c r="O354" s="99"/>
      <c r="P354" s="99"/>
      <c r="Q354" s="99"/>
    </row>
    <row r="355" spans="2:17">
      <c r="C355" s="22" t="s">
        <v>339</v>
      </c>
      <c r="H355" s="391"/>
      <c r="I355" s="391"/>
      <c r="J355" s="391"/>
      <c r="O355" s="99"/>
      <c r="P355" s="99"/>
      <c r="Q355" s="99"/>
    </row>
    <row r="356" spans="2:17">
      <c r="O356" s="99"/>
      <c r="P356" s="99"/>
      <c r="Q356" s="99"/>
    </row>
    <row r="357" spans="2:17">
      <c r="C357" s="378" t="s">
        <v>419</v>
      </c>
      <c r="D357" s="378"/>
      <c r="E357" s="379" t="s">
        <v>426</v>
      </c>
      <c r="F357" s="379"/>
      <c r="G357" s="380" t="s">
        <v>421</v>
      </c>
      <c r="H357" s="380"/>
      <c r="I357" s="381" t="s">
        <v>422</v>
      </c>
      <c r="J357" s="381"/>
      <c r="K357" s="382" t="s">
        <v>423</v>
      </c>
      <c r="L357" s="382"/>
      <c r="M357" s="383" t="s">
        <v>424</v>
      </c>
      <c r="N357" s="383"/>
      <c r="P357" s="69"/>
    </row>
    <row r="358" spans="2:17" ht="59.1" customHeight="1">
      <c r="C358" s="377" t="str">
        <f>$C$11</f>
        <v>・ターゲット選定と調査</v>
      </c>
      <c r="D358" s="377"/>
      <c r="E358" s="377" t="str">
        <f>$E$11</f>
        <v>・修正プログラムの改ざん</v>
      </c>
      <c r="F358" s="377"/>
      <c r="G358" s="377" t="str">
        <f>$G$11</f>
        <v>・インシデント対応の撹乱を目的としたWebサイトへのDDoS攻撃</v>
      </c>
      <c r="H358" s="377"/>
      <c r="I358" s="377" t="str">
        <f>$I$11</f>
        <v>・社内ファイルサーバにおける不正プログラム実行</v>
      </c>
      <c r="J358" s="377"/>
      <c r="K358" s="377" t="str">
        <f>$K$11</f>
        <v>・標準ポートを使用した疎通
・OSコマンド実行
・コマンド実行履歴の削除</v>
      </c>
      <c r="L358" s="377"/>
      <c r="M358" s="377" t="str">
        <f>$M$11</f>
        <v>・重要情報の暗号化
・重要情報の窃取</v>
      </c>
      <c r="N358" s="377"/>
      <c r="P358" s="69"/>
    </row>
    <row r="359" spans="2:17" ht="30" customHeight="1">
      <c r="C359" s="377" t="s">
        <v>312</v>
      </c>
      <c r="D359" s="377"/>
      <c r="E359" s="377" t="s">
        <v>312</v>
      </c>
      <c r="F359" s="377"/>
      <c r="G359" s="377" t="s">
        <v>312</v>
      </c>
      <c r="H359" s="377"/>
      <c r="I359" s="377" t="s">
        <v>312</v>
      </c>
      <c r="J359" s="377"/>
      <c r="K359" s="377" t="s">
        <v>312</v>
      </c>
      <c r="L359" s="377"/>
      <c r="M359" s="377" t="s">
        <v>312</v>
      </c>
      <c r="N359" s="377"/>
      <c r="P359" s="69"/>
    </row>
    <row r="360" spans="2:17" ht="20.25" thickBot="1">
      <c r="P360" s="69"/>
    </row>
    <row r="361" spans="2:17" ht="39.950000000000003" customHeight="1" thickBot="1">
      <c r="C361" s="374" t="s">
        <v>490</v>
      </c>
      <c r="D361" s="375"/>
      <c r="E361" s="375"/>
      <c r="F361" s="375"/>
      <c r="G361" s="375"/>
      <c r="H361" s="375"/>
      <c r="I361" s="375"/>
      <c r="J361" s="375"/>
      <c r="K361" s="375"/>
      <c r="L361" s="375"/>
      <c r="M361" s="375"/>
      <c r="N361" s="376"/>
      <c r="P361" s="69"/>
    </row>
    <row r="362" spans="2:17" ht="19.5" customHeight="1">
      <c r="C362" s="22"/>
      <c r="H362" s="99"/>
      <c r="I362" s="99"/>
      <c r="J362" s="99"/>
      <c r="P362" s="69"/>
    </row>
    <row r="363" spans="2:17" ht="19.5" customHeight="1">
      <c r="C363" s="22"/>
      <c r="H363" s="99"/>
      <c r="I363" s="99"/>
      <c r="J363" s="99"/>
      <c r="P363" s="69"/>
    </row>
    <row r="364" spans="2:17" ht="39.75">
      <c r="B364" s="33"/>
      <c r="C364" s="33" t="s">
        <v>456</v>
      </c>
      <c r="P364" s="69"/>
    </row>
    <row r="365" spans="2:17">
      <c r="C365" s="22" t="s">
        <v>334</v>
      </c>
      <c r="H365" s="22" t="s">
        <v>335</v>
      </c>
      <c r="P365" s="69"/>
    </row>
    <row r="366" spans="2:17" ht="78.95" customHeight="1">
      <c r="C366" s="390" t="str" cm="1">
        <f t="array" aca="1" ref="C366" ca="1">INDEX(Products!A:D, (MATCH(OFFSET(INDIRECT(ADDRESS(ROW(), COLUMN())), -2, 0), Products!B:B, 0)), 4)</f>
        <v>自社が運営するWebサービスに対して、脆弱性がないかどうかをスキャン・模擬攻撃などを行い、穴がないかを診断することのできるサービスです。</v>
      </c>
      <c r="D366" s="390"/>
      <c r="E366" s="390"/>
      <c r="F366" s="390"/>
      <c r="G366" s="390"/>
      <c r="H366" s="392" t="str">
        <f>$H$59</f>
        <v>JIPDEC「企業IT利活⽤動向調査2022」より引用</v>
      </c>
      <c r="I366" s="392"/>
      <c r="J366" s="392"/>
      <c r="P366" s="69"/>
    </row>
    <row r="367" spans="2:17">
      <c r="C367" s="22"/>
      <c r="H367" s="391" t="s">
        <v>491</v>
      </c>
      <c r="I367" s="391"/>
      <c r="J367" s="391"/>
      <c r="O367" s="99"/>
      <c r="P367" s="99"/>
      <c r="Q367" s="99"/>
    </row>
    <row r="368" spans="2:17">
      <c r="C368" s="22" t="s">
        <v>348</v>
      </c>
      <c r="G368" s="37"/>
      <c r="H368" s="391"/>
      <c r="I368" s="391"/>
      <c r="J368" s="391"/>
      <c r="O368" s="99"/>
      <c r="P368" s="99"/>
      <c r="Q368" s="99"/>
    </row>
    <row r="369" spans="2:17" ht="100.5" customHeight="1">
      <c r="C369" s="390" t="str" cm="1">
        <f t="array" aca="1" ref="C369" ca="1">INDEX(Products!A:E, (MATCH(OFFSET(INDIRECT(ADDRESS(ROW(), COLUMN())), -5, 0), Products!B:B, 0)), 5)</f>
        <v>・ペネトレーションテストとは異なるものです。</v>
      </c>
      <c r="D369" s="390"/>
      <c r="E369" s="390"/>
      <c r="F369" s="390"/>
      <c r="G369" s="390"/>
      <c r="H369" s="391"/>
      <c r="I369" s="391"/>
      <c r="J369" s="391"/>
      <c r="O369" s="99"/>
      <c r="P369" s="99"/>
      <c r="Q369" s="99"/>
    </row>
    <row r="370" spans="2:17">
      <c r="H370" s="391"/>
      <c r="I370" s="391"/>
      <c r="J370" s="391"/>
      <c r="O370" s="99"/>
      <c r="P370" s="99"/>
      <c r="Q370" s="99"/>
    </row>
    <row r="371" spans="2:17">
      <c r="C371" s="22" t="s">
        <v>339</v>
      </c>
      <c r="H371" s="391"/>
      <c r="I371" s="391"/>
      <c r="J371" s="391"/>
      <c r="O371" s="99"/>
      <c r="P371" s="99"/>
      <c r="Q371" s="99"/>
    </row>
    <row r="372" spans="2:17">
      <c r="O372" s="99"/>
      <c r="P372" s="99"/>
      <c r="Q372" s="99"/>
    </row>
    <row r="373" spans="2:17">
      <c r="C373" s="378" t="s">
        <v>419</v>
      </c>
      <c r="D373" s="378"/>
      <c r="E373" s="379" t="s">
        <v>426</v>
      </c>
      <c r="F373" s="379"/>
      <c r="G373" s="380" t="s">
        <v>421</v>
      </c>
      <c r="H373" s="380"/>
      <c r="I373" s="381" t="s">
        <v>422</v>
      </c>
      <c r="J373" s="381"/>
      <c r="K373" s="382" t="s">
        <v>423</v>
      </c>
      <c r="L373" s="382"/>
      <c r="M373" s="383" t="s">
        <v>424</v>
      </c>
      <c r="N373" s="383"/>
      <c r="P373" s="69"/>
    </row>
    <row r="374" spans="2:17" ht="60" customHeight="1">
      <c r="C374" s="377" t="str">
        <f>$C$11</f>
        <v>・ターゲット選定と調査</v>
      </c>
      <c r="D374" s="377"/>
      <c r="E374" s="377" t="str">
        <f>$E$11</f>
        <v>・修正プログラムの改ざん</v>
      </c>
      <c r="F374" s="377"/>
      <c r="G374" s="377" t="str">
        <f>$G$11</f>
        <v>・インシデント対応の撹乱を目的としたWebサイトへのDDoS攻撃</v>
      </c>
      <c r="H374" s="377"/>
      <c r="I374" s="377" t="str">
        <f>$I$11</f>
        <v>・社内ファイルサーバにおける不正プログラム実行</v>
      </c>
      <c r="J374" s="377"/>
      <c r="K374" s="377" t="str">
        <f>$K$11</f>
        <v>・標準ポートを使用した疎通
・OSコマンド実行
・コマンド実行履歴の削除</v>
      </c>
      <c r="L374" s="377"/>
      <c r="M374" s="377" t="str">
        <f>$M$11</f>
        <v>・重要情報の暗号化
・重要情報の窃取</v>
      </c>
      <c r="N374" s="377"/>
      <c r="P374" s="69"/>
    </row>
    <row r="375" spans="2:17" ht="57" customHeight="1">
      <c r="C375" s="377" t="s">
        <v>312</v>
      </c>
      <c r="D375" s="377"/>
      <c r="E375" s="377" t="s">
        <v>312</v>
      </c>
      <c r="F375" s="377"/>
      <c r="G375" s="377" t="s">
        <v>312</v>
      </c>
      <c r="H375" s="377"/>
      <c r="I375" s="377" t="s">
        <v>312</v>
      </c>
      <c r="J375" s="377"/>
      <c r="K375" s="377" t="s">
        <v>312</v>
      </c>
      <c r="L375" s="377"/>
      <c r="M375" s="377" t="s">
        <v>312</v>
      </c>
      <c r="N375" s="377"/>
      <c r="P375" s="69"/>
    </row>
    <row r="376" spans="2:17" ht="20.25" thickBot="1">
      <c r="P376" s="69"/>
    </row>
    <row r="377" spans="2:17" ht="39.950000000000003" customHeight="1" thickBot="1">
      <c r="C377" s="374" t="s">
        <v>490</v>
      </c>
      <c r="D377" s="375"/>
      <c r="E377" s="375"/>
      <c r="F377" s="375"/>
      <c r="G377" s="375"/>
      <c r="H377" s="375"/>
      <c r="I377" s="375"/>
      <c r="J377" s="375"/>
      <c r="K377" s="375"/>
      <c r="L377" s="375"/>
      <c r="M377" s="375"/>
      <c r="N377" s="376"/>
      <c r="P377" s="69"/>
    </row>
    <row r="378" spans="2:17" ht="19.5" customHeight="1">
      <c r="C378" s="22"/>
      <c r="H378" s="99"/>
      <c r="I378" s="99"/>
      <c r="J378" s="99"/>
      <c r="P378" s="69"/>
    </row>
    <row r="379" spans="2:17" ht="19.5" customHeight="1">
      <c r="C379" s="22"/>
      <c r="H379" s="99"/>
      <c r="I379" s="99"/>
      <c r="J379" s="99"/>
      <c r="P379" s="69"/>
    </row>
    <row r="380" spans="2:17" ht="39.75">
      <c r="B380" s="33"/>
      <c r="C380" s="33" t="s">
        <v>458</v>
      </c>
      <c r="P380" s="69"/>
    </row>
    <row r="381" spans="2:17">
      <c r="C381" s="22" t="s">
        <v>334</v>
      </c>
      <c r="H381" s="22" t="s">
        <v>335</v>
      </c>
      <c r="P381" s="69"/>
    </row>
    <row r="382" spans="2:17" ht="81" customHeight="1">
      <c r="C382" s="390" t="str" cm="1">
        <f t="array" aca="1" ref="C382" ca="1">INDEX(Products!A:D, (MATCH(OFFSET(INDIRECT(ADDRESS(ROW(), COLUMN())), -2, 0), Products!B:B, 0)), 4)</f>
        <v>パケットや通信ログを監視して攻撃者の侵入を検知するIDS等の製品を侵入検知ツールと呼びます。
適切な検知・遮断ルールの設定（チューニング）の難しさから社外のセキュリティ専門企業などが
請け負うサービスもあります。</v>
      </c>
      <c r="D382" s="390"/>
      <c r="E382" s="390"/>
      <c r="F382" s="390"/>
      <c r="G382" s="390"/>
      <c r="H382" s="390" t="s">
        <v>383</v>
      </c>
      <c r="I382" s="390"/>
      <c r="J382" s="390"/>
      <c r="P382" s="69"/>
    </row>
    <row r="383" spans="2:17">
      <c r="C383" s="22"/>
      <c r="H383" s="391" t="s">
        <v>491</v>
      </c>
      <c r="I383" s="391"/>
      <c r="J383" s="391"/>
      <c r="O383" s="99"/>
      <c r="P383" s="99"/>
      <c r="Q383" s="99"/>
    </row>
    <row r="384" spans="2:17">
      <c r="C384" s="22" t="s">
        <v>348</v>
      </c>
      <c r="G384" s="37"/>
      <c r="H384" s="391"/>
      <c r="I384" s="391"/>
      <c r="J384" s="391"/>
      <c r="O384" s="99"/>
      <c r="P384" s="99"/>
      <c r="Q384" s="99"/>
    </row>
    <row r="385" spans="2:17" ht="100.5" customHeight="1">
      <c r="C385" s="390" t="str" cm="1">
        <f t="array" aca="1" ref="C385" ca="1">INDEX(Products!A:E, (MATCH(OFFSET(INDIRECT(ADDRESS(ROW(), COLUMN())), -5, 0), Products!B:B, 0)), 5)</f>
        <v xml:space="preserve">・検知ルールによっては誤検知が発生するため、ルールのアップデート体制やアラートを処理する際のルールが必要となります。
・検知精度を高めるためにはチューニングが必要です。自社で運用が可能か、外部委託が必要か検討を実施してください。				</v>
      </c>
      <c r="D385" s="390"/>
      <c r="E385" s="390"/>
      <c r="F385" s="390"/>
      <c r="G385" s="390"/>
      <c r="H385" s="391"/>
      <c r="I385" s="391"/>
      <c r="J385" s="391"/>
      <c r="O385" s="99"/>
      <c r="P385" s="99"/>
      <c r="Q385" s="99"/>
    </row>
    <row r="386" spans="2:17">
      <c r="H386" s="391"/>
      <c r="I386" s="391"/>
      <c r="J386" s="391"/>
      <c r="O386" s="99"/>
      <c r="P386" s="99"/>
      <c r="Q386" s="99"/>
    </row>
    <row r="387" spans="2:17">
      <c r="C387" s="22" t="s">
        <v>339</v>
      </c>
      <c r="H387" s="391"/>
      <c r="I387" s="391"/>
      <c r="J387" s="391"/>
      <c r="O387" s="99"/>
      <c r="P387" s="99"/>
      <c r="Q387" s="99"/>
    </row>
    <row r="388" spans="2:17">
      <c r="O388" s="99"/>
      <c r="P388" s="99"/>
      <c r="Q388" s="99"/>
    </row>
    <row r="389" spans="2:17">
      <c r="C389" s="378" t="s">
        <v>419</v>
      </c>
      <c r="D389" s="378"/>
      <c r="E389" s="379" t="s">
        <v>426</v>
      </c>
      <c r="F389" s="379"/>
      <c r="G389" s="380" t="s">
        <v>421</v>
      </c>
      <c r="H389" s="380"/>
      <c r="I389" s="381" t="s">
        <v>422</v>
      </c>
      <c r="J389" s="381"/>
      <c r="K389" s="382" t="s">
        <v>423</v>
      </c>
      <c r="L389" s="382"/>
      <c r="M389" s="383" t="s">
        <v>424</v>
      </c>
      <c r="N389" s="383"/>
      <c r="P389" s="69"/>
    </row>
    <row r="390" spans="2:17" ht="63.95" customHeight="1">
      <c r="C390" s="377" t="str">
        <f>$C$11</f>
        <v>・ターゲット選定と調査</v>
      </c>
      <c r="D390" s="377"/>
      <c r="E390" s="377" t="str">
        <f>$E$11</f>
        <v>・修正プログラムの改ざん</v>
      </c>
      <c r="F390" s="377"/>
      <c r="G390" s="377" t="str">
        <f>$G$11</f>
        <v>・インシデント対応の撹乱を目的としたWebサイトへのDDoS攻撃</v>
      </c>
      <c r="H390" s="377"/>
      <c r="I390" s="377" t="str">
        <f>$I$11</f>
        <v>・社内ファイルサーバにおける不正プログラム実行</v>
      </c>
      <c r="J390" s="377"/>
      <c r="K390" s="384" t="str">
        <f>$K$11</f>
        <v>・標準ポートを使用した疎通
・OSコマンド実行
・コマンド実行履歴の削除</v>
      </c>
      <c r="L390" s="384"/>
      <c r="M390" s="384" t="str">
        <f>$M$11</f>
        <v>・重要情報の暗号化
・重要情報の窃取</v>
      </c>
      <c r="N390" s="384"/>
      <c r="P390" s="69"/>
    </row>
    <row r="391" spans="2:17" ht="95.1" customHeight="1">
      <c r="C391" s="377" t="s">
        <v>312</v>
      </c>
      <c r="D391" s="377"/>
      <c r="E391" s="377" t="s">
        <v>312</v>
      </c>
      <c r="F391" s="377"/>
      <c r="G391" s="377" t="s">
        <v>312</v>
      </c>
      <c r="H391" s="377"/>
      <c r="I391" s="377" t="s">
        <v>312</v>
      </c>
      <c r="J391" s="377"/>
      <c r="K391" s="389" t="s">
        <v>460</v>
      </c>
      <c r="L391" s="389"/>
      <c r="M391" s="389" t="s">
        <v>461</v>
      </c>
      <c r="N391" s="389"/>
      <c r="P391" s="69"/>
    </row>
    <row r="392" spans="2:17" ht="20.25" thickBot="1">
      <c r="P392" s="69"/>
    </row>
    <row r="393" spans="2:17" ht="39.950000000000003" customHeight="1" thickBot="1">
      <c r="C393" s="374" t="s">
        <v>490</v>
      </c>
      <c r="D393" s="375"/>
      <c r="E393" s="375"/>
      <c r="F393" s="375"/>
      <c r="G393" s="375"/>
      <c r="H393" s="375"/>
      <c r="I393" s="375"/>
      <c r="J393" s="375"/>
      <c r="K393" s="375"/>
      <c r="L393" s="375"/>
      <c r="M393" s="375"/>
      <c r="N393" s="376"/>
      <c r="P393" s="69"/>
    </row>
    <row r="394" spans="2:17" ht="19.5" customHeight="1">
      <c r="C394" s="22"/>
      <c r="H394" s="99"/>
      <c r="I394" s="99"/>
      <c r="J394" s="99"/>
      <c r="P394" s="69"/>
    </row>
    <row r="395" spans="2:17" ht="19.5" customHeight="1">
      <c r="C395" s="22"/>
      <c r="H395" s="99"/>
      <c r="I395" s="99"/>
      <c r="J395" s="99"/>
      <c r="P395" s="69"/>
    </row>
    <row r="396" spans="2:17" ht="39.75">
      <c r="B396" s="33"/>
      <c r="C396" s="33" t="s">
        <v>462</v>
      </c>
      <c r="P396" s="69"/>
    </row>
    <row r="397" spans="2:17">
      <c r="C397" s="22" t="s">
        <v>334</v>
      </c>
      <c r="H397" s="22" t="s">
        <v>335</v>
      </c>
      <c r="P397" s="69"/>
    </row>
    <row r="398" spans="2:17" ht="59.1" customHeight="1">
      <c r="C398" s="390" t="str" cm="1">
        <f t="array" aca="1" ref="C398" ca="1">INDEX(Products!A:D, (MATCH(OFFSET(INDIRECT(ADDRESS(ROW(), COLUMN())), -2, 0), Products!B:B, 0)), 4)</f>
        <v>FW、SIEM, IDSなどのセキュリティ製品のメンテナンス・検知時の一時対応を
社外のセキュリティ専門企業などが請け負うサービスです。
マネージドセキュリティサービス（MSS）と呼ばれることもあります。</v>
      </c>
      <c r="D398" s="390"/>
      <c r="E398" s="390"/>
      <c r="F398" s="390"/>
      <c r="G398" s="390"/>
      <c r="H398" s="392" t="str">
        <f>$H$59</f>
        <v>JIPDEC「企業IT利活⽤動向調査2022」より引用</v>
      </c>
      <c r="I398" s="392"/>
      <c r="J398" s="392"/>
      <c r="P398" s="69"/>
    </row>
    <row r="399" spans="2:17" ht="40.5" customHeight="1">
      <c r="C399" s="22"/>
      <c r="H399" s="391" t="s">
        <v>491</v>
      </c>
      <c r="I399" s="391"/>
      <c r="J399" s="391"/>
      <c r="O399" s="99"/>
      <c r="P399" s="99"/>
      <c r="Q399" s="99"/>
    </row>
    <row r="400" spans="2:17">
      <c r="C400" s="22" t="s">
        <v>348</v>
      </c>
      <c r="G400" s="37"/>
      <c r="H400" s="391"/>
      <c r="I400" s="391"/>
      <c r="J400" s="391"/>
      <c r="O400" s="99"/>
      <c r="P400" s="99"/>
      <c r="Q400" s="99"/>
    </row>
    <row r="401" spans="2:17" ht="81" customHeight="1">
      <c r="C401" s="390" t="str" cm="1">
        <f t="array" aca="1" ref="C401" ca="1">INDEX(Products!A:E, (MATCH(OFFSET(INDIRECT(ADDRESS(ROW(), COLUMN())), -5, 0), Products!B:B, 0)), 5)</f>
        <v>・検知後の連絡対応などは委託元でフローなどを綿密に作成する必要があります。
・異常がなくても月時レポートなどで運用状況を報告するのが一般的です。</v>
      </c>
      <c r="D401" s="390"/>
      <c r="E401" s="390"/>
      <c r="F401" s="390"/>
      <c r="G401" s="390"/>
      <c r="H401" s="391"/>
      <c r="I401" s="391"/>
      <c r="J401" s="391"/>
      <c r="O401" s="99"/>
      <c r="P401" s="99"/>
      <c r="Q401" s="99"/>
    </row>
    <row r="402" spans="2:17">
      <c r="H402" s="391"/>
      <c r="I402" s="391"/>
      <c r="J402" s="391"/>
      <c r="O402" s="99"/>
      <c r="P402" s="99"/>
      <c r="Q402" s="99"/>
    </row>
    <row r="403" spans="2:17">
      <c r="C403" s="22" t="s">
        <v>339</v>
      </c>
      <c r="H403" s="391"/>
      <c r="I403" s="391"/>
      <c r="J403" s="391"/>
      <c r="O403" s="99"/>
      <c r="P403" s="99"/>
      <c r="Q403" s="99"/>
    </row>
    <row r="404" spans="2:17">
      <c r="C404" s="143" t="s">
        <v>386</v>
      </c>
      <c r="H404" s="137"/>
      <c r="I404" s="137"/>
      <c r="J404" s="137"/>
      <c r="O404" s="99"/>
      <c r="P404" s="99"/>
      <c r="Q404" s="99"/>
    </row>
    <row r="405" spans="2:17">
      <c r="O405" s="99"/>
      <c r="P405" s="99"/>
      <c r="Q405" s="99"/>
    </row>
    <row r="406" spans="2:17">
      <c r="C406" s="378" t="s">
        <v>419</v>
      </c>
      <c r="D406" s="378"/>
      <c r="E406" s="379" t="s">
        <v>426</v>
      </c>
      <c r="F406" s="379"/>
      <c r="G406" s="380" t="s">
        <v>421</v>
      </c>
      <c r="H406" s="380"/>
      <c r="I406" s="381" t="s">
        <v>422</v>
      </c>
      <c r="J406" s="381"/>
      <c r="K406" s="382" t="s">
        <v>423</v>
      </c>
      <c r="L406" s="382"/>
      <c r="M406" s="383" t="s">
        <v>424</v>
      </c>
      <c r="N406" s="383"/>
      <c r="P406" s="69"/>
    </row>
    <row r="407" spans="2:17" ht="81.95" customHeight="1">
      <c r="C407" s="377" t="str">
        <f>$C$11</f>
        <v>・ターゲット選定と調査</v>
      </c>
      <c r="D407" s="377"/>
      <c r="E407" s="377" t="str">
        <f>$E$11</f>
        <v>・修正プログラムの改ざん</v>
      </c>
      <c r="F407" s="377"/>
      <c r="G407" s="377" t="str">
        <f>$G$11</f>
        <v>・インシデント対応の撹乱を目的としたWebサイトへのDDoS攻撃</v>
      </c>
      <c r="H407" s="377"/>
      <c r="I407" s="377" t="str">
        <f>$I$11</f>
        <v>・社内ファイルサーバにおける不正プログラム実行</v>
      </c>
      <c r="J407" s="377"/>
      <c r="K407" s="377" t="str">
        <f>$K$11</f>
        <v>・標準ポートを使用した疎通
・OSコマンド実行
・コマンド実行履歴の削除</v>
      </c>
      <c r="L407" s="377"/>
      <c r="M407" s="377" t="str">
        <f>$M$11</f>
        <v>・重要情報の暗号化
・重要情報の窃取</v>
      </c>
      <c r="N407" s="377"/>
      <c r="P407" s="69"/>
    </row>
    <row r="408" spans="2:17" ht="30" customHeight="1">
      <c r="C408" s="377" t="s">
        <v>312</v>
      </c>
      <c r="D408" s="377"/>
      <c r="E408" s="377" t="s">
        <v>312</v>
      </c>
      <c r="F408" s="377"/>
      <c r="G408" s="377" t="s">
        <v>312</v>
      </c>
      <c r="H408" s="377"/>
      <c r="I408" s="377" t="s">
        <v>312</v>
      </c>
      <c r="J408" s="377"/>
      <c r="K408" s="377" t="s">
        <v>312</v>
      </c>
      <c r="L408" s="377"/>
      <c r="M408" s="377" t="s">
        <v>312</v>
      </c>
      <c r="N408" s="377"/>
      <c r="P408" s="69"/>
    </row>
    <row r="409" spans="2:17" ht="20.25" thickBot="1">
      <c r="P409" s="69"/>
    </row>
    <row r="410" spans="2:17" ht="39.950000000000003" customHeight="1" thickBot="1">
      <c r="C410" s="374" t="s">
        <v>490</v>
      </c>
      <c r="D410" s="375"/>
      <c r="E410" s="375"/>
      <c r="F410" s="375"/>
      <c r="G410" s="375"/>
      <c r="H410" s="375"/>
      <c r="I410" s="375"/>
      <c r="J410" s="375"/>
      <c r="K410" s="375"/>
      <c r="L410" s="375"/>
      <c r="M410" s="375"/>
      <c r="N410" s="376"/>
      <c r="P410" s="69"/>
    </row>
    <row r="411" spans="2:17" ht="19.5" customHeight="1">
      <c r="C411" s="22"/>
      <c r="H411" s="99"/>
      <c r="I411" s="99"/>
      <c r="J411" s="99"/>
      <c r="P411" s="69"/>
    </row>
    <row r="412" spans="2:17" ht="19.5" customHeight="1">
      <c r="C412" s="22"/>
      <c r="H412" s="99"/>
      <c r="I412" s="99"/>
      <c r="J412" s="99"/>
      <c r="P412" s="69"/>
    </row>
    <row r="413" spans="2:17" ht="39.75">
      <c r="B413" s="33"/>
      <c r="C413" s="33" t="str">
        <f>VLOOKUP(25,Products!$A$4:$B$35,2,FALSE)</f>
        <v>セキュリティオペレーションセンター（SOC）による総合的なセキュリティ監視</v>
      </c>
      <c r="H413" s="149"/>
      <c r="P413" s="69"/>
    </row>
    <row r="414" spans="2:17">
      <c r="C414" s="22" t="s">
        <v>334</v>
      </c>
      <c r="H414" s="113" t="s">
        <v>335</v>
      </c>
      <c r="P414" s="69"/>
    </row>
    <row r="415" spans="2:17" ht="105" customHeight="1">
      <c r="C415" s="390" t="str" cm="1">
        <f t="array" aca="1" ref="C415" ca="1">INDEX(Products!A:D, (MATCH(OFFSET(INDIRECT(ADDRESS(ROW(), COLUMN())), -2, 0), Products!B:B, 0)), 4)</f>
        <v>SOC(Security Operation Center)とは、24時間365日体制でネットワークやデバイスを監視し、
サイバー攻撃の検出や分析、対応策のアドバイスを行う組織をいいます。
セキュリティ関連の組織としては他にもCSIRT(Computer Security Incident Response Team)が
ありますが、CSIRTはインシデントが発生した時の対応に重点が置かれているのに対し、SOCはインシデントの検知に重点が置かれている点が特徴的です。</v>
      </c>
      <c r="D415" s="390"/>
      <c r="E415" s="390"/>
      <c r="F415" s="390"/>
      <c r="G415" s="390"/>
      <c r="H415" s="392" t="str">
        <f>$H$59</f>
        <v>JIPDEC「企業IT利活⽤動向調査2022」より引用</v>
      </c>
      <c r="I415" s="392"/>
      <c r="J415" s="392"/>
      <c r="P415" s="69"/>
    </row>
    <row r="416" spans="2:17">
      <c r="C416" s="22"/>
      <c r="H416" s="391" t="str">
        <f>$H$60</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416" s="391"/>
      <c r="J416" s="391"/>
      <c r="O416" s="99"/>
      <c r="P416" s="99"/>
      <c r="Q416" s="99"/>
    </row>
    <row r="417" spans="2:17">
      <c r="C417" s="22" t="s">
        <v>348</v>
      </c>
      <c r="G417" s="37"/>
      <c r="H417" s="391"/>
      <c r="I417" s="391"/>
      <c r="J417" s="391"/>
      <c r="O417" s="99"/>
      <c r="P417" s="99"/>
      <c r="Q417" s="99"/>
    </row>
    <row r="418" spans="2:17" ht="100.5" customHeight="1">
      <c r="C418" s="390" t="str" cm="1">
        <f t="array" aca="1" ref="C418" ca="1">INDEX(Products!A:E, (MATCH(OFFSET(INDIRECT(ADDRESS(ROW(), COLUMN())), -5, 0), Products!B:B, 0)), 5)</f>
        <v>・業務に必要な作業手順やテンプレート、プロセスを特定し、明確な文書を作成する事が必要です。
・SOCの任務や課題を明確にし、対応内容やその業務範囲について、具体的に調整した上で、
SOCの責任範囲を定義する必要があります。
・管理が行き届かない機器(いわゆるシャドーIT)で発生したインシデントは、
SOCも対処できないため、資産管理を適切に行う必要があります。</v>
      </c>
      <c r="D418" s="390"/>
      <c r="E418" s="390"/>
      <c r="F418" s="390"/>
      <c r="G418" s="390"/>
      <c r="H418" s="391"/>
      <c r="I418" s="391"/>
      <c r="J418" s="391"/>
      <c r="O418" s="99"/>
      <c r="P418" s="99"/>
      <c r="Q418" s="99"/>
    </row>
    <row r="419" spans="2:17">
      <c r="H419" s="391"/>
      <c r="I419" s="391"/>
      <c r="J419" s="391"/>
      <c r="O419" s="99"/>
      <c r="P419" s="99"/>
      <c r="Q419" s="99"/>
    </row>
    <row r="420" spans="2:17">
      <c r="C420" s="22" t="s">
        <v>339</v>
      </c>
      <c r="H420" s="391"/>
      <c r="I420" s="391"/>
      <c r="J420" s="391"/>
      <c r="O420" s="99"/>
      <c r="P420" s="99"/>
      <c r="Q420" s="99"/>
    </row>
    <row r="421" spans="2:17">
      <c r="H421" s="149"/>
      <c r="O421" s="99"/>
      <c r="P421" s="99"/>
      <c r="Q421" s="99"/>
    </row>
    <row r="422" spans="2:17">
      <c r="C422" s="426" t="s">
        <v>419</v>
      </c>
      <c r="D422" s="427"/>
      <c r="E422" s="428" t="s">
        <v>426</v>
      </c>
      <c r="F422" s="429"/>
      <c r="G422" s="430" t="s">
        <v>421</v>
      </c>
      <c r="H422" s="431"/>
      <c r="I422" s="432" t="s">
        <v>422</v>
      </c>
      <c r="J422" s="433"/>
      <c r="K422" s="434" t="s">
        <v>423</v>
      </c>
      <c r="L422" s="435"/>
      <c r="M422" s="436" t="s">
        <v>424</v>
      </c>
      <c r="N422" s="437"/>
      <c r="P422" s="69"/>
    </row>
    <row r="423" spans="2:17" ht="80.099999999999994" customHeight="1">
      <c r="C423" s="455" t="str">
        <f>$C$11</f>
        <v>・ターゲット選定と調査</v>
      </c>
      <c r="D423" s="456"/>
      <c r="E423" s="455" t="str">
        <f>$E$11</f>
        <v>・修正プログラムの改ざん</v>
      </c>
      <c r="F423" s="456"/>
      <c r="G423" s="445" t="str">
        <f>$G$11</f>
        <v>・インシデント対応の撹乱を目的としたWebサイトへのDDoS攻撃</v>
      </c>
      <c r="H423" s="446"/>
      <c r="I423" s="455" t="str">
        <f>$I$11</f>
        <v>・社内ファイルサーバにおける不正プログラム実行</v>
      </c>
      <c r="J423" s="456"/>
      <c r="K423" s="445" t="str">
        <f>$K$11</f>
        <v>・標準ポートを使用した疎通
・OSコマンド実行
・コマンド実行履歴の削除</v>
      </c>
      <c r="L423" s="446"/>
      <c r="M423" s="455" t="str">
        <f>$M$11</f>
        <v>・重要情報の暗号化
・重要情報の窃取</v>
      </c>
      <c r="N423" s="456"/>
      <c r="P423" s="69"/>
    </row>
    <row r="424" spans="2:17" ht="108.95" customHeight="1">
      <c r="C424" s="455" t="s">
        <v>312</v>
      </c>
      <c r="D424" s="456"/>
      <c r="E424" s="455" t="s">
        <v>312</v>
      </c>
      <c r="F424" s="456"/>
      <c r="G424" s="389" t="s">
        <v>495</v>
      </c>
      <c r="H424" s="389"/>
      <c r="I424" s="455" t="s">
        <v>312</v>
      </c>
      <c r="J424" s="456"/>
      <c r="K424" s="389" t="s">
        <v>354</v>
      </c>
      <c r="L424" s="389"/>
      <c r="M424" s="455" t="s">
        <v>312</v>
      </c>
      <c r="N424" s="456"/>
      <c r="P424" s="69"/>
    </row>
    <row r="425" spans="2:17">
      <c r="H425" s="149"/>
      <c r="P425" s="69"/>
    </row>
    <row r="426" spans="2:17" ht="39.950000000000003" customHeight="1">
      <c r="C426" s="374" t="s">
        <v>344</v>
      </c>
      <c r="D426" s="375"/>
      <c r="E426" s="375"/>
      <c r="F426" s="375"/>
      <c r="G426" s="375"/>
      <c r="H426" s="375"/>
      <c r="I426" s="375"/>
      <c r="J426" s="375"/>
      <c r="K426" s="375"/>
      <c r="L426" s="375"/>
      <c r="M426" s="375"/>
      <c r="N426" s="376"/>
      <c r="P426" s="69"/>
    </row>
    <row r="427" spans="2:17" ht="19.5" customHeight="1">
      <c r="C427" s="22"/>
      <c r="H427" s="99"/>
      <c r="I427" s="99"/>
      <c r="J427" s="99"/>
      <c r="P427" s="69"/>
    </row>
    <row r="428" spans="2:17" ht="19.5" customHeight="1">
      <c r="C428" s="22"/>
      <c r="H428" s="99"/>
      <c r="I428" s="99"/>
      <c r="J428" s="99"/>
      <c r="P428" s="69"/>
    </row>
    <row r="429" spans="2:17" ht="39.75">
      <c r="B429" s="33"/>
      <c r="C429" s="33" t="str">
        <f>VLOOKUP(26,Products!$A$4:$B$35,2,FALSE)</f>
        <v>セキュリティ情報（脅威情報含む）有償配信サービス</v>
      </c>
      <c r="P429" s="69"/>
    </row>
    <row r="430" spans="2:17">
      <c r="C430" s="22" t="s">
        <v>334</v>
      </c>
      <c r="H430" s="22" t="s">
        <v>335</v>
      </c>
      <c r="P430" s="69"/>
    </row>
    <row r="431" spans="2:17" ht="58.5" customHeight="1">
      <c r="C431" s="390" t="str" cm="1">
        <f t="array" aca="1" ref="C431" ca="1">INDEX(Products!A:D, (MATCH(OFFSET(INDIRECT(ADDRESS(ROW(), COLUMN())), -2, 0), Products!B:B, 0)), 4)</f>
        <v>脅威インテリジェンスと呼ばれる、サイバーセキュリティにおける脅威の防止や検知に利用できる情報の総称を有償で購入するサービスです。特定の業界・業種を標的としたサイバー攻撃への対策検討に有効です。</v>
      </c>
      <c r="D431" s="390"/>
      <c r="E431" s="390"/>
      <c r="F431" s="390"/>
      <c r="G431" s="390"/>
      <c r="H431" s="392" t="str">
        <f>$H$59</f>
        <v>JIPDEC「企業IT利活⽤動向調査2022」より引用</v>
      </c>
      <c r="I431" s="392"/>
      <c r="J431" s="392"/>
      <c r="P431" s="69"/>
    </row>
    <row r="432" spans="2:17">
      <c r="C432" s="22"/>
      <c r="H432" s="391" t="s">
        <v>491</v>
      </c>
      <c r="I432" s="391"/>
      <c r="J432" s="391"/>
      <c r="O432" s="99"/>
      <c r="P432" s="99"/>
      <c r="Q432" s="99"/>
    </row>
    <row r="433" spans="2:17">
      <c r="C433" s="22" t="s">
        <v>348</v>
      </c>
      <c r="G433" s="37"/>
      <c r="H433" s="391"/>
      <c r="I433" s="391"/>
      <c r="J433" s="391"/>
      <c r="O433" s="99"/>
      <c r="P433" s="99"/>
      <c r="Q433" s="99"/>
    </row>
    <row r="434" spans="2:17" ht="100.5" customHeight="1">
      <c r="C434" s="390" t="str" cm="1">
        <f t="array" aca="1" ref="C434" ca="1">INDEX(Products!A:E, (MATCH(OFFSET(INDIRECT(ADDRESS(ROW(), COLUMN())), -5, 0), Products!B:B, 0)), 5)</f>
        <v>・サービスによって公開情報から脆弱性情報をまとめただけのものからダークウェブを調査し攻撃者の次の標的となっているかを知ることができるものまで脅威情報は様々な種類があります。自組織に必要な情報の選定が必要になります。</v>
      </c>
      <c r="D434" s="390"/>
      <c r="E434" s="390"/>
      <c r="F434" s="390"/>
      <c r="G434" s="390"/>
      <c r="H434" s="391"/>
      <c r="I434" s="391"/>
      <c r="J434" s="391"/>
      <c r="O434" s="99"/>
      <c r="P434" s="99"/>
      <c r="Q434" s="99"/>
    </row>
    <row r="435" spans="2:17">
      <c r="H435" s="391"/>
      <c r="I435" s="391"/>
      <c r="J435" s="391"/>
      <c r="O435" s="99"/>
      <c r="P435" s="99"/>
      <c r="Q435" s="99"/>
    </row>
    <row r="436" spans="2:17">
      <c r="C436" s="22" t="s">
        <v>339</v>
      </c>
      <c r="H436" s="391"/>
      <c r="I436" s="391"/>
      <c r="J436" s="391"/>
      <c r="O436" s="99"/>
      <c r="P436" s="99"/>
      <c r="Q436" s="99"/>
    </row>
    <row r="437" spans="2:17">
      <c r="O437" s="99"/>
      <c r="P437" s="99"/>
      <c r="Q437" s="99"/>
    </row>
    <row r="438" spans="2:17">
      <c r="C438" s="378" t="s">
        <v>419</v>
      </c>
      <c r="D438" s="378"/>
      <c r="E438" s="379" t="s">
        <v>426</v>
      </c>
      <c r="F438" s="379"/>
      <c r="G438" s="380" t="s">
        <v>421</v>
      </c>
      <c r="H438" s="380"/>
      <c r="I438" s="381" t="s">
        <v>422</v>
      </c>
      <c r="J438" s="381"/>
      <c r="K438" s="382" t="s">
        <v>423</v>
      </c>
      <c r="L438" s="382"/>
      <c r="M438" s="383" t="s">
        <v>424</v>
      </c>
      <c r="N438" s="383"/>
      <c r="P438" s="69"/>
    </row>
    <row r="439" spans="2:17" ht="60" customHeight="1">
      <c r="C439" s="377" t="str">
        <f>$C$11</f>
        <v>・ターゲット選定と調査</v>
      </c>
      <c r="D439" s="377"/>
      <c r="E439" s="377" t="str">
        <f>$E$11</f>
        <v>・修正プログラムの改ざん</v>
      </c>
      <c r="F439" s="377"/>
      <c r="G439" s="377" t="str">
        <f>$G$11</f>
        <v>・インシデント対応の撹乱を目的としたWebサイトへのDDoS攻撃</v>
      </c>
      <c r="H439" s="377"/>
      <c r="I439" s="377" t="str">
        <f>$I$11</f>
        <v>・社内ファイルサーバにおける不正プログラム実行</v>
      </c>
      <c r="J439" s="377"/>
      <c r="K439" s="377" t="str">
        <f>$K$11</f>
        <v>・標準ポートを使用した疎通
・OSコマンド実行
・コマンド実行履歴の削除</v>
      </c>
      <c r="L439" s="377"/>
      <c r="M439" s="377" t="str">
        <f>$M$11</f>
        <v>・重要情報の暗号化
・重要情報の窃取</v>
      </c>
      <c r="N439" s="377"/>
      <c r="P439" s="69"/>
    </row>
    <row r="440" spans="2:17" ht="30" customHeight="1">
      <c r="C440" s="377" t="s">
        <v>312</v>
      </c>
      <c r="D440" s="377"/>
      <c r="E440" s="377" t="s">
        <v>312</v>
      </c>
      <c r="F440" s="377"/>
      <c r="G440" s="377" t="s">
        <v>312</v>
      </c>
      <c r="H440" s="377"/>
      <c r="I440" s="377" t="s">
        <v>312</v>
      </c>
      <c r="J440" s="377"/>
      <c r="K440" s="377" t="s">
        <v>312</v>
      </c>
      <c r="L440" s="377"/>
      <c r="M440" s="377" t="s">
        <v>312</v>
      </c>
      <c r="N440" s="377"/>
      <c r="P440" s="69"/>
    </row>
    <row r="441" spans="2:17" ht="20.25" thickBot="1">
      <c r="P441" s="69"/>
    </row>
    <row r="442" spans="2:17" ht="39.950000000000003" customHeight="1" thickBot="1">
      <c r="C442" s="374" t="s">
        <v>490</v>
      </c>
      <c r="D442" s="375"/>
      <c r="E442" s="375"/>
      <c r="F442" s="375"/>
      <c r="G442" s="375"/>
      <c r="H442" s="375"/>
      <c r="I442" s="375"/>
      <c r="J442" s="375"/>
      <c r="K442" s="375"/>
      <c r="L442" s="375"/>
      <c r="M442" s="375"/>
      <c r="N442" s="376"/>
      <c r="P442" s="69"/>
    </row>
    <row r="443" spans="2:17" ht="19.5" customHeight="1">
      <c r="C443" s="22"/>
      <c r="H443" s="99"/>
      <c r="I443" s="99"/>
      <c r="J443" s="99"/>
      <c r="P443" s="69"/>
    </row>
    <row r="444" spans="2:17" ht="19.5" customHeight="1">
      <c r="C444" s="22"/>
      <c r="H444" s="99"/>
      <c r="I444" s="99"/>
      <c r="J444" s="99"/>
      <c r="P444" s="69"/>
    </row>
    <row r="445" spans="2:17" ht="39.75">
      <c r="B445" s="33"/>
      <c r="C445" s="33" t="str">
        <f>VLOOKUP(27,Products!$A$4:$B$35,2,FALSE)</f>
        <v>サイバー保険（個人情報漏洩保険含む）</v>
      </c>
      <c r="P445" s="69"/>
    </row>
    <row r="446" spans="2:17">
      <c r="C446" s="22" t="s">
        <v>334</v>
      </c>
      <c r="H446" s="22" t="s">
        <v>335</v>
      </c>
      <c r="P446" s="69"/>
    </row>
    <row r="447" spans="2:17" ht="60" customHeight="1">
      <c r="C447" s="390" t="str" cm="1">
        <f t="array" aca="1" ref="C447" ca="1">INDEX(Products!A:D, (MATCH(OFFSET(INDIRECT(ADDRESS(ROW(), COLUMN())), -2, 0), Products!B:B, 0)), 4)</f>
        <v>サイバーインシデントが発生した際に発生する損害額の一部が補償されるサービスです。</v>
      </c>
      <c r="D447" s="390"/>
      <c r="E447" s="390"/>
      <c r="F447" s="390"/>
      <c r="G447" s="390"/>
      <c r="H447" s="392" t="str">
        <f>$H$59</f>
        <v>JIPDEC「企業IT利活⽤動向調査2022」より引用</v>
      </c>
      <c r="I447" s="392"/>
      <c r="J447" s="392"/>
      <c r="P447" s="69"/>
    </row>
    <row r="448" spans="2:17">
      <c r="C448" s="22"/>
      <c r="H448" s="391" t="s">
        <v>491</v>
      </c>
      <c r="I448" s="391"/>
      <c r="J448" s="391"/>
      <c r="O448" s="99"/>
      <c r="P448" s="99"/>
      <c r="Q448" s="99"/>
    </row>
    <row r="449" spans="3:17">
      <c r="C449" s="22" t="s">
        <v>348</v>
      </c>
      <c r="G449" s="37"/>
      <c r="H449" s="391"/>
      <c r="I449" s="391"/>
      <c r="J449" s="391"/>
      <c r="O449" s="99"/>
      <c r="P449" s="99"/>
      <c r="Q449" s="99"/>
    </row>
    <row r="450" spans="3:17" ht="81" customHeight="1">
      <c r="C450" s="390" t="str" cm="1">
        <f t="array" aca="1" ref="C450" ca="1">INDEX(Products!A:E, (MATCH(OFFSET(INDIRECT(ADDRESS(ROW(), COLUMN())), -5, 0), Products!B:B, 0)), 5)</f>
        <v>・リスク低減策ではなくリスク移転策であり、自組織のリスク低減策が必要十分であるか確認・評価を行った上で選択する必要があります。
・サイバー保険の内容により免責事項、補償される損害額、付帯サービスが異なります。</v>
      </c>
      <c r="D450" s="390"/>
      <c r="E450" s="390"/>
      <c r="F450" s="390"/>
      <c r="G450" s="390"/>
      <c r="H450" s="391"/>
      <c r="I450" s="391"/>
      <c r="J450" s="391"/>
      <c r="O450" s="99"/>
      <c r="P450" s="99"/>
      <c r="Q450" s="99"/>
    </row>
    <row r="451" spans="3:17">
      <c r="H451" s="391"/>
      <c r="I451" s="391"/>
      <c r="J451" s="391"/>
      <c r="O451" s="99"/>
      <c r="P451" s="99"/>
      <c r="Q451" s="99"/>
    </row>
    <row r="452" spans="3:17">
      <c r="C452" s="22" t="s">
        <v>339</v>
      </c>
      <c r="H452" s="391"/>
      <c r="I452" s="391"/>
      <c r="J452" s="391"/>
      <c r="O452" s="99"/>
      <c r="P452" s="99"/>
      <c r="Q452" s="99"/>
    </row>
    <row r="453" spans="3:17">
      <c r="C453" s="128" t="s">
        <v>389</v>
      </c>
      <c r="H453" s="391"/>
      <c r="I453" s="391"/>
      <c r="J453" s="391"/>
      <c r="O453" s="99"/>
      <c r="P453" s="99"/>
      <c r="Q453" s="99"/>
    </row>
    <row r="454" spans="3:17">
      <c r="O454" s="99"/>
      <c r="P454" s="99"/>
      <c r="Q454" s="99"/>
    </row>
    <row r="455" spans="3:17">
      <c r="C455" s="378" t="s">
        <v>419</v>
      </c>
      <c r="D455" s="378"/>
      <c r="E455" s="379" t="s">
        <v>426</v>
      </c>
      <c r="F455" s="379"/>
      <c r="G455" s="380" t="s">
        <v>421</v>
      </c>
      <c r="H455" s="380"/>
      <c r="I455" s="381" t="s">
        <v>422</v>
      </c>
      <c r="J455" s="381"/>
      <c r="K455" s="382" t="s">
        <v>423</v>
      </c>
      <c r="L455" s="382"/>
      <c r="M455" s="383" t="s">
        <v>424</v>
      </c>
      <c r="N455" s="383"/>
      <c r="P455" s="69"/>
    </row>
    <row r="456" spans="3:17" ht="60" customHeight="1">
      <c r="C456" s="377" t="str">
        <f>$C$11</f>
        <v>・ターゲット選定と調査</v>
      </c>
      <c r="D456" s="377"/>
      <c r="E456" s="377" t="str">
        <f>$E$11</f>
        <v>・修正プログラムの改ざん</v>
      </c>
      <c r="F456" s="377"/>
      <c r="G456" s="377" t="str">
        <f>$G$11</f>
        <v>・インシデント対応の撹乱を目的としたWebサイトへのDDoS攻撃</v>
      </c>
      <c r="H456" s="377"/>
      <c r="I456" s="377" t="str">
        <f>$I$11</f>
        <v>・社内ファイルサーバにおける不正プログラム実行</v>
      </c>
      <c r="J456" s="377"/>
      <c r="K456" s="377" t="str">
        <f>$K$11</f>
        <v>・標準ポートを使用した疎通
・OSコマンド実行
・コマンド実行履歴の削除</v>
      </c>
      <c r="L456" s="377"/>
      <c r="M456" s="377" t="str">
        <f>$M$11</f>
        <v>・重要情報の暗号化
・重要情報の窃取</v>
      </c>
      <c r="N456" s="377"/>
      <c r="P456" s="69"/>
    </row>
    <row r="457" spans="3:17" ht="30" customHeight="1">
      <c r="C457" s="377" t="s">
        <v>312</v>
      </c>
      <c r="D457" s="377"/>
      <c r="E457" s="377" t="s">
        <v>312</v>
      </c>
      <c r="F457" s="377"/>
      <c r="G457" s="377" t="s">
        <v>312</v>
      </c>
      <c r="H457" s="377"/>
      <c r="I457" s="377" t="s">
        <v>312</v>
      </c>
      <c r="J457" s="377"/>
      <c r="K457" s="377" t="s">
        <v>312</v>
      </c>
      <c r="L457" s="377"/>
      <c r="M457" s="377" t="s">
        <v>312</v>
      </c>
      <c r="N457" s="377"/>
      <c r="P457" s="69"/>
    </row>
    <row r="458" spans="3:17" ht="20.25" thickBot="1">
      <c r="P458" s="69"/>
    </row>
    <row r="459" spans="3:17" ht="39.950000000000003" customHeight="1" thickBot="1">
      <c r="C459" s="374" t="s">
        <v>490</v>
      </c>
      <c r="D459" s="375"/>
      <c r="E459" s="375"/>
      <c r="F459" s="375"/>
      <c r="G459" s="375"/>
      <c r="H459" s="375"/>
      <c r="I459" s="375"/>
      <c r="J459" s="375"/>
      <c r="K459" s="375"/>
      <c r="L459" s="375"/>
      <c r="M459" s="375"/>
      <c r="N459" s="376"/>
      <c r="P459" s="69"/>
    </row>
    <row r="460" spans="3:17" ht="19.5" customHeight="1">
      <c r="C460" s="22"/>
      <c r="H460" s="99"/>
      <c r="I460" s="99"/>
      <c r="J460" s="99"/>
      <c r="P460" s="69"/>
    </row>
    <row r="461" spans="3:17" ht="19.5" customHeight="1">
      <c r="C461" s="22"/>
      <c r="H461" s="99"/>
      <c r="I461" s="99"/>
      <c r="J461" s="99"/>
      <c r="P461" s="69"/>
    </row>
  </sheetData>
  <sheetProtection algorithmName="SHA-512" hashValue="NwT0N43lOrZY66J8zDT+PgRsl8FuHEKBjzk0CGLxBWl0p/g3cZgR2rwvNtERnXFAMyE7K+cqMfi7QAloU3z6Ng==" saltValue="Heoh15hnF0fOpIUYn2ridA==" spinCount="100000" sheet="1" objects="1" scenarios="1"/>
  <mergeCells count="667">
    <mergeCell ref="F33:I35"/>
    <mergeCell ref="C43:G43"/>
    <mergeCell ref="H43:J43"/>
    <mergeCell ref="H44:J48"/>
    <mergeCell ref="C46:G46"/>
    <mergeCell ref="F29:I29"/>
    <mergeCell ref="J29:N29"/>
    <mergeCell ref="F30:I30"/>
    <mergeCell ref="J30:N30"/>
    <mergeCell ref="F31:I31"/>
    <mergeCell ref="J31:N31"/>
    <mergeCell ref="J32:N32"/>
    <mergeCell ref="J33:N33"/>
    <mergeCell ref="J34:N34"/>
    <mergeCell ref="J35:N35"/>
    <mergeCell ref="F32:I32"/>
    <mergeCell ref="C39:N39"/>
    <mergeCell ref="B4:N4"/>
    <mergeCell ref="M10:N10"/>
    <mergeCell ref="C11:D11"/>
    <mergeCell ref="E11:F11"/>
    <mergeCell ref="G11:H11"/>
    <mergeCell ref="I11:J11"/>
    <mergeCell ref="K11:L11"/>
    <mergeCell ref="M11:N11"/>
    <mergeCell ref="C10:D10"/>
    <mergeCell ref="E10:F10"/>
    <mergeCell ref="G10:H10"/>
    <mergeCell ref="I10:J10"/>
    <mergeCell ref="K10:L10"/>
    <mergeCell ref="C15:N15"/>
    <mergeCell ref="C18:E18"/>
    <mergeCell ref="F18:I18"/>
    <mergeCell ref="J18:N18"/>
    <mergeCell ref="C19:E19"/>
    <mergeCell ref="F19:I19"/>
    <mergeCell ref="C29:E35"/>
    <mergeCell ref="J19:N19"/>
    <mergeCell ref="C12:D12"/>
    <mergeCell ref="E12:F12"/>
    <mergeCell ref="G12:H12"/>
    <mergeCell ref="I12:J12"/>
    <mergeCell ref="K12:L12"/>
    <mergeCell ref="M12:N12"/>
    <mergeCell ref="C22:E22"/>
    <mergeCell ref="F22:I22"/>
    <mergeCell ref="J22:N22"/>
    <mergeCell ref="C16:N16"/>
    <mergeCell ref="C23:E23"/>
    <mergeCell ref="F23:I23"/>
    <mergeCell ref="J23:N23"/>
    <mergeCell ref="C20:E20"/>
    <mergeCell ref="F20:I20"/>
    <mergeCell ref="J20:N20"/>
    <mergeCell ref="C21:E21"/>
    <mergeCell ref="F21:I21"/>
    <mergeCell ref="J21:N21"/>
    <mergeCell ref="C24:E24"/>
    <mergeCell ref="F24:I24"/>
    <mergeCell ref="J24:N24"/>
    <mergeCell ref="C25:E25"/>
    <mergeCell ref="F25:I25"/>
    <mergeCell ref="J25:N25"/>
    <mergeCell ref="C28:E28"/>
    <mergeCell ref="F28:I28"/>
    <mergeCell ref="J28:N28"/>
    <mergeCell ref="C26:E26"/>
    <mergeCell ref="F26:I26"/>
    <mergeCell ref="J26:N26"/>
    <mergeCell ref="C27:E27"/>
    <mergeCell ref="F27:I27"/>
    <mergeCell ref="J27:N27"/>
    <mergeCell ref="M52:N52"/>
    <mergeCell ref="K50:L50"/>
    <mergeCell ref="M50:N50"/>
    <mergeCell ref="C51:D51"/>
    <mergeCell ref="E51:F51"/>
    <mergeCell ref="G51:H51"/>
    <mergeCell ref="I51:J51"/>
    <mergeCell ref="K51:L51"/>
    <mergeCell ref="M51:N51"/>
    <mergeCell ref="C50:D50"/>
    <mergeCell ref="E50:F50"/>
    <mergeCell ref="G50:H50"/>
    <mergeCell ref="I50:J50"/>
    <mergeCell ref="C52:D52"/>
    <mergeCell ref="E52:F52"/>
    <mergeCell ref="G52:H52"/>
    <mergeCell ref="I52:J52"/>
    <mergeCell ref="K52:L52"/>
    <mergeCell ref="C54:N54"/>
    <mergeCell ref="H60:J64"/>
    <mergeCell ref="C66:D66"/>
    <mergeCell ref="E66:F66"/>
    <mergeCell ref="G66:H66"/>
    <mergeCell ref="I66:J66"/>
    <mergeCell ref="K66:L66"/>
    <mergeCell ref="C59:G59"/>
    <mergeCell ref="H59:J59"/>
    <mergeCell ref="C62:G62"/>
    <mergeCell ref="C68:D68"/>
    <mergeCell ref="E68:F68"/>
    <mergeCell ref="G68:H68"/>
    <mergeCell ref="I68:J68"/>
    <mergeCell ref="K68:L68"/>
    <mergeCell ref="M68:N68"/>
    <mergeCell ref="M66:N66"/>
    <mergeCell ref="C67:D67"/>
    <mergeCell ref="E67:F67"/>
    <mergeCell ref="G67:H67"/>
    <mergeCell ref="I67:J67"/>
    <mergeCell ref="K67:L67"/>
    <mergeCell ref="M67:N67"/>
    <mergeCell ref="C70:N70"/>
    <mergeCell ref="H76:J82"/>
    <mergeCell ref="C84:D84"/>
    <mergeCell ref="E84:F84"/>
    <mergeCell ref="G84:H84"/>
    <mergeCell ref="I84:J84"/>
    <mergeCell ref="K84:L84"/>
    <mergeCell ref="C75:G75"/>
    <mergeCell ref="H75:J75"/>
    <mergeCell ref="C78:G80"/>
    <mergeCell ref="C86:D86"/>
    <mergeCell ref="E86:F86"/>
    <mergeCell ref="G86:H86"/>
    <mergeCell ref="I86:J86"/>
    <mergeCell ref="K86:L86"/>
    <mergeCell ref="M86:N86"/>
    <mergeCell ref="M84:N84"/>
    <mergeCell ref="C85:D85"/>
    <mergeCell ref="E85:F85"/>
    <mergeCell ref="G85:H85"/>
    <mergeCell ref="I85:J85"/>
    <mergeCell ref="K85:L85"/>
    <mergeCell ref="M85:N85"/>
    <mergeCell ref="C88:N88"/>
    <mergeCell ref="H94:J98"/>
    <mergeCell ref="C100:D100"/>
    <mergeCell ref="E100:F100"/>
    <mergeCell ref="G100:H100"/>
    <mergeCell ref="I100:J100"/>
    <mergeCell ref="K100:L100"/>
    <mergeCell ref="C93:G93"/>
    <mergeCell ref="H93:J93"/>
    <mergeCell ref="C96:G96"/>
    <mergeCell ref="C102:D102"/>
    <mergeCell ref="E102:F102"/>
    <mergeCell ref="G102:H102"/>
    <mergeCell ref="I102:J102"/>
    <mergeCell ref="K102:L102"/>
    <mergeCell ref="M102:N102"/>
    <mergeCell ref="M100:N100"/>
    <mergeCell ref="C101:D101"/>
    <mergeCell ref="E101:F101"/>
    <mergeCell ref="G101:H101"/>
    <mergeCell ref="I101:J101"/>
    <mergeCell ref="K101:L101"/>
    <mergeCell ref="M101:N101"/>
    <mergeCell ref="C116:D116"/>
    <mergeCell ref="E116:F116"/>
    <mergeCell ref="G116:H116"/>
    <mergeCell ref="I116:J116"/>
    <mergeCell ref="K116:L116"/>
    <mergeCell ref="M116:N116"/>
    <mergeCell ref="C104:N104"/>
    <mergeCell ref="H110:J114"/>
    <mergeCell ref="C109:G109"/>
    <mergeCell ref="H109:J109"/>
    <mergeCell ref="C112:G112"/>
    <mergeCell ref="C118:D118"/>
    <mergeCell ref="E118:F118"/>
    <mergeCell ref="G118:H118"/>
    <mergeCell ref="I118:J118"/>
    <mergeCell ref="K118:L118"/>
    <mergeCell ref="M118:N118"/>
    <mergeCell ref="C117:D117"/>
    <mergeCell ref="E117:F117"/>
    <mergeCell ref="G117:H117"/>
    <mergeCell ref="I117:J117"/>
    <mergeCell ref="K117:L117"/>
    <mergeCell ref="M117:N117"/>
    <mergeCell ref="C132:D132"/>
    <mergeCell ref="E132:F132"/>
    <mergeCell ref="G132:H132"/>
    <mergeCell ref="I132:J132"/>
    <mergeCell ref="K132:L132"/>
    <mergeCell ref="M132:N132"/>
    <mergeCell ref="C120:N120"/>
    <mergeCell ref="H126:J130"/>
    <mergeCell ref="C125:G125"/>
    <mergeCell ref="H125:J125"/>
    <mergeCell ref="C128:G128"/>
    <mergeCell ref="C134:D134"/>
    <mergeCell ref="E134:F134"/>
    <mergeCell ref="G134:H134"/>
    <mergeCell ref="I134:J134"/>
    <mergeCell ref="K134:L134"/>
    <mergeCell ref="M134:N134"/>
    <mergeCell ref="C133:D133"/>
    <mergeCell ref="E133:F133"/>
    <mergeCell ref="G133:H133"/>
    <mergeCell ref="I133:J133"/>
    <mergeCell ref="K133:L133"/>
    <mergeCell ref="M133:N133"/>
    <mergeCell ref="C149:D149"/>
    <mergeCell ref="E149:F149"/>
    <mergeCell ref="G149:H149"/>
    <mergeCell ref="I149:J149"/>
    <mergeCell ref="K149:L149"/>
    <mergeCell ref="M149:N149"/>
    <mergeCell ref="C136:N136"/>
    <mergeCell ref="H142:J146"/>
    <mergeCell ref="C148:D148"/>
    <mergeCell ref="E148:F148"/>
    <mergeCell ref="G148:H148"/>
    <mergeCell ref="I148:J148"/>
    <mergeCell ref="K148:L148"/>
    <mergeCell ref="M148:N148"/>
    <mergeCell ref="C141:G141"/>
    <mergeCell ref="H141:J141"/>
    <mergeCell ref="C144:G144"/>
    <mergeCell ref="C152:N152"/>
    <mergeCell ref="H158:J163"/>
    <mergeCell ref="C163:G163"/>
    <mergeCell ref="C150:D150"/>
    <mergeCell ref="E150:F150"/>
    <mergeCell ref="G150:H150"/>
    <mergeCell ref="I150:J150"/>
    <mergeCell ref="K150:L150"/>
    <mergeCell ref="M150:N150"/>
    <mergeCell ref="C157:G157"/>
    <mergeCell ref="H157:J157"/>
    <mergeCell ref="C160:G160"/>
    <mergeCell ref="C166:D166"/>
    <mergeCell ref="E166:F166"/>
    <mergeCell ref="G166:H166"/>
    <mergeCell ref="I166:J166"/>
    <mergeCell ref="K166:L166"/>
    <mergeCell ref="M166:N166"/>
    <mergeCell ref="C165:D165"/>
    <mergeCell ref="E165:F165"/>
    <mergeCell ref="G165:H165"/>
    <mergeCell ref="I165:J165"/>
    <mergeCell ref="K165:L165"/>
    <mergeCell ref="M165:N165"/>
    <mergeCell ref="C169:N169"/>
    <mergeCell ref="H175:J179"/>
    <mergeCell ref="C167:D167"/>
    <mergeCell ref="E167:F167"/>
    <mergeCell ref="G167:H167"/>
    <mergeCell ref="I167:J167"/>
    <mergeCell ref="K167:L167"/>
    <mergeCell ref="M167:N167"/>
    <mergeCell ref="C174:G174"/>
    <mergeCell ref="H174:J174"/>
    <mergeCell ref="C177:G177"/>
    <mergeCell ref="C182:D182"/>
    <mergeCell ref="E182:F182"/>
    <mergeCell ref="G182:H182"/>
    <mergeCell ref="I182:J182"/>
    <mergeCell ref="K182:L182"/>
    <mergeCell ref="M182:N182"/>
    <mergeCell ref="C181:D181"/>
    <mergeCell ref="E181:F181"/>
    <mergeCell ref="G181:H181"/>
    <mergeCell ref="I181:J181"/>
    <mergeCell ref="K181:L181"/>
    <mergeCell ref="M181:N181"/>
    <mergeCell ref="C185:N185"/>
    <mergeCell ref="H191:J195"/>
    <mergeCell ref="C197:D197"/>
    <mergeCell ref="E197:F197"/>
    <mergeCell ref="G197:H197"/>
    <mergeCell ref="I197:J197"/>
    <mergeCell ref="K197:L197"/>
    <mergeCell ref="M197:N197"/>
    <mergeCell ref="C183:D183"/>
    <mergeCell ref="E183:F183"/>
    <mergeCell ref="G183:H183"/>
    <mergeCell ref="I183:J183"/>
    <mergeCell ref="K183:L183"/>
    <mergeCell ref="M183:N183"/>
    <mergeCell ref="C190:G190"/>
    <mergeCell ref="H190:J190"/>
    <mergeCell ref="C193:G193"/>
    <mergeCell ref="C199:D199"/>
    <mergeCell ref="E199:F199"/>
    <mergeCell ref="G199:H199"/>
    <mergeCell ref="I199:J199"/>
    <mergeCell ref="K199:L199"/>
    <mergeCell ref="M199:N199"/>
    <mergeCell ref="C198:D198"/>
    <mergeCell ref="E198:F198"/>
    <mergeCell ref="G198:H198"/>
    <mergeCell ref="I198:J198"/>
    <mergeCell ref="K198:L198"/>
    <mergeCell ref="M198:N198"/>
    <mergeCell ref="C214:D214"/>
    <mergeCell ref="E214:F214"/>
    <mergeCell ref="G214:H214"/>
    <mergeCell ref="I214:J214"/>
    <mergeCell ref="K214:L214"/>
    <mergeCell ref="M214:N214"/>
    <mergeCell ref="C201:N201"/>
    <mergeCell ref="H207:J211"/>
    <mergeCell ref="C213:D213"/>
    <mergeCell ref="E213:F213"/>
    <mergeCell ref="G213:H213"/>
    <mergeCell ref="I213:J213"/>
    <mergeCell ref="K213:L213"/>
    <mergeCell ref="M213:N213"/>
    <mergeCell ref="C206:G206"/>
    <mergeCell ref="H206:J206"/>
    <mergeCell ref="C209:G209"/>
    <mergeCell ref="C217:N217"/>
    <mergeCell ref="H223:J227"/>
    <mergeCell ref="C229:D229"/>
    <mergeCell ref="E229:F229"/>
    <mergeCell ref="G229:H229"/>
    <mergeCell ref="I229:J229"/>
    <mergeCell ref="K229:L229"/>
    <mergeCell ref="M229:N229"/>
    <mergeCell ref="C215:D215"/>
    <mergeCell ref="E215:F215"/>
    <mergeCell ref="G215:H215"/>
    <mergeCell ref="I215:J215"/>
    <mergeCell ref="K215:L215"/>
    <mergeCell ref="M215:N215"/>
    <mergeCell ref="C222:G222"/>
    <mergeCell ref="H222:J222"/>
    <mergeCell ref="C225:G225"/>
    <mergeCell ref="C231:D231"/>
    <mergeCell ref="E231:F231"/>
    <mergeCell ref="G231:H231"/>
    <mergeCell ref="I231:J231"/>
    <mergeCell ref="K231:L231"/>
    <mergeCell ref="M231:N231"/>
    <mergeCell ref="C230:D230"/>
    <mergeCell ref="E230:F230"/>
    <mergeCell ref="G230:H230"/>
    <mergeCell ref="I230:J230"/>
    <mergeCell ref="K230:L230"/>
    <mergeCell ref="M230:N230"/>
    <mergeCell ref="C246:D246"/>
    <mergeCell ref="E246:F246"/>
    <mergeCell ref="G246:H246"/>
    <mergeCell ref="I246:J246"/>
    <mergeCell ref="K246:L246"/>
    <mergeCell ref="M246:N246"/>
    <mergeCell ref="C233:N233"/>
    <mergeCell ref="H239:J243"/>
    <mergeCell ref="C245:D245"/>
    <mergeCell ref="E245:F245"/>
    <mergeCell ref="G245:H245"/>
    <mergeCell ref="I245:J245"/>
    <mergeCell ref="K245:L245"/>
    <mergeCell ref="M245:N245"/>
    <mergeCell ref="C238:G238"/>
    <mergeCell ref="H238:J238"/>
    <mergeCell ref="C241:G241"/>
    <mergeCell ref="C249:N249"/>
    <mergeCell ref="H255:J259"/>
    <mergeCell ref="C261:D261"/>
    <mergeCell ref="E261:F261"/>
    <mergeCell ref="G261:H261"/>
    <mergeCell ref="I261:J261"/>
    <mergeCell ref="K261:L261"/>
    <mergeCell ref="M261:N261"/>
    <mergeCell ref="C247:D247"/>
    <mergeCell ref="E247:F247"/>
    <mergeCell ref="G247:H247"/>
    <mergeCell ref="I247:J247"/>
    <mergeCell ref="K247:L247"/>
    <mergeCell ref="M247:N247"/>
    <mergeCell ref="C254:G254"/>
    <mergeCell ref="H254:J254"/>
    <mergeCell ref="C257:G257"/>
    <mergeCell ref="C263:D263"/>
    <mergeCell ref="E263:F263"/>
    <mergeCell ref="G263:H263"/>
    <mergeCell ref="I263:J263"/>
    <mergeCell ref="K263:L263"/>
    <mergeCell ref="M263:N263"/>
    <mergeCell ref="C262:D262"/>
    <mergeCell ref="E262:F262"/>
    <mergeCell ref="G262:H262"/>
    <mergeCell ref="I262:J262"/>
    <mergeCell ref="K262:L262"/>
    <mergeCell ref="M262:N262"/>
    <mergeCell ref="C278:D278"/>
    <mergeCell ref="E278:F278"/>
    <mergeCell ref="G278:H278"/>
    <mergeCell ref="I278:J278"/>
    <mergeCell ref="K278:L278"/>
    <mergeCell ref="M278:N278"/>
    <mergeCell ref="C265:N265"/>
    <mergeCell ref="H271:J275"/>
    <mergeCell ref="C277:D277"/>
    <mergeCell ref="E277:F277"/>
    <mergeCell ref="G277:H277"/>
    <mergeCell ref="I277:J277"/>
    <mergeCell ref="K277:L277"/>
    <mergeCell ref="M277:N277"/>
    <mergeCell ref="C270:G270"/>
    <mergeCell ref="H270:J270"/>
    <mergeCell ref="C273:G273"/>
    <mergeCell ref="C281:N281"/>
    <mergeCell ref="H287:J291"/>
    <mergeCell ref="C293:D293"/>
    <mergeCell ref="E293:F293"/>
    <mergeCell ref="G293:H293"/>
    <mergeCell ref="I293:J293"/>
    <mergeCell ref="K293:L293"/>
    <mergeCell ref="M293:N293"/>
    <mergeCell ref="C279:D279"/>
    <mergeCell ref="E279:F279"/>
    <mergeCell ref="G279:H279"/>
    <mergeCell ref="I279:J279"/>
    <mergeCell ref="K279:L279"/>
    <mergeCell ref="M279:N279"/>
    <mergeCell ref="C286:F286"/>
    <mergeCell ref="H286:J286"/>
    <mergeCell ref="C289:G289"/>
    <mergeCell ref="C295:D295"/>
    <mergeCell ref="E295:F295"/>
    <mergeCell ref="G295:H295"/>
    <mergeCell ref="I295:J295"/>
    <mergeCell ref="K295:L295"/>
    <mergeCell ref="M295:N295"/>
    <mergeCell ref="C294:D294"/>
    <mergeCell ref="E294:F294"/>
    <mergeCell ref="G294:H294"/>
    <mergeCell ref="I294:J294"/>
    <mergeCell ref="K294:L294"/>
    <mergeCell ref="M294:N294"/>
    <mergeCell ref="M311:N311"/>
    <mergeCell ref="C310:D310"/>
    <mergeCell ref="E310:F310"/>
    <mergeCell ref="G310:H310"/>
    <mergeCell ref="I310:J310"/>
    <mergeCell ref="K310:L310"/>
    <mergeCell ref="M310:N310"/>
    <mergeCell ref="C313:N313"/>
    <mergeCell ref="C297:N297"/>
    <mergeCell ref="H303:J307"/>
    <mergeCell ref="C309:D309"/>
    <mergeCell ref="E309:F309"/>
    <mergeCell ref="G309:H309"/>
    <mergeCell ref="I309:J309"/>
    <mergeCell ref="K309:L309"/>
    <mergeCell ref="M309:N309"/>
    <mergeCell ref="H302:J302"/>
    <mergeCell ref="C305:G305"/>
    <mergeCell ref="C302:G302"/>
    <mergeCell ref="H319:J323"/>
    <mergeCell ref="C325:D325"/>
    <mergeCell ref="E325:F325"/>
    <mergeCell ref="G325:H325"/>
    <mergeCell ref="I325:J325"/>
    <mergeCell ref="K325:L325"/>
    <mergeCell ref="C311:D311"/>
    <mergeCell ref="E311:F311"/>
    <mergeCell ref="G311:H311"/>
    <mergeCell ref="I311:J311"/>
    <mergeCell ref="K311:L311"/>
    <mergeCell ref="C318:G318"/>
    <mergeCell ref="H318:J318"/>
    <mergeCell ref="C321:G321"/>
    <mergeCell ref="C327:D327"/>
    <mergeCell ref="E327:F327"/>
    <mergeCell ref="G327:H327"/>
    <mergeCell ref="I327:J327"/>
    <mergeCell ref="K327:L327"/>
    <mergeCell ref="M327:N327"/>
    <mergeCell ref="M325:N325"/>
    <mergeCell ref="C326:D326"/>
    <mergeCell ref="E326:F326"/>
    <mergeCell ref="G326:H326"/>
    <mergeCell ref="I326:J326"/>
    <mergeCell ref="K326:L326"/>
    <mergeCell ref="M326:N326"/>
    <mergeCell ref="C329:N329"/>
    <mergeCell ref="H335:J339"/>
    <mergeCell ref="C341:D341"/>
    <mergeCell ref="E341:F341"/>
    <mergeCell ref="G341:H341"/>
    <mergeCell ref="I341:J341"/>
    <mergeCell ref="K341:L341"/>
    <mergeCell ref="M341:N341"/>
    <mergeCell ref="C334:G334"/>
    <mergeCell ref="H334:J334"/>
    <mergeCell ref="C337:G337"/>
    <mergeCell ref="C343:D343"/>
    <mergeCell ref="E343:F343"/>
    <mergeCell ref="G343:H343"/>
    <mergeCell ref="I343:J343"/>
    <mergeCell ref="K343:L343"/>
    <mergeCell ref="M343:N343"/>
    <mergeCell ref="C342:D342"/>
    <mergeCell ref="E342:F342"/>
    <mergeCell ref="G342:H342"/>
    <mergeCell ref="I342:J342"/>
    <mergeCell ref="K342:L342"/>
    <mergeCell ref="M342:N342"/>
    <mergeCell ref="C358:D358"/>
    <mergeCell ref="E358:F358"/>
    <mergeCell ref="G358:H358"/>
    <mergeCell ref="I358:J358"/>
    <mergeCell ref="K358:L358"/>
    <mergeCell ref="M358:N358"/>
    <mergeCell ref="C345:N345"/>
    <mergeCell ref="H351:J355"/>
    <mergeCell ref="C357:D357"/>
    <mergeCell ref="E357:F357"/>
    <mergeCell ref="G357:H357"/>
    <mergeCell ref="I357:J357"/>
    <mergeCell ref="K357:L357"/>
    <mergeCell ref="M357:N357"/>
    <mergeCell ref="C350:G350"/>
    <mergeCell ref="H350:J350"/>
    <mergeCell ref="C353:G353"/>
    <mergeCell ref="C361:N361"/>
    <mergeCell ref="H367:J371"/>
    <mergeCell ref="C373:D373"/>
    <mergeCell ref="E373:F373"/>
    <mergeCell ref="G373:H373"/>
    <mergeCell ref="I373:J373"/>
    <mergeCell ref="K373:L373"/>
    <mergeCell ref="M373:N373"/>
    <mergeCell ref="C359:D359"/>
    <mergeCell ref="E359:F359"/>
    <mergeCell ref="G359:H359"/>
    <mergeCell ref="I359:J359"/>
    <mergeCell ref="K359:L359"/>
    <mergeCell ref="M359:N359"/>
    <mergeCell ref="C366:G366"/>
    <mergeCell ref="H366:J366"/>
    <mergeCell ref="C369:G369"/>
    <mergeCell ref="C375:D375"/>
    <mergeCell ref="E375:F375"/>
    <mergeCell ref="G375:H375"/>
    <mergeCell ref="I375:J375"/>
    <mergeCell ref="K375:L375"/>
    <mergeCell ref="M375:N375"/>
    <mergeCell ref="C374:D374"/>
    <mergeCell ref="E374:F374"/>
    <mergeCell ref="G374:H374"/>
    <mergeCell ref="I374:J374"/>
    <mergeCell ref="K374:L374"/>
    <mergeCell ref="M374:N374"/>
    <mergeCell ref="C390:D390"/>
    <mergeCell ref="E390:F390"/>
    <mergeCell ref="G390:H390"/>
    <mergeCell ref="I390:J390"/>
    <mergeCell ref="K390:L390"/>
    <mergeCell ref="M390:N390"/>
    <mergeCell ref="C377:N377"/>
    <mergeCell ref="H383:J387"/>
    <mergeCell ref="C389:D389"/>
    <mergeCell ref="E389:F389"/>
    <mergeCell ref="G389:H389"/>
    <mergeCell ref="I389:J389"/>
    <mergeCell ref="K389:L389"/>
    <mergeCell ref="M389:N389"/>
    <mergeCell ref="C382:G382"/>
    <mergeCell ref="H382:J382"/>
    <mergeCell ref="C385:G385"/>
    <mergeCell ref="C393:N393"/>
    <mergeCell ref="H399:J403"/>
    <mergeCell ref="C406:D406"/>
    <mergeCell ref="E406:F406"/>
    <mergeCell ref="G406:H406"/>
    <mergeCell ref="I406:J406"/>
    <mergeCell ref="K406:L406"/>
    <mergeCell ref="M406:N406"/>
    <mergeCell ref="C391:D391"/>
    <mergeCell ref="E391:F391"/>
    <mergeCell ref="G391:H391"/>
    <mergeCell ref="I391:J391"/>
    <mergeCell ref="K391:L391"/>
    <mergeCell ref="M391:N391"/>
    <mergeCell ref="C398:G398"/>
    <mergeCell ref="H398:J398"/>
    <mergeCell ref="C401:G401"/>
    <mergeCell ref="C408:D408"/>
    <mergeCell ref="E408:F408"/>
    <mergeCell ref="G408:H408"/>
    <mergeCell ref="I408:J408"/>
    <mergeCell ref="K408:L408"/>
    <mergeCell ref="M408:N408"/>
    <mergeCell ref="C407:D407"/>
    <mergeCell ref="E407:F407"/>
    <mergeCell ref="G407:H407"/>
    <mergeCell ref="I407:J407"/>
    <mergeCell ref="K407:L407"/>
    <mergeCell ref="M407:N407"/>
    <mergeCell ref="C439:D439"/>
    <mergeCell ref="E439:F439"/>
    <mergeCell ref="G439:H439"/>
    <mergeCell ref="I439:J439"/>
    <mergeCell ref="K439:L439"/>
    <mergeCell ref="M439:N439"/>
    <mergeCell ref="C410:N410"/>
    <mergeCell ref="H432:J436"/>
    <mergeCell ref="C438:D438"/>
    <mergeCell ref="E438:F438"/>
    <mergeCell ref="G438:H438"/>
    <mergeCell ref="I438:J438"/>
    <mergeCell ref="K438:L438"/>
    <mergeCell ref="M438:N438"/>
    <mergeCell ref="C431:G431"/>
    <mergeCell ref="H431:J431"/>
    <mergeCell ref="C434:G434"/>
    <mergeCell ref="C422:D422"/>
    <mergeCell ref="E422:F422"/>
    <mergeCell ref="G422:H422"/>
    <mergeCell ref="I422:J422"/>
    <mergeCell ref="K422:L422"/>
    <mergeCell ref="M422:N422"/>
    <mergeCell ref="C423:D423"/>
    <mergeCell ref="K455:L455"/>
    <mergeCell ref="M455:N455"/>
    <mergeCell ref="C440:D440"/>
    <mergeCell ref="E440:F440"/>
    <mergeCell ref="G440:H440"/>
    <mergeCell ref="I440:J440"/>
    <mergeCell ref="K440:L440"/>
    <mergeCell ref="M440:N440"/>
    <mergeCell ref="C447:G447"/>
    <mergeCell ref="H447:J447"/>
    <mergeCell ref="C450:G450"/>
    <mergeCell ref="C459:N459"/>
    <mergeCell ref="C415:G415"/>
    <mergeCell ref="H415:J415"/>
    <mergeCell ref="H416:J420"/>
    <mergeCell ref="C418:G418"/>
    <mergeCell ref="C426:N426"/>
    <mergeCell ref="C457:D457"/>
    <mergeCell ref="E457:F457"/>
    <mergeCell ref="G457:H457"/>
    <mergeCell ref="I457:J457"/>
    <mergeCell ref="K457:L457"/>
    <mergeCell ref="M457:N457"/>
    <mergeCell ref="C456:D456"/>
    <mergeCell ref="E456:F456"/>
    <mergeCell ref="G456:H456"/>
    <mergeCell ref="I456:J456"/>
    <mergeCell ref="K456:L456"/>
    <mergeCell ref="M456:N456"/>
    <mergeCell ref="C442:N442"/>
    <mergeCell ref="H448:J453"/>
    <mergeCell ref="C455:D455"/>
    <mergeCell ref="E455:F455"/>
    <mergeCell ref="G455:H455"/>
    <mergeCell ref="I455:J455"/>
    <mergeCell ref="E423:F423"/>
    <mergeCell ref="G423:H423"/>
    <mergeCell ref="I423:J423"/>
    <mergeCell ref="K423:L423"/>
    <mergeCell ref="M423:N423"/>
    <mergeCell ref="C424:D424"/>
    <mergeCell ref="E424:F424"/>
    <mergeCell ref="G424:H424"/>
    <mergeCell ref="I424:J424"/>
    <mergeCell ref="K424:L424"/>
    <mergeCell ref="M424:N424"/>
  </mergeCells>
  <phoneticPr fontId="2"/>
  <hyperlinks>
    <hyperlink ref="C54:N54" location="プロダクト一覧_01" display="▲プロダクト一覧に戻る▲" xr:uid="{00000000-0004-0000-0A00-000000000000}"/>
    <hyperlink ref="C70:N70" location="プロダクト一覧_01" display="▲プロダクト一覧に戻る▲" xr:uid="{00000000-0004-0000-0A00-000001000000}"/>
    <hyperlink ref="C88:N88" location="プロダクト一覧_01" display="▲プロダクト一覧に戻る▲" xr:uid="{00000000-0004-0000-0A00-000002000000}"/>
    <hyperlink ref="C104:N104" location="プロダクト一覧_01" display="▲プロダクト一覧に戻る▲" xr:uid="{00000000-0004-0000-0A00-000003000000}"/>
    <hyperlink ref="C120:N120" location="プロダクト一覧_01" display="▲プロダクト一覧に戻る▲" xr:uid="{00000000-0004-0000-0A00-000004000000}"/>
    <hyperlink ref="C136:N136" location="プロダクト一覧_01" display="▲プロダクト一覧に戻る▲" xr:uid="{00000000-0004-0000-0A00-000005000000}"/>
    <hyperlink ref="C152:N152" location="プロダクト一覧_01" display="▲プロダクト一覧に戻る▲" xr:uid="{00000000-0004-0000-0A00-000006000000}"/>
    <hyperlink ref="C169:N169" location="プロダクト一覧_01" display="▲プロダクト一覧に戻る▲" xr:uid="{00000000-0004-0000-0A00-000007000000}"/>
    <hyperlink ref="C185:N185" location="プロダクト一覧_01" display="▲プロダクト一覧に戻る▲" xr:uid="{00000000-0004-0000-0A00-000008000000}"/>
    <hyperlink ref="C201:N201" location="プロダクト一覧_01" display="▲プロダクト一覧に戻る▲" xr:uid="{00000000-0004-0000-0A00-000009000000}"/>
    <hyperlink ref="C217:N217" location="プロダクト一覧_01" display="▲プロダクト一覧に戻る▲" xr:uid="{00000000-0004-0000-0A00-00000A000000}"/>
    <hyperlink ref="C233:N233" location="プロダクト一覧_01" display="▲プロダクト一覧に戻る▲" xr:uid="{00000000-0004-0000-0A00-00000B000000}"/>
    <hyperlink ref="C249:N249" location="プロダクト一覧_01" display="▲プロダクト一覧に戻る▲" xr:uid="{00000000-0004-0000-0A00-00000C000000}"/>
    <hyperlink ref="C265:N265" location="プロダクト一覧_01" display="▲プロダクト一覧に戻る▲" xr:uid="{00000000-0004-0000-0A00-00000D000000}"/>
    <hyperlink ref="C281:N281" location="プロダクト一覧_01" display="▲プロダクト一覧に戻る▲" xr:uid="{00000000-0004-0000-0A00-00000E000000}"/>
    <hyperlink ref="C297:N297" location="プロダクト一覧_01" display="▲プロダクト一覧に戻る▲" xr:uid="{00000000-0004-0000-0A00-00000F000000}"/>
    <hyperlink ref="C410:N410" location="プロダクト一覧_01" display="▲プロダクト一覧に戻る▲" xr:uid="{00000000-0004-0000-0A00-000010000000}"/>
    <hyperlink ref="C442:N442" location="プロダクト一覧_01" display="▲プロダクト一覧に戻る▲" xr:uid="{00000000-0004-0000-0A00-000011000000}"/>
    <hyperlink ref="C459:N459" location="プロダクト一覧_01" display="▲プロダクト一覧に戻る▲" xr:uid="{00000000-0004-0000-0A00-000012000000}"/>
    <hyperlink ref="C329:N329" location="プロダクト一覧_01" display="▲プロダクト一覧に戻る▲" xr:uid="{00000000-0004-0000-0A00-000013000000}"/>
    <hyperlink ref="C345:N345" location="プロダクト一覧_01" display="▲プロダクト一覧に戻る▲" xr:uid="{00000000-0004-0000-0A00-000014000000}"/>
    <hyperlink ref="C361:N361" location="プロダクト一覧_01" display="▲プロダクト一覧に戻る▲" xr:uid="{00000000-0004-0000-0A00-000015000000}"/>
    <hyperlink ref="C377:N377" location="プロダクト一覧_01" display="▲プロダクト一覧に戻る▲" xr:uid="{00000000-0004-0000-0A00-000016000000}"/>
    <hyperlink ref="C393:N393" location="プロダクト一覧_01" display="▲プロダクト一覧に戻る▲" xr:uid="{00000000-0004-0000-0A00-000017000000}"/>
    <hyperlink ref="C313:N313" location="プロダクト一覧_01" display="▲プロダクト一覧に戻る▲" xr:uid="{00000000-0004-0000-0A00-000018000000}"/>
    <hyperlink ref="C426:N426" location="プロダクト一覧_01" display="▲プロダクト一覧に戻る▲" xr:uid="{00000000-0004-0000-0A00-000019000000}"/>
  </hyperlinks>
  <pageMargins left="0.7" right="0.7" top="0.75" bottom="0.75" header="0.3" footer="0.3"/>
  <pageSetup paperSize="9" scale="30" orientation="portrait" horizontalDpi="0" verticalDpi="0"/>
  <rowBreaks count="1" manualBreakCount="1">
    <brk id="37" max="16383" man="1"/>
  </rowBreak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9"/>
  <dimension ref="A1:Q505"/>
  <sheetViews>
    <sheetView showGridLines="0" zoomScale="80" zoomScaleNormal="80" workbookViewId="0"/>
  </sheetViews>
  <sheetFormatPr defaultColWidth="8.6640625" defaultRowHeight="19.5"/>
  <cols>
    <col min="1" max="1" width="6.5546875" customWidth="1"/>
    <col min="2" max="2" width="4.88671875" customWidth="1"/>
    <col min="3" max="19" width="16.6640625" customWidth="1"/>
  </cols>
  <sheetData>
    <row r="1" spans="1:16" s="29" customFormat="1" ht="39.75">
      <c r="A1" s="95" t="s">
        <v>496</v>
      </c>
      <c r="B1" s="8"/>
      <c r="C1" s="8"/>
      <c r="D1" s="8" t="str">
        <f>VLOOKUP(4, DATA!A11:C21, 2, FALSE)</f>
        <v>テレワーク等のニューノーマルな働き方を狙った攻撃</v>
      </c>
      <c r="E1" s="8"/>
      <c r="F1" s="8"/>
      <c r="G1" s="8"/>
      <c r="H1" s="8"/>
      <c r="I1" s="8"/>
      <c r="J1" s="8"/>
      <c r="K1" s="8"/>
      <c r="L1" s="8"/>
      <c r="M1" s="8"/>
      <c r="N1" s="8"/>
      <c r="O1" s="222"/>
      <c r="P1" s="222"/>
    </row>
    <row r="2" spans="1:16" s="29" customFormat="1" ht="18.75">
      <c r="A2" s="222"/>
      <c r="B2" s="222"/>
      <c r="C2" s="223"/>
      <c r="D2" s="224"/>
      <c r="E2" s="224"/>
      <c r="F2" s="224"/>
      <c r="G2" s="222"/>
      <c r="H2" s="222"/>
      <c r="I2" s="222"/>
      <c r="J2" s="222"/>
      <c r="K2" s="222"/>
      <c r="L2" s="14"/>
      <c r="M2" s="222"/>
      <c r="N2" s="222"/>
      <c r="O2" s="222"/>
      <c r="P2" s="222"/>
    </row>
    <row r="3" spans="1:16" s="29" customFormat="1" ht="39.75">
      <c r="A3" s="10" t="s">
        <v>286</v>
      </c>
      <c r="B3" s="222"/>
      <c r="C3" s="224"/>
      <c r="D3" s="222"/>
      <c r="E3" s="222"/>
      <c r="F3" s="222"/>
      <c r="G3" s="222"/>
      <c r="H3" s="222"/>
      <c r="I3" s="222"/>
      <c r="J3" s="222"/>
      <c r="K3" s="222"/>
      <c r="L3" s="14"/>
      <c r="M3" s="222"/>
      <c r="N3" s="222"/>
      <c r="O3" s="222"/>
      <c r="P3" s="69"/>
    </row>
    <row r="4" spans="1:16" s="30" customFormat="1" ht="60" customHeight="1">
      <c r="A4" s="224"/>
      <c r="B4" s="358" t="s">
        <v>391</v>
      </c>
      <c r="C4" s="358"/>
      <c r="D4" s="358"/>
      <c r="E4" s="358"/>
      <c r="F4" s="358"/>
      <c r="G4" s="358"/>
      <c r="H4" s="358"/>
      <c r="I4" s="358"/>
      <c r="J4" s="358"/>
      <c r="K4" s="358"/>
      <c r="L4" s="358"/>
      <c r="M4" s="358"/>
      <c r="N4" s="358"/>
      <c r="O4" s="224"/>
      <c r="P4" s="69"/>
    </row>
    <row r="5" spans="1:16">
      <c r="P5" s="69"/>
    </row>
    <row r="6" spans="1:16" ht="39.75">
      <c r="B6" s="33" t="s">
        <v>288</v>
      </c>
      <c r="C6" s="33" t="s">
        <v>289</v>
      </c>
      <c r="P6" s="69"/>
    </row>
    <row r="7" spans="1:16" s="38" customFormat="1">
      <c r="A7" s="226"/>
      <c r="B7" s="39"/>
      <c r="C7" s="226"/>
      <c r="D7" s="226"/>
      <c r="E7" s="226"/>
      <c r="F7" s="226"/>
      <c r="G7" s="226"/>
      <c r="H7" s="226"/>
      <c r="I7" s="226"/>
      <c r="J7" s="226"/>
      <c r="K7" s="226"/>
      <c r="L7" s="226"/>
      <c r="M7" s="226"/>
      <c r="N7" s="226"/>
      <c r="O7" s="226"/>
      <c r="P7" s="69"/>
    </row>
    <row r="8" spans="1:16">
      <c r="P8" s="69"/>
    </row>
    <row r="9" spans="1:16" ht="39.75">
      <c r="B9" s="33" t="s">
        <v>290</v>
      </c>
      <c r="C9" s="33"/>
      <c r="P9" s="69"/>
    </row>
    <row r="10" spans="1:16" s="35" customFormat="1" ht="39" customHeight="1">
      <c r="C10" s="378" t="s">
        <v>291</v>
      </c>
      <c r="D10" s="378"/>
      <c r="E10" s="379" t="s">
        <v>292</v>
      </c>
      <c r="F10" s="379"/>
      <c r="G10" s="380" t="s">
        <v>293</v>
      </c>
      <c r="H10" s="380"/>
      <c r="I10" s="381" t="s">
        <v>294</v>
      </c>
      <c r="J10" s="381"/>
      <c r="K10" s="382" t="s">
        <v>295</v>
      </c>
      <c r="L10" s="382"/>
      <c r="M10" s="383" t="s">
        <v>296</v>
      </c>
      <c r="N10" s="383"/>
      <c r="P10" s="69"/>
    </row>
    <row r="11" spans="1:16" s="32" customFormat="1" ht="80.099999999999994" customHeight="1">
      <c r="C11" s="377" t="str">
        <f>AttackScenario!$B$8</f>
        <v>・ゲートウェイ他侵入口の調査</v>
      </c>
      <c r="D11" s="377"/>
      <c r="E11" s="377" t="str">
        <f>AttackScenario!$C$8</f>
        <v>・VPN装置の脆弱性を利用した侵入</v>
      </c>
      <c r="F11" s="377"/>
      <c r="G11" s="377" t="str">
        <f>AttackScenario!$D$8</f>
        <v>・ネットワークスキャン
・ホストスキャン
・パスワードクラックによる業務端末への侵入</v>
      </c>
      <c r="H11" s="377"/>
      <c r="I11" s="377" t="str">
        <f>AttackScenario!$E$8</f>
        <v>・重要情報を管理するサーバへの横展開
・権限昇格</v>
      </c>
      <c r="J11" s="377"/>
      <c r="K11" s="377" t="str">
        <f>AttackScenario!$F$8</f>
        <v>・標準ポートを使用した疎通
・OSコマンド実行
・コマンド実行履歴の削除</v>
      </c>
      <c r="L11" s="377"/>
      <c r="M11" s="377" t="str">
        <f>AttackScenario!$G$8</f>
        <v>・重要情報の暗号化
・重要情報の窃取</v>
      </c>
      <c r="N11" s="377"/>
      <c r="P11" s="69"/>
    </row>
    <row r="12" spans="1:16" s="32" customFormat="1" ht="185.1" customHeight="1">
      <c r="C12" s="377" t="s">
        <v>497</v>
      </c>
      <c r="D12" s="377"/>
      <c r="E12" s="377" t="s">
        <v>498</v>
      </c>
      <c r="F12" s="377"/>
      <c r="G12" s="377" t="s">
        <v>499</v>
      </c>
      <c r="H12" s="377"/>
      <c r="I12" s="377" t="s">
        <v>500</v>
      </c>
      <c r="J12" s="377"/>
      <c r="K12" s="377" t="s">
        <v>501</v>
      </c>
      <c r="L12" s="377"/>
      <c r="M12" s="377" t="s">
        <v>473</v>
      </c>
      <c r="N12" s="377"/>
      <c r="P12" s="69"/>
    </row>
    <row r="13" spans="1:16">
      <c r="P13" s="69"/>
    </row>
    <row r="14" spans="1:16" ht="39.75">
      <c r="B14" s="33" t="s">
        <v>305</v>
      </c>
      <c r="C14" s="33"/>
      <c r="P14" s="69"/>
    </row>
    <row r="15" spans="1:16" ht="41.1" customHeight="1">
      <c r="B15" s="33"/>
      <c r="C15" s="390" t="s">
        <v>306</v>
      </c>
      <c r="D15" s="390"/>
      <c r="E15" s="390"/>
      <c r="F15" s="390"/>
      <c r="G15" s="390"/>
      <c r="H15" s="390"/>
      <c r="I15" s="390"/>
      <c r="J15" s="390"/>
      <c r="K15" s="390"/>
      <c r="L15" s="390"/>
      <c r="M15" s="390"/>
      <c r="N15" s="390"/>
      <c r="P15" s="69"/>
    </row>
    <row r="16" spans="1:16" ht="20.100000000000001" customHeight="1">
      <c r="B16" s="33"/>
      <c r="C16" s="410" t="s">
        <v>307</v>
      </c>
      <c r="D16" s="410"/>
      <c r="E16" s="410"/>
      <c r="F16" s="410"/>
      <c r="G16" s="410"/>
      <c r="H16" s="410"/>
      <c r="I16" s="410"/>
      <c r="J16" s="410"/>
      <c r="K16" s="410"/>
      <c r="L16" s="410"/>
      <c r="M16" s="410"/>
      <c r="N16" s="410"/>
      <c r="P16" s="69"/>
    </row>
    <row r="17" spans="3:16">
      <c r="P17" s="69"/>
    </row>
    <row r="18" spans="3:16">
      <c r="C18" s="407" t="s">
        <v>308</v>
      </c>
      <c r="D18" s="407"/>
      <c r="E18" s="407"/>
      <c r="F18" s="407" t="s">
        <v>309</v>
      </c>
      <c r="G18" s="407"/>
      <c r="H18" s="407"/>
      <c r="I18" s="407"/>
      <c r="J18" s="408" t="s">
        <v>310</v>
      </c>
      <c r="K18" s="408"/>
      <c r="L18" s="408"/>
      <c r="M18" s="408"/>
      <c r="N18" s="408"/>
      <c r="P18" s="69"/>
    </row>
    <row r="19" spans="3:16" ht="19.5" customHeight="1">
      <c r="C19" s="400" t="s">
        <v>502</v>
      </c>
      <c r="D19" s="400"/>
      <c r="E19" s="400"/>
      <c r="F19" s="400" t="s">
        <v>340</v>
      </c>
      <c r="G19" s="400"/>
      <c r="H19" s="400"/>
      <c r="I19" s="400"/>
      <c r="J19" s="438" t="s">
        <v>503</v>
      </c>
      <c r="K19" s="438"/>
      <c r="L19" s="438"/>
      <c r="M19" s="438"/>
      <c r="N19" s="438"/>
      <c r="P19" s="69"/>
    </row>
    <row r="20" spans="3:16" ht="19.5" customHeight="1">
      <c r="C20" s="400"/>
      <c r="D20" s="400"/>
      <c r="E20" s="400"/>
      <c r="F20" s="400"/>
      <c r="G20" s="400"/>
      <c r="H20" s="400"/>
      <c r="I20" s="400"/>
      <c r="J20" s="401" t="s">
        <v>504</v>
      </c>
      <c r="K20" s="401"/>
      <c r="L20" s="401"/>
      <c r="M20" s="401"/>
      <c r="N20" s="401"/>
      <c r="P20" s="69"/>
    </row>
    <row r="21" spans="3:16" ht="19.5" customHeight="1">
      <c r="C21" s="400"/>
      <c r="D21" s="400"/>
      <c r="E21" s="400"/>
      <c r="F21" s="400"/>
      <c r="G21" s="400"/>
      <c r="H21" s="400"/>
      <c r="I21" s="400"/>
      <c r="J21" s="438" t="s">
        <v>450</v>
      </c>
      <c r="K21" s="438"/>
      <c r="L21" s="438"/>
      <c r="M21" s="438"/>
      <c r="N21" s="438"/>
      <c r="P21" s="69"/>
    </row>
    <row r="22" spans="3:16" ht="21" customHeight="1">
      <c r="C22" s="400"/>
      <c r="D22" s="400"/>
      <c r="E22" s="400"/>
      <c r="F22" s="400"/>
      <c r="G22" s="400"/>
      <c r="H22" s="400"/>
      <c r="I22" s="400"/>
      <c r="J22" s="401" t="s">
        <v>505</v>
      </c>
      <c r="K22" s="401"/>
      <c r="L22" s="401"/>
      <c r="M22" s="401"/>
      <c r="N22" s="401"/>
      <c r="P22" s="69"/>
    </row>
    <row r="23" spans="3:16" ht="39.950000000000003" customHeight="1">
      <c r="C23" s="400" t="s">
        <v>506</v>
      </c>
      <c r="D23" s="400"/>
      <c r="E23" s="400"/>
      <c r="F23" s="401" t="s">
        <v>507</v>
      </c>
      <c r="G23" s="401"/>
      <c r="H23" s="401"/>
      <c r="I23" s="401"/>
      <c r="J23" s="438" t="s">
        <v>340</v>
      </c>
      <c r="K23" s="438"/>
      <c r="L23" s="438"/>
      <c r="M23" s="438"/>
      <c r="N23" s="438"/>
      <c r="P23" s="69"/>
    </row>
    <row r="24" spans="3:16" ht="19.5" customHeight="1">
      <c r="C24" s="400" t="s">
        <v>401</v>
      </c>
      <c r="D24" s="400"/>
      <c r="E24" s="400"/>
      <c r="F24" s="400" t="s">
        <v>340</v>
      </c>
      <c r="G24" s="400"/>
      <c r="H24" s="400"/>
      <c r="I24" s="400"/>
      <c r="J24" s="438" t="s">
        <v>508</v>
      </c>
      <c r="K24" s="438"/>
      <c r="L24" s="438"/>
      <c r="M24" s="438"/>
      <c r="N24" s="438"/>
      <c r="P24" s="69"/>
    </row>
    <row r="25" spans="3:16" ht="19.5" customHeight="1">
      <c r="C25" s="403" t="s">
        <v>509</v>
      </c>
      <c r="D25" s="403"/>
      <c r="E25" s="403"/>
      <c r="F25" s="403" t="s">
        <v>340</v>
      </c>
      <c r="G25" s="403"/>
      <c r="H25" s="403"/>
      <c r="I25" s="403"/>
      <c r="J25" s="438" t="s">
        <v>510</v>
      </c>
      <c r="K25" s="438"/>
      <c r="L25" s="438"/>
      <c r="M25" s="438"/>
      <c r="N25" s="438"/>
      <c r="P25" s="69"/>
    </row>
    <row r="26" spans="3:16" ht="19.5" customHeight="1">
      <c r="C26" s="403"/>
      <c r="D26" s="403"/>
      <c r="E26" s="403"/>
      <c r="F26" s="403"/>
      <c r="G26" s="403"/>
      <c r="H26" s="403"/>
      <c r="I26" s="403"/>
      <c r="J26" s="438" t="s">
        <v>447</v>
      </c>
      <c r="K26" s="438"/>
      <c r="L26" s="438"/>
      <c r="M26" s="438"/>
      <c r="N26" s="438"/>
      <c r="P26" s="69"/>
    </row>
    <row r="27" spans="3:16" ht="19.5" customHeight="1">
      <c r="C27" s="403"/>
      <c r="D27" s="403"/>
      <c r="E27" s="403"/>
      <c r="F27" s="403"/>
      <c r="G27" s="403"/>
      <c r="H27" s="403"/>
      <c r="I27" s="403"/>
      <c r="J27" s="438" t="s">
        <v>454</v>
      </c>
      <c r="K27" s="438"/>
      <c r="L27" s="438"/>
      <c r="M27" s="438"/>
      <c r="N27" s="438"/>
      <c r="P27" s="69"/>
    </row>
    <row r="28" spans="3:16" ht="19.5" customHeight="1">
      <c r="C28" s="403"/>
      <c r="D28" s="403"/>
      <c r="E28" s="403"/>
      <c r="F28" s="403"/>
      <c r="G28" s="403"/>
      <c r="H28" s="403"/>
      <c r="I28" s="403"/>
      <c r="J28" s="438" t="s">
        <v>456</v>
      </c>
      <c r="K28" s="438"/>
      <c r="L28" s="438"/>
      <c r="M28" s="438"/>
      <c r="N28" s="438"/>
      <c r="P28" s="69"/>
    </row>
    <row r="29" spans="3:16" ht="19.5" customHeight="1">
      <c r="C29" s="403"/>
      <c r="D29" s="403"/>
      <c r="E29" s="403"/>
      <c r="F29" s="403"/>
      <c r="G29" s="403"/>
      <c r="H29" s="403"/>
      <c r="I29" s="403"/>
      <c r="J29" s="438" t="s">
        <v>462</v>
      </c>
      <c r="K29" s="438"/>
      <c r="L29" s="438"/>
      <c r="M29" s="438"/>
      <c r="N29" s="438"/>
      <c r="P29" s="69"/>
    </row>
    <row r="30" spans="3:16" ht="19.5" customHeight="1">
      <c r="C30" s="403"/>
      <c r="D30" s="403"/>
      <c r="E30" s="403"/>
      <c r="F30" s="403"/>
      <c r="G30" s="403"/>
      <c r="H30" s="403"/>
      <c r="I30" s="403"/>
      <c r="J30" s="475" t="s">
        <v>511</v>
      </c>
      <c r="K30" s="475"/>
      <c r="L30" s="475"/>
      <c r="M30" s="475"/>
      <c r="N30" s="475"/>
      <c r="P30" s="69"/>
    </row>
    <row r="31" spans="3:16" ht="19.5" customHeight="1">
      <c r="C31" s="403"/>
      <c r="D31" s="403"/>
      <c r="E31" s="403"/>
      <c r="F31" s="403"/>
      <c r="G31" s="403"/>
      <c r="H31" s="403"/>
      <c r="I31" s="403"/>
      <c r="J31" s="438" t="s">
        <v>512</v>
      </c>
      <c r="K31" s="438"/>
      <c r="L31" s="438"/>
      <c r="M31" s="438"/>
      <c r="N31" s="438"/>
      <c r="P31" s="69"/>
    </row>
    <row r="32" spans="3:16" ht="45" customHeight="1">
      <c r="C32" s="400" t="s">
        <v>513</v>
      </c>
      <c r="D32" s="400"/>
      <c r="E32" s="400"/>
      <c r="F32" s="400" t="s">
        <v>514</v>
      </c>
      <c r="G32" s="400"/>
      <c r="H32" s="400"/>
      <c r="I32" s="400"/>
      <c r="J32" s="438" t="s">
        <v>340</v>
      </c>
      <c r="K32" s="438"/>
      <c r="L32" s="438"/>
      <c r="M32" s="438"/>
      <c r="N32" s="438"/>
      <c r="P32" s="69"/>
    </row>
    <row r="33" spans="3:16" ht="19.5" customHeight="1">
      <c r="C33" s="400" t="s">
        <v>515</v>
      </c>
      <c r="D33" s="400"/>
      <c r="E33" s="400"/>
      <c r="F33" s="400" t="s">
        <v>340</v>
      </c>
      <c r="G33" s="400"/>
      <c r="H33" s="400"/>
      <c r="I33" s="400"/>
      <c r="J33" s="438" t="s">
        <v>340</v>
      </c>
      <c r="K33" s="438"/>
      <c r="L33" s="438"/>
      <c r="M33" s="438"/>
      <c r="N33" s="438"/>
      <c r="P33" s="69"/>
    </row>
    <row r="34" spans="3:16" ht="19.5" customHeight="1">
      <c r="C34" s="400" t="s">
        <v>516</v>
      </c>
      <c r="D34" s="400"/>
      <c r="E34" s="400"/>
      <c r="F34" s="400" t="s">
        <v>340</v>
      </c>
      <c r="G34" s="400"/>
      <c r="H34" s="400"/>
      <c r="I34" s="400"/>
      <c r="J34" s="438" t="str">
        <f>VLOOKUP(11,Products!$A$4:$B$35,2,FALSE)</f>
        <v>CASB</v>
      </c>
      <c r="K34" s="438"/>
      <c r="L34" s="438"/>
      <c r="M34" s="438"/>
      <c r="N34" s="438"/>
      <c r="P34" s="69"/>
    </row>
    <row r="35" spans="3:16" ht="19.5" customHeight="1">
      <c r="C35" s="403" t="s">
        <v>517</v>
      </c>
      <c r="D35" s="403"/>
      <c r="E35" s="403"/>
      <c r="F35" s="403" t="s">
        <v>340</v>
      </c>
      <c r="G35" s="403"/>
      <c r="H35" s="403"/>
      <c r="I35" s="403"/>
      <c r="J35" s="438" t="str">
        <f>VLOOKUP(6,Products!$A$4:$B$35,2,FALSE)</f>
        <v>統合振舞い検知サービス（XDR）</v>
      </c>
      <c r="K35" s="438"/>
      <c r="L35" s="438"/>
      <c r="M35" s="438"/>
      <c r="N35" s="438"/>
      <c r="P35" s="69"/>
    </row>
    <row r="36" spans="3:16" ht="19.5" customHeight="1">
      <c r="C36" s="403"/>
      <c r="D36" s="403"/>
      <c r="E36" s="403"/>
      <c r="F36" s="403"/>
      <c r="G36" s="403"/>
      <c r="H36" s="403"/>
      <c r="I36" s="403"/>
      <c r="J36" s="401" t="str">
        <f>VLOOKUP(7,Products!$A$4:$B$35,2,FALSE)</f>
        <v>統合ログ分析管理（SIEM）ツール</v>
      </c>
      <c r="K36" s="401"/>
      <c r="L36" s="401"/>
      <c r="M36" s="401"/>
      <c r="N36" s="401"/>
      <c r="P36" s="69"/>
    </row>
    <row r="37" spans="3:16" ht="19.5" customHeight="1">
      <c r="C37" s="403"/>
      <c r="D37" s="403"/>
      <c r="E37" s="403"/>
      <c r="F37" s="403"/>
      <c r="G37" s="403"/>
      <c r="H37" s="403"/>
      <c r="I37" s="403"/>
      <c r="J37" s="401" t="str">
        <f>VLOOKUP(11,Products!$A$4:$B$35,2,FALSE)</f>
        <v>CASB</v>
      </c>
      <c r="K37" s="401"/>
      <c r="L37" s="401"/>
      <c r="M37" s="401"/>
      <c r="N37" s="401"/>
      <c r="P37" s="69"/>
    </row>
    <row r="38" spans="3:16" ht="19.5" customHeight="1">
      <c r="C38" s="403"/>
      <c r="D38" s="403"/>
      <c r="E38" s="403"/>
      <c r="F38" s="403"/>
      <c r="G38" s="403"/>
      <c r="H38" s="403"/>
      <c r="I38" s="403"/>
      <c r="J38" s="401" t="str">
        <f>VLOOKUP(16,Products!$A$4:$B$35,2,FALSE)</f>
        <v>EDRツール（データバックアップ含む）</v>
      </c>
      <c r="K38" s="401"/>
      <c r="L38" s="401"/>
      <c r="M38" s="401"/>
      <c r="N38" s="401"/>
      <c r="P38" s="69"/>
    </row>
    <row r="39" spans="3:16" ht="19.5" customHeight="1">
      <c r="C39" s="403"/>
      <c r="D39" s="403"/>
      <c r="E39" s="403"/>
      <c r="F39" s="403"/>
      <c r="G39" s="403"/>
      <c r="H39" s="403"/>
      <c r="I39" s="403"/>
      <c r="J39" s="401" t="str">
        <f>VLOOKUP(18,Products!$A$4:$B$35,2,FALSE)</f>
        <v>PC資産管理/PC操作ログ管理ツール</v>
      </c>
      <c r="K39" s="401"/>
      <c r="L39" s="401"/>
      <c r="M39" s="401"/>
      <c r="N39" s="401"/>
      <c r="P39" s="69"/>
    </row>
    <row r="40" spans="3:16" ht="19.5" customHeight="1">
      <c r="C40" s="403"/>
      <c r="D40" s="403"/>
      <c r="E40" s="403"/>
      <c r="F40" s="403"/>
      <c r="G40" s="403"/>
      <c r="H40" s="403"/>
      <c r="I40" s="403"/>
      <c r="J40" s="401" t="str">
        <f>VLOOKUP(20,Products!$A$4:$B$35,2,FALSE)</f>
        <v>UEBA（ユーザ振舞い検知ツール）</v>
      </c>
      <c r="K40" s="401"/>
      <c r="L40" s="401"/>
      <c r="M40" s="401"/>
      <c r="N40" s="401"/>
      <c r="P40" s="69"/>
    </row>
    <row r="41" spans="3:16" ht="19.5" customHeight="1">
      <c r="C41" s="403"/>
      <c r="D41" s="403"/>
      <c r="E41" s="403"/>
      <c r="F41" s="403"/>
      <c r="G41" s="403"/>
      <c r="H41" s="403"/>
      <c r="I41" s="403"/>
      <c r="J41" s="401" t="str">
        <f>VLOOKUP(23,Products!$A$4:$B$35,2,FALSE)</f>
        <v>侵入検知ツール</v>
      </c>
      <c r="K41" s="401"/>
      <c r="L41" s="401"/>
      <c r="M41" s="401"/>
      <c r="N41" s="401"/>
      <c r="P41" s="69"/>
    </row>
    <row r="42" spans="3:16" ht="19.5" customHeight="1">
      <c r="C42" s="403"/>
      <c r="D42" s="403"/>
      <c r="E42" s="403"/>
      <c r="F42" s="403"/>
      <c r="G42" s="403"/>
      <c r="H42" s="403"/>
      <c r="I42" s="403"/>
      <c r="J42" s="401" t="str">
        <f>VLOOKUP(25,Products!$A$4:$B$35,2,FALSE)</f>
        <v>セキュリティオペレーションセンター（SOC）による総合的なセキュリティ監視</v>
      </c>
      <c r="K42" s="401"/>
      <c r="L42" s="401"/>
      <c r="M42" s="401"/>
      <c r="N42" s="401"/>
      <c r="P42" s="69"/>
    </row>
    <row r="43" spans="3:16" ht="19.5" customHeight="1">
      <c r="C43" s="400" t="s">
        <v>518</v>
      </c>
      <c r="D43" s="400"/>
      <c r="E43" s="400"/>
      <c r="F43" s="400" t="s">
        <v>340</v>
      </c>
      <c r="G43" s="400"/>
      <c r="H43" s="400"/>
      <c r="I43" s="400"/>
      <c r="J43" s="438" t="str">
        <f>VLOOKUP(1,Products!$A$4:$B$35,2,FALSE)</f>
        <v>ファイアウォール・NGFW・UTM</v>
      </c>
      <c r="K43" s="438"/>
      <c r="L43" s="438"/>
      <c r="M43" s="438"/>
      <c r="N43" s="438"/>
      <c r="P43" s="69"/>
    </row>
    <row r="44" spans="3:16" ht="19.5" customHeight="1">
      <c r="C44" s="400"/>
      <c r="D44" s="400"/>
      <c r="E44" s="400"/>
      <c r="F44" s="400"/>
      <c r="G44" s="400"/>
      <c r="H44" s="400"/>
      <c r="I44" s="400"/>
      <c r="J44" s="401" t="str">
        <f>VLOOKUP(2,Products!$A$4:$B$35,2,FALSE)</f>
        <v>クラウドサービス用ファイアウォール</v>
      </c>
      <c r="K44" s="401"/>
      <c r="L44" s="401"/>
      <c r="M44" s="401"/>
      <c r="N44" s="401"/>
      <c r="P44" s="69"/>
    </row>
    <row r="45" spans="3:16" ht="19.5" customHeight="1">
      <c r="C45" s="400"/>
      <c r="D45" s="400"/>
      <c r="E45" s="400"/>
      <c r="F45" s="400"/>
      <c r="G45" s="400"/>
      <c r="H45" s="400"/>
      <c r="I45" s="400"/>
      <c r="J45" s="401" t="str">
        <f>VLOOKUP(3,Products!$A$4:$B$35,2,FALSE)</f>
        <v>Webアプリケーションファイアウォール（WAF）</v>
      </c>
      <c r="K45" s="401"/>
      <c r="L45" s="401"/>
      <c r="M45" s="401"/>
      <c r="N45" s="401"/>
      <c r="P45" s="69"/>
    </row>
    <row r="46" spans="3:16" ht="21" customHeight="1">
      <c r="C46" s="400"/>
      <c r="D46" s="400"/>
      <c r="E46" s="400"/>
      <c r="F46" s="400"/>
      <c r="G46" s="400"/>
      <c r="H46" s="400"/>
      <c r="I46" s="400"/>
      <c r="J46" s="438" t="str">
        <f>VLOOKUP(4,Products!$A$4:$B$35,2,FALSE)</f>
        <v>クラウドサービス用WAF</v>
      </c>
      <c r="K46" s="438"/>
      <c r="L46" s="438"/>
      <c r="M46" s="438"/>
      <c r="N46" s="438"/>
      <c r="P46" s="69"/>
    </row>
    <row r="47" spans="3:16" ht="21" customHeight="1">
      <c r="C47" s="400"/>
      <c r="D47" s="400"/>
      <c r="E47" s="400"/>
      <c r="F47" s="400"/>
      <c r="G47" s="400"/>
      <c r="H47" s="400"/>
      <c r="I47" s="400"/>
      <c r="J47" s="438" t="s">
        <v>505</v>
      </c>
      <c r="K47" s="438"/>
      <c r="L47" s="438"/>
      <c r="M47" s="438"/>
      <c r="N47" s="438"/>
      <c r="P47" s="69"/>
    </row>
    <row r="48" spans="3:16" ht="21" customHeight="1">
      <c r="C48" s="400"/>
      <c r="D48" s="400"/>
      <c r="E48" s="400"/>
      <c r="F48" s="400"/>
      <c r="G48" s="400"/>
      <c r="H48" s="400"/>
      <c r="I48" s="400"/>
      <c r="J48" s="438" t="str">
        <f>VLOOKUP(25,Products!$A$4:$B$35,2,FALSE)</f>
        <v>セキュリティオペレーションセンター（SOC）による総合的なセキュリティ監視</v>
      </c>
      <c r="K48" s="438"/>
      <c r="L48" s="438"/>
      <c r="M48" s="438"/>
      <c r="N48" s="438"/>
      <c r="P48" s="69"/>
    </row>
    <row r="49" spans="2:17" ht="19.5" customHeight="1">
      <c r="C49" s="400" t="s">
        <v>413</v>
      </c>
      <c r="D49" s="400"/>
      <c r="E49" s="400"/>
      <c r="F49" s="400" t="s">
        <v>414</v>
      </c>
      <c r="G49" s="400"/>
      <c r="H49" s="400"/>
      <c r="I49" s="400"/>
      <c r="J49" s="438" t="str">
        <f>VLOOKUP(1,Products!$A$4:$B$35,2,FALSE)</f>
        <v>ファイアウォール・NGFW・UTM</v>
      </c>
      <c r="K49" s="438"/>
      <c r="L49" s="438"/>
      <c r="M49" s="438"/>
      <c r="N49" s="438"/>
      <c r="P49" s="69"/>
    </row>
    <row r="50" spans="2:17" ht="19.5" customHeight="1">
      <c r="C50" s="400"/>
      <c r="D50" s="400"/>
      <c r="E50" s="400"/>
      <c r="F50" s="400"/>
      <c r="G50" s="400"/>
      <c r="H50" s="400"/>
      <c r="I50" s="400"/>
      <c r="J50" s="401" t="str">
        <f>VLOOKUP(2,Products!$A$4:$B$35,2,FALSE)</f>
        <v>クラウドサービス用ファイアウォール</v>
      </c>
      <c r="K50" s="401"/>
      <c r="L50" s="401"/>
      <c r="M50" s="401"/>
      <c r="N50" s="401"/>
      <c r="P50" s="69"/>
    </row>
    <row r="51" spans="2:17" ht="19.5" customHeight="1">
      <c r="C51" s="400"/>
      <c r="D51" s="400"/>
      <c r="E51" s="400"/>
      <c r="F51" s="400"/>
      <c r="G51" s="400"/>
      <c r="H51" s="400"/>
      <c r="I51" s="400"/>
      <c r="J51" s="401" t="str">
        <f>VLOOKUP(3,Products!$A$4:$B$35,2,FALSE)</f>
        <v>Webアプリケーションファイアウォール（WAF）</v>
      </c>
      <c r="K51" s="401"/>
      <c r="L51" s="401"/>
      <c r="M51" s="401"/>
      <c r="N51" s="401"/>
      <c r="P51" s="69"/>
    </row>
    <row r="52" spans="2:17" ht="21" customHeight="1">
      <c r="C52" s="400"/>
      <c r="D52" s="400"/>
      <c r="E52" s="400"/>
      <c r="F52" s="400"/>
      <c r="G52" s="400"/>
      <c r="H52" s="400"/>
      <c r="I52" s="400"/>
      <c r="J52" s="438" t="str">
        <f>VLOOKUP(4,Products!$A$4:$B$35,2,FALSE)</f>
        <v>クラウドサービス用WAF</v>
      </c>
      <c r="K52" s="438"/>
      <c r="L52" s="438"/>
      <c r="M52" s="438"/>
      <c r="N52" s="438"/>
      <c r="P52" s="69"/>
    </row>
    <row r="53" spans="2:17" ht="21" customHeight="1">
      <c r="C53" s="400"/>
      <c r="D53" s="400"/>
      <c r="E53" s="400"/>
      <c r="F53" s="400"/>
      <c r="G53" s="400"/>
      <c r="H53" s="400"/>
      <c r="I53" s="400"/>
      <c r="J53" s="438" t="str">
        <f>VLOOKUP(23,Products!$A$4:$B$35,2,FALSE)</f>
        <v>侵入検知ツール</v>
      </c>
      <c r="K53" s="438"/>
      <c r="L53" s="438"/>
      <c r="M53" s="438"/>
      <c r="N53" s="438"/>
      <c r="P53" s="69"/>
    </row>
    <row r="54" spans="2:17" ht="39.75">
      <c r="J54" s="36"/>
      <c r="M54" s="34"/>
      <c r="P54" s="69"/>
    </row>
    <row r="55" spans="2:17" s="34" customFormat="1" ht="39.75">
      <c r="B55" s="33" t="s">
        <v>331</v>
      </c>
      <c r="C55" s="33" t="s">
        <v>332</v>
      </c>
      <c r="P55" s="69"/>
    </row>
    <row r="56" spans="2:17" ht="81.95" customHeight="1">
      <c r="B56" s="33"/>
      <c r="C56" s="390" t="s">
        <v>333</v>
      </c>
      <c r="D56" s="390"/>
      <c r="E56" s="390"/>
      <c r="F56" s="390"/>
      <c r="G56" s="390"/>
      <c r="H56" s="390"/>
      <c r="I56" s="390"/>
      <c r="J56" s="390"/>
      <c r="K56" s="390"/>
      <c r="L56" s="390"/>
      <c r="M56" s="390"/>
      <c r="N56" s="390"/>
      <c r="P56" s="69"/>
    </row>
    <row r="57" spans="2:17">
      <c r="P57" s="69"/>
    </row>
    <row r="58" spans="2:17" ht="39.75">
      <c r="B58" s="33"/>
      <c r="C58" s="33" t="str">
        <f>VLOOKUP(1,Products!$A$4:$B$35,2,FALSE)</f>
        <v>ファイアウォール・NGFW・UTM</v>
      </c>
      <c r="P58" s="69"/>
    </row>
    <row r="59" spans="2:17">
      <c r="C59" s="22" t="s">
        <v>334</v>
      </c>
      <c r="H59" s="113" t="s">
        <v>335</v>
      </c>
      <c r="P59" s="69"/>
    </row>
    <row r="60" spans="2:17" ht="145.5" customHeight="1">
      <c r="C60" s="390" t="str" cm="1">
        <f t="array" aca="1" ref="C60" ca="1">INDEX(Products!A:D, (MATCH(OFFSET(INDIRECT(ADDRESS(ROW(), COLUMN())), -2, 0), Products!B:B, 0)), 4)</f>
        <v xml:space="preserve">ファイアウォール:
TCP/IPなどトランスポート層の通信内容を元にアクセスを制御します。			
NGFW:
HTTPなどアプリケーション層の通信内容を解析し、不審な通信を検知・遮断します。
UTM:
webフィルタリング、アプリケーション実行制限、アンチウイルス、メールフィルタリングなど複数の異なるセキュリティ機能をもち、統合的に脅威を管理します。			</v>
      </c>
      <c r="D60" s="390"/>
      <c r="E60" s="390"/>
      <c r="F60" s="390"/>
      <c r="G60" s="390"/>
      <c r="H60" s="392" t="s">
        <v>358</v>
      </c>
      <c r="I60" s="392"/>
      <c r="J60" s="392"/>
      <c r="P60" s="69"/>
    </row>
    <row r="61" spans="2:17">
      <c r="H61" s="391" t="s">
        <v>337</v>
      </c>
      <c r="I61" s="391"/>
      <c r="J61" s="391"/>
      <c r="O61" s="99"/>
      <c r="P61" s="99"/>
      <c r="Q61" s="99"/>
    </row>
    <row r="62" spans="2:17">
      <c r="C62" s="22" t="s">
        <v>338</v>
      </c>
      <c r="H62" s="391"/>
      <c r="I62" s="391"/>
      <c r="J62" s="391"/>
      <c r="O62" s="99"/>
      <c r="P62" s="99"/>
      <c r="Q62" s="99"/>
    </row>
    <row r="63" spans="2:17" ht="123" customHeight="1">
      <c r="C63" s="390" t="str" cm="1">
        <f t="array" aca="1" ref="C63" ca="1">INDEX(Products!A:E, (MATCH(OFFSET(INDIRECT(ADDRESS(ROW(), COLUMN())), -5, 0), Products!B:B, 0)), 5)</f>
        <v xml:space="preserve">・通常運用で使用しない通信は基本的に遮断しますが、ルール設計・疎通確認が必要となります。				
・通信やセキュリティ機能が集約される（通信経路が集約される）ため、製品の障害がシステム全体に影響を及ぼす可能性があります。				
・UTMは多機能であるが故に高コストです。必要な機能に限定して利用できるものもあるため、自社のセキュリティレベルを加味して必要機能を選定してください。				</v>
      </c>
      <c r="D63" s="390"/>
      <c r="E63" s="390"/>
      <c r="F63" s="390"/>
      <c r="G63" s="390"/>
      <c r="H63" s="391"/>
      <c r="I63" s="391"/>
      <c r="J63" s="391"/>
      <c r="O63" s="99"/>
      <c r="P63" s="99"/>
      <c r="Q63" s="99"/>
    </row>
    <row r="64" spans="2:17">
      <c r="H64" s="391"/>
      <c r="I64" s="391"/>
      <c r="J64" s="391"/>
      <c r="O64" s="99"/>
      <c r="P64" s="99"/>
      <c r="Q64" s="99"/>
    </row>
    <row r="65" spans="2:17">
      <c r="C65" s="22" t="s">
        <v>339</v>
      </c>
      <c r="H65" s="391"/>
      <c r="I65" s="391"/>
      <c r="J65" s="391"/>
      <c r="O65" s="99"/>
      <c r="P65" s="99"/>
      <c r="Q65" s="99"/>
    </row>
    <row r="66" spans="2:17">
      <c r="O66" s="99"/>
      <c r="P66" s="99"/>
      <c r="Q66" s="99"/>
    </row>
    <row r="67" spans="2:17">
      <c r="C67" s="378" t="s">
        <v>419</v>
      </c>
      <c r="D67" s="378"/>
      <c r="E67" s="398" t="s">
        <v>426</v>
      </c>
      <c r="F67" s="398"/>
      <c r="G67" s="380" t="s">
        <v>421</v>
      </c>
      <c r="H67" s="380"/>
      <c r="I67" s="381" t="s">
        <v>422</v>
      </c>
      <c r="J67" s="381"/>
      <c r="K67" s="382" t="s">
        <v>423</v>
      </c>
      <c r="L67" s="382"/>
      <c r="M67" s="383" t="s">
        <v>424</v>
      </c>
      <c r="N67" s="383"/>
      <c r="P67" s="69"/>
    </row>
    <row r="68" spans="2:17" ht="87" customHeight="1">
      <c r="C68" s="377" t="str">
        <f>$C$11</f>
        <v>・ゲートウェイ他侵入口の調査</v>
      </c>
      <c r="D68" s="377"/>
      <c r="E68" s="377" t="str">
        <f>$E$11</f>
        <v>・VPN装置の脆弱性を利用した侵入</v>
      </c>
      <c r="F68" s="377"/>
      <c r="G68" s="377" t="str">
        <f>$G$11</f>
        <v>・ネットワークスキャン
・ホストスキャン
・パスワードクラックによる業務端末への侵入</v>
      </c>
      <c r="H68" s="377"/>
      <c r="I68" s="384" t="str">
        <f>$I$11</f>
        <v>・重要情報を管理するサーバへの横展開
・権限昇格</v>
      </c>
      <c r="J68" s="384"/>
      <c r="K68" s="377" t="str">
        <f>$K$11</f>
        <v>・標準ポートを使用した疎通
・OSコマンド実行
・コマンド実行履歴の削除</v>
      </c>
      <c r="L68" s="377"/>
      <c r="M68" s="377" t="str">
        <f>$M$11</f>
        <v>・重要情報の暗号化
・重要情報の窃取</v>
      </c>
      <c r="N68" s="377"/>
      <c r="P68" s="69"/>
    </row>
    <row r="69" spans="2:17" ht="90.95" customHeight="1">
      <c r="C69" s="377" t="s">
        <v>312</v>
      </c>
      <c r="D69" s="377"/>
      <c r="E69" s="377" t="s">
        <v>312</v>
      </c>
      <c r="F69" s="377"/>
      <c r="G69" s="377" t="s">
        <v>312</v>
      </c>
      <c r="H69" s="377"/>
      <c r="I69" s="389" t="s">
        <v>519</v>
      </c>
      <c r="J69" s="389"/>
      <c r="K69" s="377" t="s">
        <v>312</v>
      </c>
      <c r="L69" s="377"/>
      <c r="M69" s="377" t="s">
        <v>312</v>
      </c>
      <c r="N69" s="377"/>
      <c r="P69" s="69"/>
    </row>
    <row r="70" spans="2:17" ht="20.25" thickBot="1">
      <c r="P70" s="69"/>
    </row>
    <row r="71" spans="2:17" ht="39.950000000000003" customHeight="1" thickBot="1">
      <c r="C71" s="374" t="s">
        <v>490</v>
      </c>
      <c r="D71" s="374"/>
      <c r="E71" s="374"/>
      <c r="F71" s="374"/>
      <c r="G71" s="374"/>
      <c r="H71" s="374"/>
      <c r="I71" s="374"/>
      <c r="J71" s="374"/>
      <c r="K71" s="374"/>
      <c r="L71" s="374"/>
      <c r="M71" s="374"/>
      <c r="N71" s="374"/>
      <c r="P71" s="69"/>
    </row>
    <row r="72" spans="2:17" ht="19.5" customHeight="1">
      <c r="C72" s="22"/>
      <c r="H72" s="99"/>
      <c r="I72" s="99"/>
      <c r="J72" s="99"/>
      <c r="P72" s="69"/>
    </row>
    <row r="73" spans="2:17" ht="19.5" customHeight="1">
      <c r="C73" s="22"/>
      <c r="H73" s="99"/>
      <c r="I73" s="99"/>
      <c r="J73" s="99"/>
      <c r="P73" s="69"/>
    </row>
    <row r="74" spans="2:17" ht="39.75">
      <c r="B74" s="33"/>
      <c r="C74" s="33" t="str">
        <f>VLOOKUP(2,Products!$A$4:$B$35,2,FALSE)</f>
        <v>クラウドサービス用ファイアウォール</v>
      </c>
      <c r="P74" s="69"/>
    </row>
    <row r="75" spans="2:17">
      <c r="C75" s="22" t="s">
        <v>334</v>
      </c>
      <c r="H75" s="22" t="s">
        <v>335</v>
      </c>
      <c r="P75" s="69"/>
    </row>
    <row r="76" spans="2:17" ht="60" customHeight="1">
      <c r="C76" s="390" t="str" cm="1">
        <f t="array" aca="1" ref="C76" ca="1">INDEX(Products!A:D, (MATCH(OFFSET(INDIRECT(ADDRESS(ROW(), COLUMN())), -2, 0), Products!B:B, 0)), 4)</f>
        <v xml:space="preserve">クラウド上の社内システムと外部ネットワークの通信を集中的に管理します。			
クラウド上で提供されるサービスのため、ユーザやシステムの場所にとらわれず同一のポリシーを適用することができます。			</v>
      </c>
      <c r="D76" s="390"/>
      <c r="E76" s="390"/>
      <c r="F76" s="390"/>
      <c r="G76" s="390"/>
      <c r="H76" s="392" t="str">
        <f>$H$60</f>
        <v>JIPDEC「企業IT利活⽤動向調査2022」より引用</v>
      </c>
      <c r="I76" s="392"/>
      <c r="J76" s="392"/>
      <c r="P76" s="69" cm="1">
        <f t="array" aca="1" ref="P76" ca="1">OFFSET(INDIRECT(ADDRESS(ROW(), COLUMN())), -2, 0)</f>
        <v>0</v>
      </c>
    </row>
    <row r="77" spans="2:17">
      <c r="C77" s="22"/>
      <c r="H77" s="391" t="s">
        <v>491</v>
      </c>
      <c r="I77" s="391"/>
      <c r="J77" s="391"/>
      <c r="O77" s="99"/>
      <c r="P77" s="99"/>
      <c r="Q77" s="99"/>
    </row>
    <row r="78" spans="2:17">
      <c r="C78" s="22" t="s">
        <v>492</v>
      </c>
      <c r="G78" s="37"/>
      <c r="H78" s="391"/>
      <c r="I78" s="391"/>
      <c r="J78" s="391"/>
      <c r="O78" s="99"/>
      <c r="P78" s="99"/>
      <c r="Q78" s="99"/>
    </row>
    <row r="79" spans="2:17" ht="96.95" customHeight="1">
      <c r="C79" s="390" t="str" cm="1">
        <f t="array" aca="1" ref="C79" ca="1">INDEX(Products!A:E, (MATCH(OFFSET(INDIRECT(ADDRESS(ROW(), COLUMN())), -5, 0), Products!B:B, 0)), 5)</f>
        <v xml:space="preserve">・通常運用で使用しない通信は基本的に遮断しますが、ルール設計・疎通確認が必要となります。				
・通信やセキュリティ機能が集約される（通信経路が集約される）ため、製品の障害がシステム
　全体に影響を及ぼす可能性があります。				</v>
      </c>
      <c r="D79" s="390"/>
      <c r="E79" s="390"/>
      <c r="F79" s="390"/>
      <c r="G79" s="390"/>
      <c r="H79" s="391"/>
      <c r="I79" s="391"/>
      <c r="J79" s="391"/>
      <c r="O79" s="99"/>
      <c r="P79" s="99"/>
      <c r="Q79" s="99"/>
    </row>
    <row r="80" spans="2:17">
      <c r="H80" s="391"/>
      <c r="I80" s="391"/>
      <c r="J80" s="391"/>
      <c r="O80" s="99"/>
      <c r="P80" s="99"/>
      <c r="Q80" s="99"/>
    </row>
    <row r="81" spans="2:17">
      <c r="C81" s="22" t="s">
        <v>339</v>
      </c>
      <c r="H81" s="391"/>
      <c r="I81" s="391"/>
      <c r="J81" s="391"/>
      <c r="O81" s="99"/>
      <c r="P81" s="99"/>
      <c r="Q81" s="99"/>
    </row>
    <row r="82" spans="2:17">
      <c r="O82" s="99"/>
      <c r="P82" s="99"/>
      <c r="Q82" s="99"/>
    </row>
    <row r="83" spans="2:17">
      <c r="C83" s="378" t="s">
        <v>419</v>
      </c>
      <c r="D83" s="378"/>
      <c r="E83" s="398" t="s">
        <v>426</v>
      </c>
      <c r="F83" s="398"/>
      <c r="G83" s="380" t="s">
        <v>421</v>
      </c>
      <c r="H83" s="380"/>
      <c r="I83" s="381" t="s">
        <v>422</v>
      </c>
      <c r="J83" s="381"/>
      <c r="K83" s="382" t="s">
        <v>423</v>
      </c>
      <c r="L83" s="382"/>
      <c r="M83" s="383" t="s">
        <v>424</v>
      </c>
      <c r="N83" s="383"/>
      <c r="P83" s="69"/>
    </row>
    <row r="84" spans="2:17" ht="81" customHeight="1">
      <c r="C84" s="377" t="str">
        <f>$C$11</f>
        <v>・ゲートウェイ他侵入口の調査</v>
      </c>
      <c r="D84" s="377"/>
      <c r="E84" s="377" t="str">
        <f>$E$11</f>
        <v>・VPN装置の脆弱性を利用した侵入</v>
      </c>
      <c r="F84" s="377"/>
      <c r="G84" s="377" t="str">
        <f>$G$11</f>
        <v>・ネットワークスキャン
・ホストスキャン
・パスワードクラックによる業務端末への侵入</v>
      </c>
      <c r="H84" s="377"/>
      <c r="I84" s="384" t="str">
        <f>$I$11</f>
        <v>・重要情報を管理するサーバへの横展開
・権限昇格</v>
      </c>
      <c r="J84" s="384"/>
      <c r="K84" s="377" t="str">
        <f>$K$11</f>
        <v>・標準ポートを使用した疎通
・OSコマンド実行
・コマンド実行履歴の削除</v>
      </c>
      <c r="L84" s="377"/>
      <c r="M84" s="377" t="str">
        <f>$M$11</f>
        <v>・重要情報の暗号化
・重要情報の窃取</v>
      </c>
      <c r="N84" s="377"/>
      <c r="P84" s="69"/>
    </row>
    <row r="85" spans="2:17" ht="83.1" customHeight="1">
      <c r="C85" s="377" t="s">
        <v>312</v>
      </c>
      <c r="D85" s="377"/>
      <c r="E85" s="377" t="s">
        <v>312</v>
      </c>
      <c r="F85" s="377"/>
      <c r="G85" s="377" t="s">
        <v>312</v>
      </c>
      <c r="H85" s="377"/>
      <c r="I85" s="389" t="s">
        <v>520</v>
      </c>
      <c r="J85" s="389"/>
      <c r="K85" s="377" t="s">
        <v>312</v>
      </c>
      <c r="L85" s="377"/>
      <c r="M85" s="377" t="s">
        <v>312</v>
      </c>
      <c r="N85" s="377"/>
      <c r="P85" s="69"/>
    </row>
    <row r="86" spans="2:17" ht="20.25" thickBot="1">
      <c r="P86" s="69"/>
    </row>
    <row r="87" spans="2:17" ht="39.950000000000003" customHeight="1" thickBot="1">
      <c r="C87" s="374" t="s">
        <v>490</v>
      </c>
      <c r="D87" s="374"/>
      <c r="E87" s="374"/>
      <c r="F87" s="374"/>
      <c r="G87" s="374"/>
      <c r="H87" s="374"/>
      <c r="I87" s="374"/>
      <c r="J87" s="374"/>
      <c r="K87" s="374"/>
      <c r="L87" s="374"/>
      <c r="M87" s="374"/>
      <c r="N87" s="374"/>
      <c r="P87" s="69"/>
    </row>
    <row r="88" spans="2:17" ht="19.5" customHeight="1">
      <c r="C88" s="22"/>
      <c r="H88" s="99"/>
      <c r="I88" s="99"/>
      <c r="J88" s="99"/>
      <c r="P88" s="69"/>
    </row>
    <row r="89" spans="2:17" ht="19.5" customHeight="1">
      <c r="C89" s="22"/>
      <c r="H89" s="99"/>
      <c r="I89" s="99"/>
      <c r="J89" s="99"/>
      <c r="P89" s="69"/>
    </row>
    <row r="90" spans="2:17" ht="39.75">
      <c r="B90" s="33"/>
      <c r="C90" s="33" t="str">
        <f>VLOOKUP(3,Products!$A$4:$B$35,2,FALSE)</f>
        <v>Webアプリケーションファイアウォール（WAF）</v>
      </c>
      <c r="P90" s="69"/>
    </row>
    <row r="91" spans="2:17">
      <c r="C91" s="22" t="s">
        <v>334</v>
      </c>
      <c r="H91" s="22" t="s">
        <v>335</v>
      </c>
      <c r="P91" s="69"/>
    </row>
    <row r="92" spans="2:17">
      <c r="C92" s="390" t="str" cm="1">
        <f t="array" aca="1" ref="C92" ca="1">INDEX(Products!A:D, (MATCH(OFFSET(INDIRECT(ADDRESS(ROW(), COLUMN())), -2, 0), Products!B:B, 0)), 4)</f>
        <v>Webアプリケーションの前面やネットワークに配置し、脆弱性を悪用した攻撃を検出・低減します。</v>
      </c>
      <c r="D92" s="390"/>
      <c r="E92" s="390"/>
      <c r="F92" s="390"/>
      <c r="G92" s="390"/>
      <c r="H92" s="392" t="str">
        <f>$H$60</f>
        <v>JIPDEC「企業IT利活⽤動向調査2022」より引用</v>
      </c>
      <c r="I92" s="392"/>
      <c r="J92" s="392"/>
      <c r="P92" s="69"/>
    </row>
    <row r="93" spans="2:17">
      <c r="C93" s="22"/>
      <c r="H93" s="391" t="s">
        <v>491</v>
      </c>
      <c r="I93" s="391"/>
      <c r="J93" s="391"/>
      <c r="O93" s="99"/>
      <c r="P93" s="99"/>
      <c r="Q93" s="99"/>
    </row>
    <row r="94" spans="2:17">
      <c r="C94" s="22" t="s">
        <v>348</v>
      </c>
      <c r="G94" s="37"/>
      <c r="H94" s="391"/>
      <c r="I94" s="391"/>
      <c r="J94" s="391"/>
      <c r="O94" s="99"/>
      <c r="P94" s="99"/>
      <c r="Q94" s="99"/>
    </row>
    <row r="95" spans="2:17">
      <c r="C95" s="390" t="str" cm="1">
        <f t="array" aca="1" ref="C95" ca="1">INDEX(Products!A:E, (MATCH(OFFSET(INDIRECT(ADDRESS(ROW(), COLUMN())), -5, 0), Products!B:B, 0)), 5)</f>
        <v xml:space="preserve">・過検知、誤検知のリスクがあります。				
・基本的には設定のチューニングが必要です。
　内製が難しい場合は既成ルールの検討または運用の外部委託をご検討ください。			
・アプリケーション型のWAFを運用する場合にはWebサーバに大きな負荷がかかる場合があります。
　クラウド型、アプライアンス型の提供形態をご検討ください。		</v>
      </c>
      <c r="D95" s="390"/>
      <c r="E95" s="390"/>
      <c r="F95" s="390"/>
      <c r="G95" s="390"/>
      <c r="H95" s="391"/>
      <c r="I95" s="391"/>
      <c r="J95" s="391"/>
      <c r="O95" s="99"/>
      <c r="P95" s="99"/>
      <c r="Q95" s="99"/>
    </row>
    <row r="96" spans="2:17" ht="39" customHeight="1">
      <c r="C96" s="390"/>
      <c r="D96" s="390"/>
      <c r="E96" s="390"/>
      <c r="F96" s="390"/>
      <c r="G96" s="390"/>
      <c r="H96" s="391"/>
      <c r="I96" s="391"/>
      <c r="J96" s="391"/>
      <c r="O96" s="99"/>
      <c r="P96" s="99"/>
      <c r="Q96" s="99"/>
    </row>
    <row r="97" spans="2:17" ht="42" customHeight="1">
      <c r="C97" s="390"/>
      <c r="D97" s="390"/>
      <c r="E97" s="390"/>
      <c r="F97" s="390"/>
      <c r="G97" s="390"/>
      <c r="H97" s="391"/>
      <c r="I97" s="391"/>
      <c r="J97" s="391"/>
      <c r="O97" s="99"/>
      <c r="P97" s="99"/>
      <c r="Q97" s="99"/>
    </row>
    <row r="98" spans="2:17">
      <c r="H98" s="391"/>
      <c r="I98" s="391"/>
      <c r="J98" s="391"/>
      <c r="O98" s="99"/>
      <c r="P98" s="99"/>
      <c r="Q98" s="99"/>
    </row>
    <row r="99" spans="2:17">
      <c r="C99" s="22" t="s">
        <v>339</v>
      </c>
      <c r="H99" s="391"/>
      <c r="I99" s="391"/>
      <c r="J99" s="391"/>
      <c r="O99" s="99"/>
      <c r="P99" s="99"/>
      <c r="Q99" s="99"/>
    </row>
    <row r="100" spans="2:17">
      <c r="O100" s="99"/>
      <c r="P100" s="99"/>
      <c r="Q100" s="99"/>
    </row>
    <row r="101" spans="2:17">
      <c r="C101" s="426" t="s">
        <v>419</v>
      </c>
      <c r="D101" s="426"/>
      <c r="E101" s="428" t="s">
        <v>426</v>
      </c>
      <c r="F101" s="428"/>
      <c r="G101" s="430" t="s">
        <v>421</v>
      </c>
      <c r="H101" s="430"/>
      <c r="I101" s="432" t="s">
        <v>422</v>
      </c>
      <c r="J101" s="432"/>
      <c r="K101" s="434" t="s">
        <v>423</v>
      </c>
      <c r="L101" s="434"/>
      <c r="M101" s="436" t="s">
        <v>424</v>
      </c>
      <c r="N101" s="436"/>
      <c r="P101" s="69"/>
    </row>
    <row r="102" spans="2:17" ht="80.099999999999994" customHeight="1">
      <c r="C102" s="455" t="str">
        <f>$C$11</f>
        <v>・ゲートウェイ他侵入口の調査</v>
      </c>
      <c r="D102" s="455"/>
      <c r="E102" s="455" t="str">
        <f>$E$11</f>
        <v>・VPN装置の脆弱性を利用した侵入</v>
      </c>
      <c r="F102" s="455"/>
      <c r="G102" s="455" t="str">
        <f>$G$11</f>
        <v>・ネットワークスキャン
・ホストスキャン
・パスワードクラックによる業務端末への侵入</v>
      </c>
      <c r="H102" s="455"/>
      <c r="I102" s="455" t="str">
        <f>$I$11</f>
        <v>・重要情報を管理するサーバへの横展開
・権限昇格</v>
      </c>
      <c r="J102" s="455"/>
      <c r="K102" s="455" t="str">
        <f>$K$11</f>
        <v>・標準ポートを使用した疎通
・OSコマンド実行
・コマンド実行履歴の削除</v>
      </c>
      <c r="L102" s="455"/>
      <c r="M102" s="455" t="str">
        <f>$M$11</f>
        <v>・重要情報の暗号化
・重要情報の窃取</v>
      </c>
      <c r="N102" s="455"/>
      <c r="P102" s="69"/>
    </row>
    <row r="103" spans="2:17" ht="30.95" customHeight="1">
      <c r="C103" s="455" t="s">
        <v>312</v>
      </c>
      <c r="D103" s="455"/>
      <c r="E103" s="455" t="s">
        <v>312</v>
      </c>
      <c r="F103" s="455"/>
      <c r="G103" s="455" t="s">
        <v>312</v>
      </c>
      <c r="H103" s="455"/>
      <c r="I103" s="455" t="s">
        <v>312</v>
      </c>
      <c r="J103" s="455"/>
      <c r="K103" s="455" t="s">
        <v>312</v>
      </c>
      <c r="L103" s="455"/>
      <c r="M103" s="455" t="s">
        <v>312</v>
      </c>
      <c r="N103" s="455"/>
      <c r="P103" s="69"/>
    </row>
    <row r="104" spans="2:17" ht="20.25" thickBot="1">
      <c r="P104" s="69"/>
    </row>
    <row r="105" spans="2:17" ht="39.950000000000003" customHeight="1" thickBot="1">
      <c r="C105" s="374" t="s">
        <v>490</v>
      </c>
      <c r="D105" s="374"/>
      <c r="E105" s="374"/>
      <c r="F105" s="374"/>
      <c r="G105" s="374"/>
      <c r="H105" s="374"/>
      <c r="I105" s="374"/>
      <c r="J105" s="374"/>
      <c r="K105" s="374"/>
      <c r="L105" s="374"/>
      <c r="M105" s="374"/>
      <c r="N105" s="374"/>
      <c r="P105" s="69"/>
    </row>
    <row r="106" spans="2:17" ht="19.5" customHeight="1">
      <c r="C106" s="22"/>
      <c r="H106" s="99"/>
      <c r="I106" s="99"/>
      <c r="J106" s="99"/>
      <c r="P106" s="69"/>
    </row>
    <row r="107" spans="2:17" ht="19.5" customHeight="1">
      <c r="C107" s="22"/>
      <c r="H107" s="99"/>
      <c r="I107" s="99"/>
      <c r="J107" s="99"/>
      <c r="P107" s="69"/>
    </row>
    <row r="108" spans="2:17" ht="39.75">
      <c r="B108" s="33"/>
      <c r="C108" s="33" t="str">
        <f>VLOOKUP(4,Products!$A$4:$B$35,2,FALSE)</f>
        <v>クラウドサービス用WAF</v>
      </c>
      <c r="P108" s="69"/>
    </row>
    <row r="109" spans="2:17">
      <c r="C109" s="22" t="s">
        <v>334</v>
      </c>
      <c r="H109" s="22" t="s">
        <v>335</v>
      </c>
      <c r="P109" s="69"/>
    </row>
    <row r="110" spans="2:17" ht="60.95" customHeight="1">
      <c r="C110" s="390" t="str" cm="1">
        <f t="array" aca="1" ref="C110" ca="1">INDEX(Products!A:D, (MATCH(OFFSET(INDIRECT(ADDRESS(ROW(), COLUMN())), -2, 0), Products!B:B, 0)), 4)</f>
        <v>Webアプリケーションの前面やネットワークに配置し、脆弱性を悪用した攻撃を検出・低減します。クラウドサービスとして利用しているWebサーバを保護します。</v>
      </c>
      <c r="D110" s="390"/>
      <c r="E110" s="390"/>
      <c r="F110" s="390"/>
      <c r="G110" s="390"/>
      <c r="H110" s="392" t="str">
        <f>$H$60</f>
        <v>JIPDEC「企業IT利活⽤動向調査2022」より引用</v>
      </c>
      <c r="I110" s="392"/>
      <c r="J110" s="392"/>
      <c r="P110" s="69"/>
    </row>
    <row r="111" spans="2:17">
      <c r="C111" s="22"/>
      <c r="H111" s="391" t="s">
        <v>491</v>
      </c>
      <c r="I111" s="391"/>
      <c r="J111" s="391"/>
      <c r="O111" s="99"/>
      <c r="P111" s="99"/>
      <c r="Q111" s="99"/>
    </row>
    <row r="112" spans="2:17">
      <c r="C112" s="22" t="s">
        <v>348</v>
      </c>
      <c r="G112" s="37"/>
      <c r="H112" s="391"/>
      <c r="I112" s="391"/>
      <c r="J112" s="391"/>
      <c r="O112" s="99"/>
      <c r="P112" s="99"/>
      <c r="Q112" s="99"/>
    </row>
    <row r="113" spans="2:17" ht="89.1" customHeight="1">
      <c r="C113" s="390" t="str" cm="1">
        <f t="array" aca="1" ref="C113" ca="1">INDEX(Products!A:E, (MATCH(OFFSET(INDIRECT(ADDRESS(ROW(), COLUMN())), -5, 0), Products!B:B, 0)), 5)</f>
        <v xml:space="preserve">・過検知、誤検知のリスクがあります。				
・基本的には設定のチューニングが必要です。
　内製が難しい場合は既成ルールの検討または運用の外部委託をご検討ください。			</v>
      </c>
      <c r="D113" s="390"/>
      <c r="E113" s="390"/>
      <c r="F113" s="390"/>
      <c r="G113" s="390"/>
      <c r="H113" s="391"/>
      <c r="I113" s="391"/>
      <c r="J113" s="391"/>
      <c r="O113" s="99"/>
      <c r="P113" s="99"/>
      <c r="Q113" s="99"/>
    </row>
    <row r="114" spans="2:17" ht="35.1" customHeight="1">
      <c r="H114" s="391"/>
      <c r="I114" s="391"/>
      <c r="J114" s="391"/>
      <c r="O114" s="99"/>
      <c r="P114" s="99"/>
      <c r="Q114" s="99"/>
    </row>
    <row r="115" spans="2:17">
      <c r="C115" s="22" t="s">
        <v>339</v>
      </c>
      <c r="H115" s="391"/>
      <c r="I115" s="391"/>
      <c r="J115" s="391"/>
      <c r="O115" s="99"/>
      <c r="P115" s="99"/>
      <c r="Q115" s="99"/>
    </row>
    <row r="116" spans="2:17">
      <c r="O116" s="99"/>
      <c r="P116" s="99"/>
      <c r="Q116" s="99"/>
    </row>
    <row r="117" spans="2:17">
      <c r="C117" s="426" t="s">
        <v>419</v>
      </c>
      <c r="D117" s="426"/>
      <c r="E117" s="428" t="s">
        <v>426</v>
      </c>
      <c r="F117" s="428"/>
      <c r="G117" s="430" t="s">
        <v>421</v>
      </c>
      <c r="H117" s="430"/>
      <c r="I117" s="432" t="s">
        <v>422</v>
      </c>
      <c r="J117" s="432"/>
      <c r="K117" s="434" t="s">
        <v>423</v>
      </c>
      <c r="L117" s="434"/>
      <c r="M117" s="436" t="s">
        <v>424</v>
      </c>
      <c r="N117" s="436"/>
      <c r="P117" s="69"/>
    </row>
    <row r="118" spans="2:17" ht="80.099999999999994" customHeight="1">
      <c r="C118" s="455" t="str">
        <f>$C$11</f>
        <v>・ゲートウェイ他侵入口の調査</v>
      </c>
      <c r="D118" s="455"/>
      <c r="E118" s="455" t="str">
        <f>$E$11</f>
        <v>・VPN装置の脆弱性を利用した侵入</v>
      </c>
      <c r="F118" s="455"/>
      <c r="G118" s="455" t="str">
        <f>$G$11</f>
        <v>・ネットワークスキャン
・ホストスキャン
・パスワードクラックによる業務端末への侵入</v>
      </c>
      <c r="H118" s="455"/>
      <c r="I118" s="455" t="str">
        <f>$I$11</f>
        <v>・重要情報を管理するサーバへの横展開
・権限昇格</v>
      </c>
      <c r="J118" s="455"/>
      <c r="K118" s="455" t="str">
        <f>$K$11</f>
        <v>・標準ポートを使用した疎通
・OSコマンド実行
・コマンド実行履歴の削除</v>
      </c>
      <c r="L118" s="455"/>
      <c r="M118" s="455" t="str">
        <f>$M$11</f>
        <v>・重要情報の暗号化
・重要情報の窃取</v>
      </c>
      <c r="N118" s="455"/>
      <c r="P118" s="69"/>
    </row>
    <row r="119" spans="2:17" ht="20.100000000000001" customHeight="1">
      <c r="C119" s="455" t="s">
        <v>312</v>
      </c>
      <c r="D119" s="455"/>
      <c r="E119" s="455" t="s">
        <v>312</v>
      </c>
      <c r="F119" s="455"/>
      <c r="G119" s="455" t="s">
        <v>312</v>
      </c>
      <c r="H119" s="455"/>
      <c r="I119" s="455" t="s">
        <v>312</v>
      </c>
      <c r="J119" s="455"/>
      <c r="K119" s="455" t="s">
        <v>312</v>
      </c>
      <c r="L119" s="455"/>
      <c r="M119" s="455" t="s">
        <v>312</v>
      </c>
      <c r="N119" s="455"/>
      <c r="P119" s="69"/>
    </row>
    <row r="120" spans="2:17" ht="20.25" thickBot="1">
      <c r="P120" s="69"/>
    </row>
    <row r="121" spans="2:17" ht="39.950000000000003" customHeight="1" thickBot="1">
      <c r="C121" s="374" t="s">
        <v>490</v>
      </c>
      <c r="D121" s="374"/>
      <c r="E121" s="374"/>
      <c r="F121" s="374"/>
      <c r="G121" s="374"/>
      <c r="H121" s="374"/>
      <c r="I121" s="374"/>
      <c r="J121" s="374"/>
      <c r="K121" s="374"/>
      <c r="L121" s="374"/>
      <c r="M121" s="374"/>
      <c r="N121" s="374"/>
      <c r="P121" s="69"/>
    </row>
    <row r="122" spans="2:17" ht="19.5" customHeight="1">
      <c r="C122" s="22"/>
      <c r="H122" s="99"/>
      <c r="I122" s="99"/>
      <c r="J122" s="99"/>
      <c r="P122" s="69"/>
    </row>
    <row r="123" spans="2:17" ht="19.5" customHeight="1">
      <c r="C123" s="22"/>
      <c r="H123" s="99"/>
      <c r="I123" s="99"/>
      <c r="J123" s="99"/>
      <c r="P123" s="69"/>
    </row>
    <row r="124" spans="2:17" ht="39.75">
      <c r="B124" s="33"/>
      <c r="C124" s="33" t="str">
        <f>VLOOKUP(5,Products!$A$4:$B$35,2,FALSE)</f>
        <v>VPN、セキュアリモートアクセス、プライベートアクセス</v>
      </c>
      <c r="P124" s="69"/>
    </row>
    <row r="125" spans="2:17">
      <c r="C125" s="22" t="s">
        <v>334</v>
      </c>
      <c r="H125" s="22" t="s">
        <v>335</v>
      </c>
      <c r="P125" s="69"/>
    </row>
    <row r="126" spans="2:17" ht="195" customHeight="1">
      <c r="C126" s="393" t="str" cm="1">
        <f t="array" aca="1" ref="C126" ca="1">INDEX(Products!A:D, (MATCH(OFFSET(INDIRECT(ADDRESS(ROW(), COLUMN())), -2, 0), Products!B:B, 0)), 4)</f>
        <v xml:space="preserve">VPN：
インターネット上に仮想の専用線を設定し、接続したい拠点に専用のルーターを設置し、特定の人のみが相互通信できる環境を構築します。	
セキュアリモートアクセス：
IDとパスワードに加えて、利用するユーザと端末情報を利用することで認証を強化します。リモートデスクトップやセキュアブラウザといった利用形態が挙げられます。			
プライベートアクセス：
回線事業者が提供する閉域網によりインターネットを経由せずに事業拠点とデータセンタ環境を接続します。GW同士の認証を行うことでセキュアな通信を実現します。			</v>
      </c>
      <c r="D126" s="393"/>
      <c r="E126" s="393"/>
      <c r="F126" s="393"/>
      <c r="G126" s="393"/>
      <c r="H126" s="392" t="str">
        <f>$H$60</f>
        <v>JIPDEC「企業IT利活⽤動向調査2022」より引用</v>
      </c>
      <c r="I126" s="392"/>
      <c r="J126" s="392"/>
      <c r="P126" s="69"/>
    </row>
    <row r="127" spans="2:17" ht="40.5" customHeight="1">
      <c r="H127" s="391" t="s">
        <v>491</v>
      </c>
      <c r="I127" s="391"/>
      <c r="J127" s="391"/>
      <c r="O127" s="99"/>
      <c r="P127" s="99"/>
      <c r="Q127" s="99"/>
    </row>
    <row r="128" spans="2:17">
      <c r="C128" s="22" t="s">
        <v>492</v>
      </c>
      <c r="G128" s="37"/>
      <c r="H128" s="391"/>
      <c r="I128" s="391"/>
      <c r="J128" s="391"/>
      <c r="O128" s="99"/>
      <c r="P128" s="99"/>
      <c r="Q128" s="99"/>
    </row>
    <row r="129" spans="2:17" ht="84" customHeight="1">
      <c r="C129" s="390" t="str" cm="1">
        <f t="array" aca="1" ref="C129" ca="1">INDEX(Products!A:E, (MATCH(OFFSET(INDIRECT(ADDRESS(ROW(), COLUMN())), -5, 0), Products!B:B, 0)), 5)</f>
        <v xml:space="preserve">・VPN機器の脆弱性を利用した侵入事例があるように、100%侵入防止を保障
　するものではありません。				
・クラウドやデータセンターなどの提供事業者側のインシデントのリスクが
　あります。				</v>
      </c>
      <c r="D129" s="390"/>
      <c r="E129" s="390"/>
      <c r="F129" s="390"/>
      <c r="G129" s="390"/>
      <c r="H129" s="391"/>
      <c r="I129" s="391"/>
      <c r="J129" s="391"/>
      <c r="O129" s="99"/>
      <c r="P129" s="99"/>
      <c r="Q129" s="99"/>
    </row>
    <row r="130" spans="2:17">
      <c r="H130" s="391"/>
      <c r="I130" s="391"/>
      <c r="J130" s="391"/>
      <c r="O130" s="99"/>
      <c r="P130" s="99"/>
      <c r="Q130" s="99"/>
    </row>
    <row r="131" spans="2:17">
      <c r="C131" s="22" t="s">
        <v>339</v>
      </c>
      <c r="H131" s="391"/>
      <c r="I131" s="391"/>
      <c r="J131" s="391"/>
      <c r="O131" s="99"/>
      <c r="P131" s="99"/>
      <c r="Q131" s="99"/>
    </row>
    <row r="132" spans="2:17" ht="39.950000000000003" customHeight="1">
      <c r="C132" s="410" t="s">
        <v>521</v>
      </c>
      <c r="D132" s="410"/>
      <c r="E132" s="410"/>
      <c r="F132" s="410"/>
      <c r="G132" s="410"/>
      <c r="H132" s="391"/>
      <c r="I132" s="391"/>
      <c r="J132" s="391"/>
      <c r="O132" s="99"/>
      <c r="P132" s="99"/>
      <c r="Q132" s="99"/>
    </row>
    <row r="133" spans="2:17">
      <c r="O133" s="99"/>
      <c r="P133" s="99"/>
      <c r="Q133" s="99"/>
    </row>
    <row r="134" spans="2:17">
      <c r="C134" s="426" t="s">
        <v>419</v>
      </c>
      <c r="D134" s="426"/>
      <c r="E134" s="428" t="s">
        <v>426</v>
      </c>
      <c r="F134" s="428"/>
      <c r="G134" s="430" t="s">
        <v>421</v>
      </c>
      <c r="H134" s="430"/>
      <c r="I134" s="432" t="s">
        <v>422</v>
      </c>
      <c r="J134" s="432"/>
      <c r="K134" s="434" t="s">
        <v>423</v>
      </c>
      <c r="L134" s="434"/>
      <c r="M134" s="436" t="s">
        <v>424</v>
      </c>
      <c r="N134" s="436"/>
      <c r="P134" s="69"/>
    </row>
    <row r="135" spans="2:17" ht="80.099999999999994" customHeight="1">
      <c r="C135" s="455" t="str">
        <f>$C$11</f>
        <v>・ゲートウェイ他侵入口の調査</v>
      </c>
      <c r="D135" s="455"/>
      <c r="E135" s="455" t="str">
        <f>$E$11</f>
        <v>・VPN装置の脆弱性を利用した侵入</v>
      </c>
      <c r="F135" s="455"/>
      <c r="G135" s="455" t="str">
        <f>$G$11</f>
        <v>・ネットワークスキャン
・ホストスキャン
・パスワードクラックによる業務端末への侵入</v>
      </c>
      <c r="H135" s="455"/>
      <c r="I135" s="455" t="str">
        <f>$I$11</f>
        <v>・重要情報を管理するサーバへの横展開
・権限昇格</v>
      </c>
      <c r="J135" s="455"/>
      <c r="K135" s="455" t="str">
        <f>$K$11</f>
        <v>・標準ポートを使用した疎通
・OSコマンド実行
・コマンド実行履歴の削除</v>
      </c>
      <c r="L135" s="455"/>
      <c r="M135" s="455" t="str">
        <f>$M$11</f>
        <v>・重要情報の暗号化
・重要情報の窃取</v>
      </c>
      <c r="N135" s="455"/>
      <c r="P135" s="69"/>
    </row>
    <row r="136" spans="2:17" ht="20.100000000000001" customHeight="1">
      <c r="C136" s="455" t="s">
        <v>312</v>
      </c>
      <c r="D136" s="455"/>
      <c r="E136" s="455" t="s">
        <v>312</v>
      </c>
      <c r="F136" s="455"/>
      <c r="G136" s="455" t="s">
        <v>312</v>
      </c>
      <c r="H136" s="455"/>
      <c r="I136" s="455" t="s">
        <v>312</v>
      </c>
      <c r="J136" s="455"/>
      <c r="K136" s="455" t="s">
        <v>312</v>
      </c>
      <c r="L136" s="455"/>
      <c r="M136" s="455" t="s">
        <v>312</v>
      </c>
      <c r="N136" s="455"/>
      <c r="P136" s="69"/>
    </row>
    <row r="137" spans="2:17" ht="20.25" thickBot="1">
      <c r="P137" s="69"/>
    </row>
    <row r="138" spans="2:17" ht="39.950000000000003" customHeight="1" thickBot="1">
      <c r="C138" s="374" t="s">
        <v>490</v>
      </c>
      <c r="D138" s="374"/>
      <c r="E138" s="374"/>
      <c r="F138" s="374"/>
      <c r="G138" s="374"/>
      <c r="H138" s="374"/>
      <c r="I138" s="374"/>
      <c r="J138" s="374"/>
      <c r="K138" s="374"/>
      <c r="L138" s="374"/>
      <c r="M138" s="374"/>
      <c r="N138" s="374"/>
      <c r="P138" s="69"/>
    </row>
    <row r="139" spans="2:17" ht="19.5" customHeight="1">
      <c r="C139" s="22"/>
      <c r="H139" s="99"/>
      <c r="I139" s="99"/>
      <c r="J139" s="99"/>
      <c r="P139" s="69"/>
    </row>
    <row r="140" spans="2:17" ht="19.5" customHeight="1">
      <c r="C140" s="22"/>
      <c r="H140" s="99"/>
      <c r="I140" s="99"/>
      <c r="J140" s="99"/>
      <c r="P140" s="69"/>
    </row>
    <row r="141" spans="2:17" ht="39.75">
      <c r="B141" s="33"/>
      <c r="C141" s="33" t="str">
        <f>VLOOKUP(6,Products!$A$4:$B$35,2,FALSE)</f>
        <v>統合振舞い検知サービス（XDR）</v>
      </c>
      <c r="P141" s="69"/>
    </row>
    <row r="142" spans="2:17">
      <c r="C142" s="22" t="s">
        <v>334</v>
      </c>
      <c r="H142" s="22" t="s">
        <v>335</v>
      </c>
      <c r="P142" s="69"/>
    </row>
    <row r="143" spans="2:17" ht="62.1" customHeight="1">
      <c r="C143" s="390" t="str" cm="1">
        <f t="array" aca="1" ref="C143" ca="1">INDEX(Products!A:D, (MATCH(OFFSET(INDIRECT(ADDRESS(ROW(), COLUMN())), -2, 0), Products!B:B, 0)), 4)</f>
        <v>エンドポイント、ネットワーク、アプリケーション、オンプレミスのデータセンター、クラウドでホスティングされているワークロード全体の情報を活用してセキュリティインシデントの検出と分析を行い、被害後の対処/修復を行うセキュリティ製品です。</v>
      </c>
      <c r="D143" s="390"/>
      <c r="E143" s="390"/>
      <c r="F143" s="390"/>
      <c r="G143" s="390"/>
      <c r="H143" s="392" t="str">
        <f>$H$60</f>
        <v>JIPDEC「企業IT利活⽤動向調査2022」より引用</v>
      </c>
      <c r="I143" s="392"/>
      <c r="J143" s="392"/>
      <c r="P143" s="69"/>
    </row>
    <row r="144" spans="2:17">
      <c r="C144" s="22"/>
      <c r="H144" s="391" t="s">
        <v>491</v>
      </c>
      <c r="I144" s="391"/>
      <c r="J144" s="391"/>
      <c r="O144" s="99"/>
      <c r="P144" s="99"/>
      <c r="Q144" s="99"/>
    </row>
    <row r="145" spans="2:17">
      <c r="C145" s="22" t="s">
        <v>348</v>
      </c>
      <c r="G145" s="37"/>
      <c r="H145" s="391"/>
      <c r="I145" s="391"/>
      <c r="J145" s="391"/>
      <c r="O145" s="99"/>
      <c r="P145" s="99"/>
      <c r="Q145" s="99"/>
    </row>
    <row r="146" spans="2:17" ht="130.5" customHeight="1">
      <c r="C146" s="390" t="str" cm="1">
        <f t="array" aca="1" ref="C146" ca="1">INDEX(Products!A:E, (MATCH(OFFSET(INDIRECT(ADDRESS(ROW(), COLUMN())), -5, 0), Products!B:B, 0)), 5)</f>
        <v xml:space="preserve">・機器やネットワークへの負荷を考慮する必要があります。				
・収集・検知・分析などの作業を自動化できますが、検知された問題が
　本当に取り除かれたかどうか、問題がある場合はどのように対処する
　のかなど、最終的には人が判断する必要があります。				
・運用には専門知識が必要となります。必要に応じて外部委託をご検討
　ください。				</v>
      </c>
      <c r="D146" s="390"/>
      <c r="E146" s="390"/>
      <c r="F146" s="390"/>
      <c r="G146" s="390"/>
      <c r="H146" s="391"/>
      <c r="I146" s="391"/>
      <c r="J146" s="391"/>
      <c r="O146" s="99"/>
      <c r="P146" s="99"/>
      <c r="Q146" s="99"/>
    </row>
    <row r="147" spans="2:17">
      <c r="H147" s="391"/>
      <c r="I147" s="391"/>
      <c r="J147" s="391"/>
      <c r="O147" s="99"/>
      <c r="P147" s="99"/>
      <c r="Q147" s="99"/>
    </row>
    <row r="148" spans="2:17">
      <c r="C148" s="22" t="s">
        <v>339</v>
      </c>
      <c r="H148" s="391"/>
      <c r="I148" s="391"/>
      <c r="J148" s="391"/>
      <c r="O148" s="99"/>
      <c r="P148" s="99"/>
      <c r="Q148" s="99"/>
    </row>
    <row r="149" spans="2:17">
      <c r="O149" s="99"/>
      <c r="P149" s="99"/>
      <c r="Q149" s="99"/>
    </row>
    <row r="150" spans="2:17">
      <c r="C150" s="426" t="s">
        <v>419</v>
      </c>
      <c r="D150" s="426"/>
      <c r="E150" s="428" t="s">
        <v>426</v>
      </c>
      <c r="F150" s="428"/>
      <c r="G150" s="430" t="s">
        <v>421</v>
      </c>
      <c r="H150" s="430"/>
      <c r="I150" s="432" t="s">
        <v>422</v>
      </c>
      <c r="J150" s="432"/>
      <c r="K150" s="434" t="s">
        <v>423</v>
      </c>
      <c r="L150" s="434"/>
      <c r="M150" s="436" t="s">
        <v>424</v>
      </c>
      <c r="N150" s="436"/>
      <c r="P150" s="69"/>
    </row>
    <row r="151" spans="2:17" ht="80.099999999999994" customHeight="1">
      <c r="C151" s="455" t="str">
        <f>$C$11</f>
        <v>・ゲートウェイ他侵入口の調査</v>
      </c>
      <c r="D151" s="455"/>
      <c r="E151" s="455" t="str">
        <f>$E$11</f>
        <v>・VPN装置の脆弱性を利用した侵入</v>
      </c>
      <c r="F151" s="455"/>
      <c r="G151" s="445" t="str">
        <f>$G$11</f>
        <v>・ネットワークスキャン
・ホストスキャン
・パスワードクラックによる業務端末への侵入</v>
      </c>
      <c r="H151" s="445"/>
      <c r="I151" s="445" t="str">
        <f>$I$11</f>
        <v>・重要情報を管理するサーバへの横展開
・権限昇格</v>
      </c>
      <c r="J151" s="445"/>
      <c r="K151" s="445" t="str">
        <f>$K$11</f>
        <v>・標準ポートを使用した疎通
・OSコマンド実行
・コマンド実行履歴の削除</v>
      </c>
      <c r="L151" s="445"/>
      <c r="M151" s="474" t="str">
        <f>$M$11</f>
        <v>・重要情報の暗号化
・重要情報の窃取</v>
      </c>
      <c r="N151" s="474"/>
      <c r="P151" s="69"/>
    </row>
    <row r="152" spans="2:17" ht="111" customHeight="1">
      <c r="C152" s="455" t="s">
        <v>312</v>
      </c>
      <c r="D152" s="455"/>
      <c r="E152" s="455" t="s">
        <v>312</v>
      </c>
      <c r="F152" s="455"/>
      <c r="G152" s="443" t="s">
        <v>522</v>
      </c>
      <c r="H152" s="443"/>
      <c r="I152" s="443" t="s">
        <v>523</v>
      </c>
      <c r="J152" s="443"/>
      <c r="K152" s="443" t="s">
        <v>524</v>
      </c>
      <c r="L152" s="443"/>
      <c r="M152" s="389" t="s">
        <v>525</v>
      </c>
      <c r="N152" s="389"/>
      <c r="P152" s="69"/>
    </row>
    <row r="153" spans="2:17" ht="20.25" thickBot="1">
      <c r="P153" s="69"/>
    </row>
    <row r="154" spans="2:17" ht="39.950000000000003" customHeight="1" thickBot="1">
      <c r="C154" s="374" t="s">
        <v>490</v>
      </c>
      <c r="D154" s="374"/>
      <c r="E154" s="374"/>
      <c r="F154" s="374"/>
      <c r="G154" s="374"/>
      <c r="H154" s="374"/>
      <c r="I154" s="374"/>
      <c r="J154" s="374"/>
      <c r="K154" s="374"/>
      <c r="L154" s="374"/>
      <c r="M154" s="374"/>
      <c r="N154" s="374"/>
      <c r="P154" s="69"/>
    </row>
    <row r="155" spans="2:17" ht="19.5" customHeight="1">
      <c r="C155" s="22"/>
      <c r="H155" s="99"/>
      <c r="I155" s="99"/>
      <c r="J155" s="99"/>
      <c r="P155" s="69"/>
    </row>
    <row r="156" spans="2:17" ht="19.5" customHeight="1">
      <c r="C156" s="22"/>
      <c r="H156" s="99"/>
      <c r="I156" s="99"/>
      <c r="J156" s="99"/>
      <c r="P156" s="69"/>
    </row>
    <row r="157" spans="2:17" ht="39.75">
      <c r="B157" s="33"/>
      <c r="C157" s="33" t="str">
        <f>VLOOKUP(7,Products!$A$4:$B$35,2,FALSE)</f>
        <v>統合ログ分析管理（SIEM）ツール</v>
      </c>
      <c r="P157" s="69"/>
    </row>
    <row r="158" spans="2:17">
      <c r="C158" s="22" t="s">
        <v>334</v>
      </c>
      <c r="H158" s="22" t="s">
        <v>335</v>
      </c>
      <c r="P158" s="69"/>
    </row>
    <row r="159" spans="2:17" ht="42" customHeight="1">
      <c r="C159" s="390" t="str" cm="1">
        <f t="array" aca="1" ref="C159" ca="1">INDEX(Products!A:D, (MATCH(OFFSET(INDIRECT(ADDRESS(ROW(), COLUMN())), -2, 0), Products!B:B, 0)), 4)</f>
        <v>ファイアウォールやIDS／IPS、プロキシなどから出力されるログやデータを一元的に集約・監視することで、攻撃を検知・記録します。</v>
      </c>
      <c r="D159" s="390"/>
      <c r="E159" s="390"/>
      <c r="F159" s="390"/>
      <c r="G159" s="390"/>
      <c r="H159" s="392" t="str">
        <f>$H$60</f>
        <v>JIPDEC「企業IT利活⽤動向調査2022」より引用</v>
      </c>
      <c r="I159" s="392"/>
      <c r="J159" s="392"/>
      <c r="P159" s="69"/>
    </row>
    <row r="160" spans="2:17">
      <c r="C160" s="22"/>
      <c r="H160" s="391" t="s">
        <v>491</v>
      </c>
      <c r="I160" s="391"/>
      <c r="J160" s="391"/>
      <c r="O160" s="99"/>
      <c r="P160" s="99"/>
      <c r="Q160" s="99"/>
    </row>
    <row r="161" spans="2:17">
      <c r="C161" s="22" t="s">
        <v>492</v>
      </c>
      <c r="G161" s="37"/>
      <c r="H161" s="391"/>
      <c r="I161" s="391"/>
      <c r="J161" s="391"/>
      <c r="O161" s="99"/>
      <c r="P161" s="99"/>
      <c r="Q161" s="99"/>
    </row>
    <row r="162" spans="2:17" ht="100.5" customHeight="1">
      <c r="C162" s="390" t="str" cm="1">
        <f t="array" aca="1" ref="C162" ca="1">INDEX(Products!A:E, (MATCH(OFFSET(INDIRECT(ADDRESS(ROW(), COLUMN())), -5, 0), Products!B:B, 0)), 5)</f>
        <v>・管理対象の選定が必要です。ディスク容量を考慮して必要な対象および保存期間をご検討ください。
・分析に際しては、勤務時間帯やアクセス先など自社の傾向を加味する必要があります。
・サイバー攻撃によりログ収集を無効化されたりログデータを改ざんされたりするリスクがあります。</v>
      </c>
      <c r="D162" s="390"/>
      <c r="E162" s="390"/>
      <c r="F162" s="390"/>
      <c r="G162" s="390"/>
      <c r="H162" s="391"/>
      <c r="I162" s="391"/>
      <c r="J162" s="391"/>
      <c r="O162" s="99"/>
      <c r="P162" s="99"/>
      <c r="Q162" s="99"/>
    </row>
    <row r="163" spans="2:17">
      <c r="H163" s="391"/>
      <c r="I163" s="391"/>
      <c r="J163" s="391"/>
      <c r="O163" s="99"/>
      <c r="P163" s="99"/>
      <c r="Q163" s="99"/>
    </row>
    <row r="164" spans="2:17">
      <c r="C164" s="22" t="s">
        <v>339</v>
      </c>
      <c r="H164" s="391"/>
      <c r="I164" s="391"/>
      <c r="J164" s="391"/>
      <c r="O164" s="99"/>
      <c r="P164" s="99"/>
      <c r="Q164" s="99"/>
    </row>
    <row r="165" spans="2:17">
      <c r="O165" s="99"/>
      <c r="P165" s="99"/>
      <c r="Q165" s="99"/>
    </row>
    <row r="166" spans="2:17">
      <c r="C166" s="426" t="s">
        <v>419</v>
      </c>
      <c r="D166" s="426"/>
      <c r="E166" s="428" t="s">
        <v>426</v>
      </c>
      <c r="F166" s="428"/>
      <c r="G166" s="430" t="s">
        <v>421</v>
      </c>
      <c r="H166" s="430"/>
      <c r="I166" s="432" t="s">
        <v>422</v>
      </c>
      <c r="J166" s="432"/>
      <c r="K166" s="434" t="s">
        <v>423</v>
      </c>
      <c r="L166" s="434"/>
      <c r="M166" s="436" t="s">
        <v>424</v>
      </c>
      <c r="N166" s="436"/>
      <c r="P166" s="69"/>
    </row>
    <row r="167" spans="2:17" ht="80.099999999999994" customHeight="1">
      <c r="C167" s="445" t="str">
        <f>$C$11</f>
        <v>・ゲートウェイ他侵入口の調査</v>
      </c>
      <c r="D167" s="445"/>
      <c r="E167" s="455" t="str">
        <f>$E$11</f>
        <v>・VPN装置の脆弱性を利用した侵入</v>
      </c>
      <c r="F167" s="455"/>
      <c r="G167" s="445" t="str">
        <f>$G$11</f>
        <v>・ネットワークスキャン
・ホストスキャン
・パスワードクラックによる業務端末への侵入</v>
      </c>
      <c r="H167" s="445"/>
      <c r="I167" s="445" t="str">
        <f>$I$11</f>
        <v>・重要情報を管理するサーバへの横展開
・権限昇格</v>
      </c>
      <c r="J167" s="445"/>
      <c r="K167" s="445" t="str">
        <f>$K$11</f>
        <v>・標準ポートを使用した疎通
・OSコマンド実行
・コマンド実行履歴の削除</v>
      </c>
      <c r="L167" s="445"/>
      <c r="M167" s="455" t="str">
        <f>$M$11</f>
        <v>・重要情報の暗号化
・重要情報の窃取</v>
      </c>
      <c r="N167" s="455"/>
      <c r="P167" s="69"/>
    </row>
    <row r="168" spans="2:17" ht="108.95" customHeight="1">
      <c r="C168" s="443" t="s">
        <v>526</v>
      </c>
      <c r="D168" s="443"/>
      <c r="E168" s="455" t="s">
        <v>312</v>
      </c>
      <c r="F168" s="455"/>
      <c r="G168" s="443" t="s">
        <v>522</v>
      </c>
      <c r="H168" s="443"/>
      <c r="I168" s="443" t="s">
        <v>523</v>
      </c>
      <c r="J168" s="443"/>
      <c r="K168" s="443" t="s">
        <v>524</v>
      </c>
      <c r="L168" s="443"/>
      <c r="M168" s="455" t="s">
        <v>312</v>
      </c>
      <c r="N168" s="455"/>
      <c r="P168" s="69"/>
    </row>
    <row r="169" spans="2:17" ht="20.25" thickBot="1">
      <c r="P169" s="69"/>
    </row>
    <row r="170" spans="2:17" ht="39.950000000000003" customHeight="1" thickBot="1">
      <c r="C170" s="374" t="s">
        <v>490</v>
      </c>
      <c r="D170" s="374"/>
      <c r="E170" s="374"/>
      <c r="F170" s="374"/>
      <c r="G170" s="374"/>
      <c r="H170" s="374"/>
      <c r="I170" s="374"/>
      <c r="J170" s="374"/>
      <c r="K170" s="374"/>
      <c r="L170" s="374"/>
      <c r="M170" s="374"/>
      <c r="N170" s="374"/>
      <c r="P170" s="69"/>
    </row>
    <row r="171" spans="2:17" ht="19.5" customHeight="1">
      <c r="C171" s="22"/>
      <c r="H171" s="99"/>
      <c r="I171" s="99"/>
      <c r="J171" s="99"/>
      <c r="P171" s="69"/>
    </row>
    <row r="172" spans="2:17" ht="19.5" customHeight="1">
      <c r="C172" s="22"/>
      <c r="H172" s="99"/>
      <c r="I172" s="99"/>
      <c r="J172" s="99"/>
      <c r="P172" s="69"/>
    </row>
    <row r="173" spans="2:17" ht="39.75">
      <c r="B173" s="33"/>
      <c r="C173" s="33" t="str">
        <f>VLOOKUP(8,Products!$A$4:$B$35,2,FALSE)</f>
        <v>フォレンジクスツール</v>
      </c>
      <c r="P173" s="69"/>
    </row>
    <row r="174" spans="2:17">
      <c r="C174" s="22" t="s">
        <v>334</v>
      </c>
      <c r="H174" s="22" t="s">
        <v>335</v>
      </c>
      <c r="P174" s="69"/>
    </row>
    <row r="175" spans="2:17" ht="39.950000000000003" customHeight="1">
      <c r="C175" s="390" t="str" cm="1">
        <f t="array" aca="1" ref="C175" ca="1">INDEX(Products!A:D, (MATCH(OFFSET(INDIRECT(ADDRESS(ROW(), COLUMN())), -2, 0), Products!B:B, 0)), 4)</f>
        <v>コンピュータやネットワークを解析し、攻撃の痕跡（データのコピー・消去・改ざんなど）を探したり、削除された情報を復元することで攻撃者の行動を把握したりすることができます。</v>
      </c>
      <c r="D175" s="390"/>
      <c r="E175" s="390"/>
      <c r="F175" s="390"/>
      <c r="G175" s="390"/>
      <c r="H175" s="392" t="str">
        <f>$H$60</f>
        <v>JIPDEC「企業IT利活⽤動向調査2022」より引用</v>
      </c>
      <c r="I175" s="392"/>
      <c r="J175" s="392"/>
      <c r="P175" s="69"/>
    </row>
    <row r="176" spans="2:17">
      <c r="H176" s="391" t="s">
        <v>491</v>
      </c>
      <c r="I176" s="391"/>
      <c r="J176" s="391"/>
      <c r="O176" s="99"/>
      <c r="P176" s="99"/>
      <c r="Q176" s="99"/>
    </row>
    <row r="177" spans="2:17">
      <c r="C177" s="22" t="s">
        <v>348</v>
      </c>
      <c r="G177" s="37"/>
      <c r="H177" s="391"/>
      <c r="I177" s="391"/>
      <c r="J177" s="391"/>
      <c r="O177" s="99"/>
      <c r="P177" s="99"/>
      <c r="Q177" s="99"/>
    </row>
    <row r="178" spans="2:17" ht="81" customHeight="1">
      <c r="C178" s="390" t="str" cm="1">
        <f t="array" aca="1" ref="C178" ca="1">INDEX(Products!A:E, (MATCH(OFFSET(INDIRECT(ADDRESS(ROW(), COLUMN())), -5, 0), Products!B:B, 0)), 5)</f>
        <v xml:space="preserve">・エンドポイントで動作するソフトウェアの場合、感染拡大と負荷のリスクがあるため、まずは対象
　をネットワークから隔離してご利用ください。				
・攻撃者が痕跡を隠蔽した場合、有効なデータが取得できない場合があります。				
・取得すべきデータの検討や分析の専門知識が必要となります。				</v>
      </c>
      <c r="D178" s="390"/>
      <c r="E178" s="390"/>
      <c r="F178" s="390"/>
      <c r="G178" s="390"/>
      <c r="H178" s="391"/>
      <c r="I178" s="391"/>
      <c r="J178" s="391"/>
      <c r="O178" s="99"/>
      <c r="P178" s="99"/>
      <c r="Q178" s="99"/>
    </row>
    <row r="179" spans="2:17">
      <c r="H179" s="391"/>
      <c r="I179" s="391"/>
      <c r="J179" s="391"/>
      <c r="O179" s="99"/>
      <c r="P179" s="99"/>
      <c r="Q179" s="99"/>
    </row>
    <row r="180" spans="2:17">
      <c r="C180" s="22" t="s">
        <v>339</v>
      </c>
      <c r="H180" s="391"/>
      <c r="I180" s="391"/>
      <c r="J180" s="391"/>
      <c r="O180" s="99"/>
      <c r="P180" s="99"/>
      <c r="Q180" s="99"/>
    </row>
    <row r="181" spans="2:17" ht="60.95" customHeight="1">
      <c r="C181" s="390" t="s">
        <v>355</v>
      </c>
      <c r="D181" s="390"/>
      <c r="E181" s="390"/>
      <c r="F181" s="390"/>
      <c r="G181" s="390"/>
      <c r="H181" s="391"/>
      <c r="I181" s="391"/>
      <c r="J181" s="391"/>
      <c r="O181" s="99"/>
      <c r="P181" s="99"/>
      <c r="Q181" s="99"/>
    </row>
    <row r="182" spans="2:17">
      <c r="O182" s="99"/>
      <c r="P182" s="99"/>
      <c r="Q182" s="99"/>
    </row>
    <row r="183" spans="2:17">
      <c r="C183" s="426" t="s">
        <v>419</v>
      </c>
      <c r="D183" s="426"/>
      <c r="E183" s="428" t="s">
        <v>426</v>
      </c>
      <c r="F183" s="428"/>
      <c r="G183" s="430" t="s">
        <v>421</v>
      </c>
      <c r="H183" s="430"/>
      <c r="I183" s="432" t="s">
        <v>422</v>
      </c>
      <c r="J183" s="432"/>
      <c r="K183" s="434" t="s">
        <v>423</v>
      </c>
      <c r="L183" s="434"/>
      <c r="M183" s="436" t="s">
        <v>424</v>
      </c>
      <c r="N183" s="436"/>
      <c r="P183" s="69"/>
    </row>
    <row r="184" spans="2:17" ht="80.099999999999994" customHeight="1">
      <c r="C184" s="455" t="str">
        <f>$C$11</f>
        <v>・ゲートウェイ他侵入口の調査</v>
      </c>
      <c r="D184" s="455"/>
      <c r="E184" s="455" t="str">
        <f>$E$11</f>
        <v>・VPN装置の脆弱性を利用した侵入</v>
      </c>
      <c r="F184" s="455"/>
      <c r="G184" s="455" t="str">
        <f>$G$11</f>
        <v>・ネットワークスキャン
・ホストスキャン
・パスワードクラックによる業務端末への侵入</v>
      </c>
      <c r="H184" s="455"/>
      <c r="I184" s="455" t="str">
        <f>$I$11</f>
        <v>・重要情報を管理するサーバへの横展開
・権限昇格</v>
      </c>
      <c r="J184" s="455"/>
      <c r="K184" s="455" t="str">
        <f>$K$11</f>
        <v>・標準ポートを使用した疎通
・OSコマンド実行
・コマンド実行履歴の削除</v>
      </c>
      <c r="L184" s="455"/>
      <c r="M184" s="455" t="str">
        <f>$M$11</f>
        <v>・重要情報の暗号化
・重要情報の窃取</v>
      </c>
      <c r="N184" s="455"/>
      <c r="P184" s="69"/>
    </row>
    <row r="185" spans="2:17" ht="20.100000000000001" customHeight="1">
      <c r="C185" s="455" t="s">
        <v>312</v>
      </c>
      <c r="D185" s="455"/>
      <c r="E185" s="455" t="s">
        <v>312</v>
      </c>
      <c r="F185" s="455"/>
      <c r="G185" s="455" t="s">
        <v>312</v>
      </c>
      <c r="H185" s="455"/>
      <c r="I185" s="455" t="s">
        <v>312</v>
      </c>
      <c r="J185" s="455"/>
      <c r="K185" s="455" t="s">
        <v>312</v>
      </c>
      <c r="L185" s="455"/>
      <c r="M185" s="455" t="s">
        <v>312</v>
      </c>
      <c r="N185" s="455"/>
      <c r="P185" s="69"/>
    </row>
    <row r="186" spans="2:17" ht="20.25" thickBot="1">
      <c r="P186" s="69"/>
    </row>
    <row r="187" spans="2:17" ht="39.950000000000003" customHeight="1" thickBot="1">
      <c r="C187" s="374" t="s">
        <v>490</v>
      </c>
      <c r="D187" s="374"/>
      <c r="E187" s="374"/>
      <c r="F187" s="374"/>
      <c r="G187" s="374"/>
      <c r="H187" s="374"/>
      <c r="I187" s="374"/>
      <c r="J187" s="374"/>
      <c r="K187" s="374"/>
      <c r="L187" s="374"/>
      <c r="M187" s="374"/>
      <c r="N187" s="374"/>
      <c r="P187" s="69"/>
    </row>
    <row r="188" spans="2:17" ht="19.5" customHeight="1">
      <c r="C188" s="22"/>
      <c r="H188" s="99"/>
      <c r="I188" s="99"/>
      <c r="J188" s="99"/>
      <c r="P188" s="69"/>
    </row>
    <row r="189" spans="2:17" ht="19.5" customHeight="1">
      <c r="C189" s="22"/>
      <c r="H189" s="99"/>
      <c r="I189" s="99"/>
      <c r="J189" s="99"/>
      <c r="P189" s="69"/>
    </row>
    <row r="190" spans="2:17" ht="39.75">
      <c r="B190" s="33"/>
      <c r="C190" s="33" t="str">
        <f>VLOOKUP(9,Products!$A$4:$B$35,2,FALSE)</f>
        <v>DDoS（サービス妨害）攻撃対策ツール</v>
      </c>
      <c r="P190" s="69"/>
    </row>
    <row r="191" spans="2:17">
      <c r="C191" s="22" t="s">
        <v>334</v>
      </c>
      <c r="H191" s="22" t="s">
        <v>335</v>
      </c>
      <c r="P191" s="69"/>
    </row>
    <row r="192" spans="2:17" ht="41.1" customHeight="1">
      <c r="C192" s="390" t="str" cm="1">
        <f t="array" aca="1" ref="C192" ca="1">INDEX(Products!A:D, (MATCH(OFFSET(INDIRECT(ADDRESS(ROW(), COLUMN())), -2, 0), Products!B:B, 0)), 4)</f>
        <v>外部ネットワークの複数の機器から公開サーバへ大量のトラフィックを送付しサービス停止を狙う攻撃を防ぐ、または緩和します。</v>
      </c>
      <c r="D192" s="390"/>
      <c r="E192" s="390"/>
      <c r="F192" s="390"/>
      <c r="G192" s="390"/>
      <c r="H192" s="392" t="str">
        <f>$H$60</f>
        <v>JIPDEC「企業IT利活⽤動向調査2022」より引用</v>
      </c>
      <c r="I192" s="392"/>
      <c r="J192" s="392"/>
      <c r="P192" s="69"/>
    </row>
    <row r="193" spans="2:17">
      <c r="C193" s="22"/>
      <c r="H193" s="391" t="s">
        <v>491</v>
      </c>
      <c r="I193" s="391"/>
      <c r="J193" s="391"/>
      <c r="O193" s="99"/>
      <c r="P193" s="99"/>
      <c r="Q193" s="99"/>
    </row>
    <row r="194" spans="2:17">
      <c r="C194" s="22" t="s">
        <v>492</v>
      </c>
      <c r="G194" s="37"/>
      <c r="H194" s="391"/>
      <c r="I194" s="391"/>
      <c r="J194" s="391"/>
      <c r="O194" s="99"/>
      <c r="P194" s="99"/>
      <c r="Q194" s="99"/>
    </row>
    <row r="195" spans="2:17" ht="100.5" customHeight="1">
      <c r="C195" s="390" t="str" cm="1">
        <f t="array" aca="1" ref="C195" ca="1">INDEX(Products!A:E, (MATCH(OFFSET(INDIRECT(ADDRESS(ROW(), COLUMN())), -5, 0), Products!B:B, 0)), 5)</f>
        <v xml:space="preserve">・平常時の公開サーバへのトラフィックを加味してご検討ください。				
・プロダクトによっては検知から緩和まで時間を要する場合があります。				
・WAF, IDSもDDoS攻撃を防ぐ、検知する上で有効なプロダクトです。各プロ
　ダクトの記載をご参照ください。				</v>
      </c>
      <c r="D195" s="390"/>
      <c r="E195" s="390"/>
      <c r="F195" s="390"/>
      <c r="G195" s="390"/>
      <c r="H195" s="391"/>
      <c r="I195" s="391"/>
      <c r="J195" s="391"/>
      <c r="O195" s="99"/>
      <c r="P195" s="99"/>
      <c r="Q195" s="99"/>
    </row>
    <row r="196" spans="2:17">
      <c r="H196" s="391"/>
      <c r="I196" s="391"/>
      <c r="J196" s="391"/>
      <c r="O196" s="99"/>
      <c r="P196" s="99"/>
      <c r="Q196" s="99"/>
    </row>
    <row r="197" spans="2:17">
      <c r="C197" s="22" t="s">
        <v>339</v>
      </c>
      <c r="H197" s="391"/>
      <c r="I197" s="391"/>
      <c r="J197" s="391"/>
      <c r="O197" s="99"/>
      <c r="P197" s="99"/>
      <c r="Q197" s="99"/>
    </row>
    <row r="198" spans="2:17">
      <c r="O198" s="99"/>
      <c r="P198" s="99"/>
      <c r="Q198" s="99"/>
    </row>
    <row r="199" spans="2:17">
      <c r="C199" s="426" t="s">
        <v>419</v>
      </c>
      <c r="D199" s="426"/>
      <c r="E199" s="428" t="s">
        <v>426</v>
      </c>
      <c r="F199" s="428"/>
      <c r="G199" s="430" t="s">
        <v>421</v>
      </c>
      <c r="H199" s="430"/>
      <c r="I199" s="432" t="s">
        <v>422</v>
      </c>
      <c r="J199" s="432"/>
      <c r="K199" s="434" t="s">
        <v>423</v>
      </c>
      <c r="L199" s="434"/>
      <c r="M199" s="436" t="s">
        <v>424</v>
      </c>
      <c r="N199" s="436"/>
      <c r="P199" s="69"/>
    </row>
    <row r="200" spans="2:17" ht="80.099999999999994" customHeight="1">
      <c r="C200" s="455" t="str">
        <f>$C$11</f>
        <v>・ゲートウェイ他侵入口の調査</v>
      </c>
      <c r="D200" s="455"/>
      <c r="E200" s="455" t="str">
        <f>$E$11</f>
        <v>・VPN装置の脆弱性を利用した侵入</v>
      </c>
      <c r="F200" s="455"/>
      <c r="G200" s="455" t="str">
        <f>$G$11</f>
        <v>・ネットワークスキャン
・ホストスキャン
・パスワードクラックによる業務端末への侵入</v>
      </c>
      <c r="H200" s="455"/>
      <c r="I200" s="455" t="str">
        <f>$I$11</f>
        <v>・重要情報を管理するサーバへの横展開
・権限昇格</v>
      </c>
      <c r="J200" s="455"/>
      <c r="K200" s="455" t="str">
        <f>$K$11</f>
        <v>・標準ポートを使用した疎通
・OSコマンド実行
・コマンド実行履歴の削除</v>
      </c>
      <c r="L200" s="455"/>
      <c r="M200" s="455" t="str">
        <f>$M$11</f>
        <v>・重要情報の暗号化
・重要情報の窃取</v>
      </c>
      <c r="N200" s="455"/>
      <c r="P200" s="69"/>
    </row>
    <row r="201" spans="2:17" ht="20.100000000000001" customHeight="1">
      <c r="C201" s="455" t="s">
        <v>312</v>
      </c>
      <c r="D201" s="455"/>
      <c r="E201" s="455" t="s">
        <v>312</v>
      </c>
      <c r="F201" s="455"/>
      <c r="G201" s="455" t="s">
        <v>312</v>
      </c>
      <c r="H201" s="455"/>
      <c r="I201" s="455" t="s">
        <v>312</v>
      </c>
      <c r="J201" s="455"/>
      <c r="K201" s="455" t="s">
        <v>312</v>
      </c>
      <c r="L201" s="455"/>
      <c r="M201" s="455" t="s">
        <v>312</v>
      </c>
      <c r="N201" s="455"/>
      <c r="P201" s="69"/>
    </row>
    <row r="202" spans="2:17" ht="20.25" thickBot="1">
      <c r="P202" s="69"/>
    </row>
    <row r="203" spans="2:17" ht="39.950000000000003" customHeight="1" thickBot="1">
      <c r="C203" s="374" t="s">
        <v>490</v>
      </c>
      <c r="D203" s="374"/>
      <c r="E203" s="374"/>
      <c r="F203" s="374"/>
      <c r="G203" s="374"/>
      <c r="H203" s="374"/>
      <c r="I203" s="374"/>
      <c r="J203" s="374"/>
      <c r="K203" s="374"/>
      <c r="L203" s="374"/>
      <c r="M203" s="374"/>
      <c r="N203" s="374"/>
      <c r="P203" s="69"/>
    </row>
    <row r="204" spans="2:17" ht="19.5" customHeight="1">
      <c r="C204" s="22"/>
      <c r="H204" s="99"/>
      <c r="I204" s="99"/>
      <c r="J204" s="99"/>
      <c r="P204" s="69"/>
    </row>
    <row r="205" spans="2:17" ht="19.5" customHeight="1">
      <c r="C205" s="22"/>
      <c r="H205" s="99"/>
      <c r="I205" s="99"/>
      <c r="J205" s="99"/>
      <c r="P205" s="69"/>
    </row>
    <row r="206" spans="2:17" ht="39.75">
      <c r="B206" s="33"/>
      <c r="C206" s="33" t="str">
        <f>VLOOKUP(11,Products!$A$4:$B$35,2,FALSE)</f>
        <v>CASB</v>
      </c>
      <c r="P206" s="69"/>
    </row>
    <row r="207" spans="2:17">
      <c r="C207" s="22" t="s">
        <v>334</v>
      </c>
      <c r="H207" s="22" t="s">
        <v>335</v>
      </c>
      <c r="P207" s="69"/>
    </row>
    <row r="208" spans="2:17" ht="150" customHeight="1">
      <c r="C208" s="390" t="str" cm="1">
        <f t="array" aca="1" ref="C208" ca="1">INDEX(Products!A:D, (MATCH(OFFSET(INDIRECT(ADDRESS(ROW(), COLUMN())), -2, 0), Products!B:B, 0)), 4)</f>
        <v>CASB(Cloud Access Security Broker)とは、企業や組織の従業員がクラウドサービスを利用する際の
セキュリティを一括管理する役割を果たすソリューションの総称です。
組織内で利用されているクラウドサービスへのアクセスの可視化や不正アクセスやデータ流出の阻止、
適切なクラウドサービス利用のための監視や制御、送受信するデータの暗号化などを実現し、
一貫性のあるセキュリティポリシーを適用することができます。
主にシャドーIT対策に効果があります。</v>
      </c>
      <c r="D208" s="390"/>
      <c r="E208" s="390"/>
      <c r="F208" s="390"/>
      <c r="G208" s="390"/>
      <c r="H208" s="392" t="str">
        <f>$H$60</f>
        <v>JIPDEC「企業IT利活⽤動向調査2022」より引用</v>
      </c>
      <c r="I208" s="392"/>
      <c r="J208" s="392"/>
      <c r="P208" s="69"/>
    </row>
    <row r="209" spans="2:17">
      <c r="C209" s="26"/>
      <c r="H209" s="391" t="s">
        <v>491</v>
      </c>
      <c r="I209" s="391"/>
      <c r="J209" s="391"/>
      <c r="O209" s="99"/>
      <c r="P209" s="99"/>
      <c r="Q209" s="99"/>
    </row>
    <row r="210" spans="2:17">
      <c r="C210" s="22" t="s">
        <v>348</v>
      </c>
      <c r="G210" s="37"/>
      <c r="H210" s="391"/>
      <c r="I210" s="391"/>
      <c r="J210" s="391"/>
      <c r="O210" s="99"/>
      <c r="P210" s="99"/>
      <c r="Q210" s="99"/>
    </row>
    <row r="211" spans="2:17" ht="102" customHeight="1">
      <c r="C211" s="390" t="str" cm="1">
        <f t="array" aca="1" ref="C211" ca="1">INDEX(Products!A:E, (MATCH(OFFSET(INDIRECT(ADDRESS(ROW(), COLUMN())), -5, 0), Products!B:B, 0)), 5)</f>
        <v>・セキュリティポリシーを明確にしないと効果を発揮できません。
・異変を検知しますが、その原因まではわからないため、別の手法で
　原因調査をする必要があります。
・プロキシ型の場合、各デバイスにSSL証明書の導入が必要になり、
   また、CASBが単一障害点になる可能性があります。</v>
      </c>
      <c r="D211" s="390"/>
      <c r="E211" s="390"/>
      <c r="F211" s="390"/>
      <c r="G211" s="390"/>
      <c r="H211" s="391"/>
      <c r="I211" s="391"/>
      <c r="J211" s="391"/>
      <c r="O211" s="99"/>
      <c r="P211" s="99"/>
      <c r="Q211" s="99"/>
    </row>
    <row r="212" spans="2:17">
      <c r="H212" s="391"/>
      <c r="I212" s="391"/>
      <c r="J212" s="391"/>
      <c r="O212" s="99"/>
      <c r="P212" s="99"/>
      <c r="Q212" s="99"/>
    </row>
    <row r="213" spans="2:17">
      <c r="C213" s="22" t="s">
        <v>339</v>
      </c>
      <c r="H213" s="391"/>
      <c r="I213" s="391"/>
      <c r="J213" s="391"/>
      <c r="O213" s="99"/>
      <c r="P213" s="99"/>
      <c r="Q213" s="99"/>
    </row>
    <row r="214" spans="2:17">
      <c r="O214" s="99"/>
      <c r="P214" s="99"/>
      <c r="Q214" s="99"/>
    </row>
    <row r="215" spans="2:17">
      <c r="C215" s="426" t="s">
        <v>419</v>
      </c>
      <c r="D215" s="426"/>
      <c r="E215" s="428" t="s">
        <v>426</v>
      </c>
      <c r="F215" s="428"/>
      <c r="G215" s="430" t="s">
        <v>421</v>
      </c>
      <c r="H215" s="430"/>
      <c r="I215" s="432" t="s">
        <v>422</v>
      </c>
      <c r="J215" s="432"/>
      <c r="K215" s="434" t="s">
        <v>423</v>
      </c>
      <c r="L215" s="434"/>
      <c r="M215" s="436" t="s">
        <v>424</v>
      </c>
      <c r="N215" s="436"/>
      <c r="P215" s="69"/>
    </row>
    <row r="216" spans="2:17" ht="80.099999999999994" customHeight="1">
      <c r="C216" s="455" t="str">
        <f>$C$11</f>
        <v>・ゲートウェイ他侵入口の調査</v>
      </c>
      <c r="D216" s="455"/>
      <c r="E216" s="455" t="str">
        <f>$E$11</f>
        <v>・VPN装置の脆弱性を利用した侵入</v>
      </c>
      <c r="F216" s="455"/>
      <c r="G216" s="445" t="str">
        <f>$G$11</f>
        <v>・ネットワークスキャン
・ホストスキャン
・パスワードクラックによる業務端末への侵入</v>
      </c>
      <c r="H216" s="445"/>
      <c r="I216" s="445" t="str">
        <f>$I$11</f>
        <v>・重要情報を管理するサーバへの横展開
・権限昇格</v>
      </c>
      <c r="J216" s="445"/>
      <c r="K216" s="455" t="str">
        <f>$K$11</f>
        <v>・標準ポートを使用した疎通
・OSコマンド実行
・コマンド実行履歴の削除</v>
      </c>
      <c r="L216" s="455"/>
      <c r="M216" s="455" t="str">
        <f>$M$11</f>
        <v>・重要情報の暗号化
・重要情報の窃取</v>
      </c>
      <c r="N216" s="455"/>
      <c r="P216" s="69"/>
    </row>
    <row r="217" spans="2:17" ht="120.95" customHeight="1">
      <c r="C217" s="455" t="s">
        <v>312</v>
      </c>
      <c r="D217" s="455"/>
      <c r="E217" s="455" t="s">
        <v>312</v>
      </c>
      <c r="F217" s="455"/>
      <c r="G217" s="443" t="s">
        <v>522</v>
      </c>
      <c r="H217" s="443"/>
      <c r="I217" s="443" t="s">
        <v>523</v>
      </c>
      <c r="J217" s="443"/>
      <c r="K217" s="455" t="s">
        <v>312</v>
      </c>
      <c r="L217" s="455"/>
      <c r="M217" s="455" t="s">
        <v>312</v>
      </c>
      <c r="N217" s="455"/>
      <c r="P217" s="69"/>
    </row>
    <row r="218" spans="2:17" ht="20.25" thickBot="1">
      <c r="P218" s="69"/>
    </row>
    <row r="219" spans="2:17" ht="39.950000000000003" customHeight="1" thickBot="1">
      <c r="C219" s="374" t="s">
        <v>490</v>
      </c>
      <c r="D219" s="374"/>
      <c r="E219" s="374"/>
      <c r="F219" s="374"/>
      <c r="G219" s="374"/>
      <c r="H219" s="374"/>
      <c r="I219" s="374"/>
      <c r="J219" s="374"/>
      <c r="K219" s="374"/>
      <c r="L219" s="374"/>
      <c r="M219" s="374"/>
      <c r="N219" s="374"/>
      <c r="P219" s="69"/>
    </row>
    <row r="220" spans="2:17" ht="19.5" customHeight="1">
      <c r="C220" s="22"/>
      <c r="H220" s="99"/>
      <c r="I220" s="99"/>
      <c r="J220" s="99"/>
      <c r="P220" s="69"/>
    </row>
    <row r="221" spans="2:17" ht="19.5" customHeight="1">
      <c r="C221" s="22"/>
      <c r="H221" s="99"/>
      <c r="I221" s="99"/>
      <c r="J221" s="99"/>
      <c r="P221" s="69"/>
    </row>
    <row r="222" spans="2:17" ht="39.75">
      <c r="B222" s="33"/>
      <c r="C222" s="33" t="str">
        <f>VLOOKUP(12,Products!$A$4:$B$35,2,FALSE)</f>
        <v>ウィルス対策ソフト（クライアント型）</v>
      </c>
      <c r="P222" s="69"/>
    </row>
    <row r="223" spans="2:17">
      <c r="C223" s="22" t="s">
        <v>334</v>
      </c>
      <c r="H223" s="22" t="s">
        <v>335</v>
      </c>
      <c r="P223" s="69"/>
    </row>
    <row r="224" spans="2:17" ht="145.5" customHeight="1">
      <c r="C224" s="390" t="str" cm="1">
        <f t="array" aca="1" ref="C224" ca="1">INDEX(Products!A:D, (MATCH(OFFSET(INDIRECT(ADDRESS(ROW(), COLUMN())), -2, 0), Products!B:B, 0)), 4)</f>
        <v>悪意のあるプログラムやマルウェアへの感染を防ぐソフトウェアで、AV(Anti-Virus)とも呼ばれます。
主な機能として、パターンマッチングと呼ばれる、既知ウイルスのデータパターン脅威情報から
作成したシグネチャ(パターンファイル)に合致するファイルを検知して防御する機能があります。
パターンマッチングに加え、振る舞い検知やAI・機械学習、サンドボックスといった機能に対応した
ものは、NGAV(Next Generation Anti-Virus)と呼ばれます。
また、マルウェアを水際で検知し、PCを保護するエンドポイント製品のことを
EPP(Endpoint Protection Platform)を言い、AV, NGAVはEPPの一種と言えます。</v>
      </c>
      <c r="D224" s="390"/>
      <c r="E224" s="390"/>
      <c r="F224" s="390"/>
      <c r="G224" s="390"/>
      <c r="H224" s="392" t="str">
        <f>$H$60</f>
        <v>JIPDEC「企業IT利活⽤動向調査2022」より引用</v>
      </c>
      <c r="I224" s="392"/>
      <c r="J224" s="392"/>
      <c r="P224" s="69"/>
    </row>
    <row r="225" spans="2:17">
      <c r="C225" s="26"/>
      <c r="H225" s="391" t="s">
        <v>491</v>
      </c>
      <c r="I225" s="391"/>
      <c r="J225" s="391"/>
      <c r="O225" s="99"/>
      <c r="P225" s="99"/>
      <c r="Q225" s="99"/>
    </row>
    <row r="226" spans="2:17">
      <c r="C226" s="22" t="s">
        <v>348</v>
      </c>
      <c r="G226" s="37"/>
      <c r="H226" s="391"/>
      <c r="I226" s="391"/>
      <c r="J226" s="391"/>
      <c r="O226" s="99"/>
      <c r="P226" s="99"/>
      <c r="Q226" s="99"/>
    </row>
    <row r="227" spans="2:17" ht="100.5" customHeight="1">
      <c r="C227" s="393" t="str" cm="1">
        <f t="array" aca="1" ref="C227" ca="1">INDEX(Products!A:E, (MATCH(OFFSET(INDIRECT(ADDRESS(ROW(), COLUMN())), -5, 0), Products!B:B, 0)), 5)</f>
        <v>・パターンファイルを最新の状態に保つ必要があります。
・端末内の他ソフトの動作に影響を及ぼす可能性があるため、
   重要なIT資産に適用する際には、事前検証を行うことを推奨します。</v>
      </c>
      <c r="D227" s="393"/>
      <c r="E227" s="393"/>
      <c r="F227" s="393"/>
      <c r="G227" s="393"/>
      <c r="H227" s="391"/>
      <c r="I227" s="391"/>
      <c r="J227" s="391"/>
      <c r="O227" s="99"/>
      <c r="P227" s="99"/>
      <c r="Q227" s="99"/>
    </row>
    <row r="228" spans="2:17">
      <c r="H228" s="391"/>
      <c r="I228" s="391"/>
      <c r="J228" s="391"/>
      <c r="O228" s="99"/>
      <c r="P228" s="99"/>
      <c r="Q228" s="99"/>
    </row>
    <row r="229" spans="2:17">
      <c r="C229" s="22" t="s">
        <v>339</v>
      </c>
      <c r="H229" s="391"/>
      <c r="I229" s="391"/>
      <c r="J229" s="391"/>
      <c r="O229" s="99"/>
      <c r="P229" s="99"/>
      <c r="Q229" s="99"/>
    </row>
    <row r="230" spans="2:17">
      <c r="O230" s="99"/>
      <c r="P230" s="99"/>
      <c r="Q230" s="99"/>
    </row>
    <row r="231" spans="2:17">
      <c r="C231" s="378" t="s">
        <v>419</v>
      </c>
      <c r="D231" s="378"/>
      <c r="E231" s="379" t="s">
        <v>426</v>
      </c>
      <c r="F231" s="379"/>
      <c r="G231" s="380" t="s">
        <v>421</v>
      </c>
      <c r="H231" s="380"/>
      <c r="I231" s="381" t="s">
        <v>422</v>
      </c>
      <c r="J231" s="381"/>
      <c r="K231" s="382" t="s">
        <v>423</v>
      </c>
      <c r="L231" s="382"/>
      <c r="M231" s="383" t="s">
        <v>424</v>
      </c>
      <c r="N231" s="383"/>
      <c r="P231" s="69"/>
    </row>
    <row r="232" spans="2:17" ht="81" customHeight="1">
      <c r="C232" s="377" t="str">
        <f>$C$11</f>
        <v>・ゲートウェイ他侵入口の調査</v>
      </c>
      <c r="D232" s="377"/>
      <c r="E232" s="377" t="str">
        <f>$E$11</f>
        <v>・VPN装置の脆弱性を利用した侵入</v>
      </c>
      <c r="F232" s="377"/>
      <c r="G232" s="457" t="str">
        <f>$G$11</f>
        <v>・ネットワークスキャン
・ホストスキャン
・パスワードクラックによる業務端末への侵入</v>
      </c>
      <c r="H232" s="457"/>
      <c r="I232" s="457" t="str">
        <f>$I$11</f>
        <v>・重要情報を管理するサーバへの横展開
・権限昇格</v>
      </c>
      <c r="J232" s="457"/>
      <c r="K232" s="457" t="str">
        <f>$K$11</f>
        <v>・標準ポートを使用した疎通
・OSコマンド実行
・コマンド実行履歴の削除</v>
      </c>
      <c r="L232" s="457"/>
      <c r="M232" s="377" t="str">
        <f>$M$11</f>
        <v>・重要情報の暗号化
・重要情報の窃取</v>
      </c>
      <c r="N232" s="377"/>
      <c r="P232" s="69"/>
    </row>
    <row r="233" spans="2:17" ht="90.75" customHeight="1">
      <c r="C233" s="377" t="s">
        <v>312</v>
      </c>
      <c r="D233" s="377"/>
      <c r="E233" s="377" t="s">
        <v>312</v>
      </c>
      <c r="F233" s="377"/>
      <c r="G233" s="448" t="s">
        <v>436</v>
      </c>
      <c r="H233" s="448"/>
      <c r="I233" s="447" t="s">
        <v>437</v>
      </c>
      <c r="J233" s="447"/>
      <c r="K233" s="447" t="s">
        <v>438</v>
      </c>
      <c r="L233" s="447"/>
      <c r="M233" s="377" t="s">
        <v>312</v>
      </c>
      <c r="N233" s="377"/>
      <c r="P233" s="69"/>
    </row>
    <row r="234" spans="2:17" ht="20.25" thickBot="1">
      <c r="P234" s="69"/>
    </row>
    <row r="235" spans="2:17" ht="39.950000000000003" customHeight="1" thickBot="1">
      <c r="C235" s="374" t="s">
        <v>490</v>
      </c>
      <c r="D235" s="374"/>
      <c r="E235" s="374"/>
      <c r="F235" s="374"/>
      <c r="G235" s="374"/>
      <c r="H235" s="374"/>
      <c r="I235" s="374"/>
      <c r="J235" s="374"/>
      <c r="K235" s="374"/>
      <c r="L235" s="374"/>
      <c r="M235" s="374"/>
      <c r="N235" s="374"/>
      <c r="P235" s="69"/>
    </row>
    <row r="236" spans="2:17" ht="19.5" customHeight="1">
      <c r="C236" s="22"/>
      <c r="H236" s="99"/>
      <c r="I236" s="99"/>
      <c r="J236" s="99"/>
      <c r="P236" s="69"/>
    </row>
    <row r="237" spans="2:17" ht="19.5" customHeight="1">
      <c r="C237" s="22"/>
      <c r="H237" s="99"/>
      <c r="I237" s="99"/>
      <c r="J237" s="99"/>
      <c r="P237" s="69"/>
    </row>
    <row r="238" spans="2:17" ht="39.75">
      <c r="B238" s="33"/>
      <c r="C238" s="33" t="str">
        <f>VLOOKUP(13,Products!$A$4:$B$35,2,FALSE)</f>
        <v>ソフトウェア配布ツール</v>
      </c>
      <c r="P238" s="69"/>
    </row>
    <row r="239" spans="2:17">
      <c r="C239" s="22" t="s">
        <v>334</v>
      </c>
      <c r="H239" s="22" t="s">
        <v>335</v>
      </c>
      <c r="P239" s="69"/>
    </row>
    <row r="240" spans="2:17" ht="39" customHeight="1">
      <c r="C240" s="390" t="str" cm="1">
        <f t="array" aca="1" ref="C240" ca="1">INDEX(Products!A:D, (MATCH(OFFSET(INDIRECT(ADDRESS(ROW(), COLUMN())), -2, 0), Products!B:B, 0)), 4)</f>
        <v>企業内PCで利用するソフトウェアを自動でインストール、アップデート、アンインストールし、
企業内PCで利用するソフトウェアの一元管理を実施できます。</v>
      </c>
      <c r="D240" s="390"/>
      <c r="E240" s="390"/>
      <c r="F240" s="390"/>
      <c r="G240" s="390"/>
      <c r="H240" s="392" t="str">
        <f>$H$60</f>
        <v>JIPDEC「企業IT利活⽤動向調査2022」より引用</v>
      </c>
      <c r="I240" s="392"/>
      <c r="J240" s="392"/>
      <c r="P240" s="69"/>
    </row>
    <row r="241" spans="2:17">
      <c r="C241" s="22"/>
      <c r="H241" s="391" t="s">
        <v>491</v>
      </c>
      <c r="I241" s="391"/>
      <c r="J241" s="391"/>
      <c r="O241" s="99"/>
      <c r="P241" s="99"/>
      <c r="Q241" s="99"/>
    </row>
    <row r="242" spans="2:17">
      <c r="C242" s="22" t="s">
        <v>348</v>
      </c>
      <c r="G242" s="37"/>
      <c r="H242" s="391"/>
      <c r="I242" s="391"/>
      <c r="J242" s="391"/>
      <c r="O242" s="99"/>
      <c r="P242" s="99"/>
      <c r="Q242" s="99"/>
    </row>
    <row r="243" spans="2:17" ht="100.5" customHeight="1">
      <c r="C243" s="390" t="str" cm="1">
        <f t="array" aca="1" ref="C243" ca="1">INDEX(Products!A:E, (MATCH(OFFSET(INDIRECT(ADDRESS(ROW(), COLUMN())), -5, 0), Products!B:B, 0)), 5)</f>
        <v>・配布対象以外のソフトウェアが競合することで、PCの動作に影響を与える場合があることから、
    配布前に事前検証を行うか、段階的な配布を検討することを推奨します。</v>
      </c>
      <c r="D243" s="390"/>
      <c r="E243" s="390"/>
      <c r="F243" s="390"/>
      <c r="G243" s="390"/>
      <c r="H243" s="391"/>
      <c r="I243" s="391"/>
      <c r="J243" s="391"/>
      <c r="O243" s="99"/>
      <c r="P243" s="99"/>
      <c r="Q243" s="99"/>
    </row>
    <row r="244" spans="2:17">
      <c r="H244" s="391"/>
      <c r="I244" s="391"/>
      <c r="J244" s="391"/>
      <c r="O244" s="99"/>
      <c r="P244" s="99"/>
      <c r="Q244" s="99"/>
    </row>
    <row r="245" spans="2:17">
      <c r="C245" s="22" t="s">
        <v>339</v>
      </c>
      <c r="H245" s="391"/>
      <c r="I245" s="391"/>
      <c r="J245" s="391"/>
      <c r="O245" s="99"/>
      <c r="P245" s="99"/>
      <c r="Q245" s="99"/>
    </row>
    <row r="246" spans="2:17">
      <c r="C246" s="116"/>
      <c r="O246" s="99"/>
      <c r="P246" s="99"/>
      <c r="Q246" s="99"/>
    </row>
    <row r="247" spans="2:17">
      <c r="C247" s="378" t="s">
        <v>419</v>
      </c>
      <c r="D247" s="378"/>
      <c r="E247" s="379" t="s">
        <v>426</v>
      </c>
      <c r="F247" s="379"/>
      <c r="G247" s="380" t="s">
        <v>421</v>
      </c>
      <c r="H247" s="380"/>
      <c r="I247" s="381" t="s">
        <v>422</v>
      </c>
      <c r="J247" s="381"/>
      <c r="K247" s="382" t="s">
        <v>423</v>
      </c>
      <c r="L247" s="382"/>
      <c r="M247" s="383" t="s">
        <v>424</v>
      </c>
      <c r="N247" s="383"/>
      <c r="P247" s="69"/>
    </row>
    <row r="248" spans="2:17" ht="81" customHeight="1">
      <c r="C248" s="377" t="str">
        <f>$C$11</f>
        <v>・ゲートウェイ他侵入口の調査</v>
      </c>
      <c r="D248" s="377"/>
      <c r="E248" s="377" t="str">
        <f>$E$11</f>
        <v>・VPN装置の脆弱性を利用した侵入</v>
      </c>
      <c r="F248" s="377"/>
      <c r="G248" s="377" t="str">
        <f>$G$11</f>
        <v>・ネットワークスキャン
・ホストスキャン
・パスワードクラックによる業務端末への侵入</v>
      </c>
      <c r="H248" s="377"/>
      <c r="I248" s="377" t="str">
        <f>$I$11</f>
        <v>・重要情報を管理するサーバへの横展開
・権限昇格</v>
      </c>
      <c r="J248" s="377"/>
      <c r="K248" s="377" t="str">
        <f>$K$11</f>
        <v>・標準ポートを使用した疎通
・OSコマンド実行
・コマンド実行履歴の削除</v>
      </c>
      <c r="L248" s="377"/>
      <c r="M248" s="377" t="str">
        <f>$M$11</f>
        <v>・重要情報の暗号化
・重要情報の窃取</v>
      </c>
      <c r="N248" s="377"/>
      <c r="P248" s="69"/>
    </row>
    <row r="249" spans="2:17" ht="23.1" customHeight="1">
      <c r="C249" s="377" t="s">
        <v>312</v>
      </c>
      <c r="D249" s="377"/>
      <c r="E249" s="377" t="s">
        <v>312</v>
      </c>
      <c r="F249" s="377"/>
      <c r="G249" s="377" t="s">
        <v>312</v>
      </c>
      <c r="H249" s="377"/>
      <c r="I249" s="377" t="s">
        <v>312</v>
      </c>
      <c r="J249" s="377"/>
      <c r="K249" s="377" t="s">
        <v>312</v>
      </c>
      <c r="L249" s="377"/>
      <c r="M249" s="377" t="s">
        <v>312</v>
      </c>
      <c r="N249" s="377"/>
      <c r="P249" s="69"/>
    </row>
    <row r="250" spans="2:17" ht="20.25" thickBot="1">
      <c r="P250" s="69"/>
    </row>
    <row r="251" spans="2:17" ht="39.950000000000003" customHeight="1" thickBot="1">
      <c r="C251" s="374" t="s">
        <v>490</v>
      </c>
      <c r="D251" s="374"/>
      <c r="E251" s="374"/>
      <c r="F251" s="374"/>
      <c r="G251" s="374"/>
      <c r="H251" s="374"/>
      <c r="I251" s="374"/>
      <c r="J251" s="374"/>
      <c r="K251" s="374"/>
      <c r="L251" s="374"/>
      <c r="M251" s="374"/>
      <c r="N251" s="374"/>
      <c r="P251" s="69"/>
    </row>
    <row r="252" spans="2:17" ht="19.5" customHeight="1">
      <c r="C252" s="22"/>
      <c r="H252" s="99"/>
      <c r="I252" s="99"/>
      <c r="J252" s="99"/>
      <c r="P252" s="69"/>
    </row>
    <row r="253" spans="2:17" ht="19.5" customHeight="1">
      <c r="C253" s="22"/>
      <c r="H253" s="99"/>
      <c r="I253" s="99"/>
      <c r="J253" s="99"/>
      <c r="P253" s="69"/>
    </row>
    <row r="254" spans="2:17" ht="39.75">
      <c r="B254" s="33"/>
      <c r="C254" s="33" t="str">
        <f>VLOOKUP(14,Products!$A$4:$B$35,2,FALSE)</f>
        <v>暗号化ツール</v>
      </c>
      <c r="P254" s="69"/>
    </row>
    <row r="255" spans="2:17">
      <c r="C255" s="22" t="s">
        <v>334</v>
      </c>
      <c r="H255" s="22" t="s">
        <v>335</v>
      </c>
      <c r="P255" s="69"/>
    </row>
    <row r="256" spans="2:17" ht="39.950000000000003" customHeight="1">
      <c r="C256" s="390" t="str" cm="1">
        <f t="array" aca="1" ref="C256" ca="1">INDEX(Products!A:D, (MATCH(OFFSET(INDIRECT(ADDRESS(ROW(), COLUMN())), -2, 0), Products!B:B, 0)), 4)</f>
        <v>第三者に知られたくないデータ(文書・設計書・画像など)に暗号化処理を行い、
解読できない状態にして、情報資産を保護することができます。</v>
      </c>
      <c r="D256" s="390"/>
      <c r="E256" s="390"/>
      <c r="F256" s="390"/>
      <c r="G256" s="390"/>
      <c r="H256" s="392" t="str">
        <f>$H$60</f>
        <v>JIPDEC「企業IT利活⽤動向調査2022」より引用</v>
      </c>
      <c r="I256" s="392"/>
      <c r="J256" s="392"/>
      <c r="P256" s="69"/>
    </row>
    <row r="257" spans="2:17">
      <c r="C257" s="22"/>
      <c r="H257" s="391" t="s">
        <v>491</v>
      </c>
      <c r="I257" s="391"/>
      <c r="J257" s="391"/>
      <c r="O257" s="99"/>
      <c r="P257" s="99"/>
      <c r="Q257" s="99"/>
    </row>
    <row r="258" spans="2:17">
      <c r="C258" s="22" t="s">
        <v>348</v>
      </c>
      <c r="G258" s="37"/>
      <c r="H258" s="391"/>
      <c r="I258" s="391"/>
      <c r="J258" s="391"/>
      <c r="O258" s="99"/>
      <c r="P258" s="99"/>
      <c r="Q258" s="99"/>
    </row>
    <row r="259" spans="2:17" ht="125.25" customHeight="1">
      <c r="C259" s="390" t="str" cm="1">
        <f t="array" aca="1" ref="C259" ca="1">INDEX(Products!A:E, (MATCH(OFFSET(INDIRECT(ADDRESS(ROW(), COLUMN())), -5, 0), Products!B:B, 0)), 5)</f>
        <v>・暗号化処理により、PCやサーバに負荷がかかるため、
   リソースの裕度を事前に確認しておく必要があります。
・利用している暗号アルゴリズムが危殆化した場合、第三者に解読されて
　しまう危険性があります。
・暗号鍵やパスワードを第三者に窃取されないように厳重に管理する必要
　があります。</v>
      </c>
      <c r="D259" s="390"/>
      <c r="E259" s="390"/>
      <c r="F259" s="390"/>
      <c r="G259" s="390"/>
      <c r="H259" s="391"/>
      <c r="I259" s="391"/>
      <c r="J259" s="391"/>
      <c r="O259" s="99"/>
      <c r="P259" s="99"/>
      <c r="Q259" s="99"/>
    </row>
    <row r="260" spans="2:17">
      <c r="H260" s="391"/>
      <c r="I260" s="391"/>
      <c r="J260" s="391"/>
      <c r="O260" s="99"/>
      <c r="P260" s="99"/>
      <c r="Q260" s="99"/>
    </row>
    <row r="261" spans="2:17">
      <c r="C261" s="22" t="s">
        <v>339</v>
      </c>
      <c r="H261" s="391"/>
      <c r="I261" s="391"/>
      <c r="J261" s="391"/>
      <c r="O261" s="99"/>
      <c r="P261" s="99"/>
      <c r="Q261" s="99"/>
    </row>
    <row r="262" spans="2:17">
      <c r="O262" s="99"/>
      <c r="P262" s="99"/>
      <c r="Q262" s="99"/>
    </row>
    <row r="263" spans="2:17">
      <c r="C263" s="378" t="s">
        <v>419</v>
      </c>
      <c r="D263" s="378"/>
      <c r="E263" s="379" t="s">
        <v>426</v>
      </c>
      <c r="F263" s="379"/>
      <c r="G263" s="380" t="s">
        <v>421</v>
      </c>
      <c r="H263" s="380"/>
      <c r="I263" s="381" t="s">
        <v>422</v>
      </c>
      <c r="J263" s="381"/>
      <c r="K263" s="382" t="s">
        <v>423</v>
      </c>
      <c r="L263" s="382"/>
      <c r="M263" s="383" t="s">
        <v>424</v>
      </c>
      <c r="N263" s="383"/>
      <c r="P263" s="69"/>
    </row>
    <row r="264" spans="2:17" ht="84.95" customHeight="1">
      <c r="C264" s="377" t="str">
        <f>$C$11</f>
        <v>・ゲートウェイ他侵入口の調査</v>
      </c>
      <c r="D264" s="377"/>
      <c r="E264" s="377" t="str">
        <f>$E$11</f>
        <v>・VPN装置の脆弱性を利用した侵入</v>
      </c>
      <c r="F264" s="377"/>
      <c r="G264" s="377" t="str">
        <f>$G$11</f>
        <v>・ネットワークスキャン
・ホストスキャン
・パスワードクラックによる業務端末への侵入</v>
      </c>
      <c r="H264" s="377"/>
      <c r="I264" s="377" t="str">
        <f>$I$11</f>
        <v>・重要情報を管理するサーバへの横展開
・権限昇格</v>
      </c>
      <c r="J264" s="377"/>
      <c r="K264" s="377" t="str">
        <f>$K$11</f>
        <v>・標準ポートを使用した疎通
・OSコマンド実行
・コマンド実行履歴の削除</v>
      </c>
      <c r="L264" s="377"/>
      <c r="M264" s="384" t="str">
        <f>$M$11</f>
        <v>・重要情報の暗号化
・重要情報の窃取</v>
      </c>
      <c r="N264" s="384"/>
      <c r="P264" s="69"/>
    </row>
    <row r="265" spans="2:17" ht="149.1" customHeight="1">
      <c r="C265" s="377" t="s">
        <v>312</v>
      </c>
      <c r="D265" s="377"/>
      <c r="E265" s="377" t="s">
        <v>312</v>
      </c>
      <c r="F265" s="377"/>
      <c r="G265" s="377" t="s">
        <v>312</v>
      </c>
      <c r="H265" s="377"/>
      <c r="I265" s="377" t="s">
        <v>312</v>
      </c>
      <c r="J265" s="377"/>
      <c r="K265" s="377" t="s">
        <v>312</v>
      </c>
      <c r="L265" s="377"/>
      <c r="M265" s="447" t="s">
        <v>527</v>
      </c>
      <c r="N265" s="447"/>
      <c r="P265" s="69"/>
    </row>
    <row r="266" spans="2:17">
      <c r="P266" s="69"/>
    </row>
    <row r="267" spans="2:17" ht="39.950000000000003" customHeight="1" thickBot="1">
      <c r="C267" s="374" t="s">
        <v>490</v>
      </c>
      <c r="D267" s="374"/>
      <c r="E267" s="374"/>
      <c r="F267" s="374"/>
      <c r="G267" s="374"/>
      <c r="H267" s="374"/>
      <c r="I267" s="374"/>
      <c r="J267" s="374"/>
      <c r="K267" s="374"/>
      <c r="L267" s="374"/>
      <c r="M267" s="374"/>
      <c r="N267" s="374"/>
      <c r="P267" s="69"/>
    </row>
    <row r="268" spans="2:17" ht="19.5" customHeight="1">
      <c r="C268" s="22"/>
      <c r="H268" s="99"/>
      <c r="I268" s="99"/>
      <c r="J268" s="99"/>
      <c r="P268" s="69"/>
    </row>
    <row r="269" spans="2:17" ht="19.5" customHeight="1">
      <c r="C269" s="22"/>
      <c r="H269" s="99"/>
      <c r="I269" s="99"/>
      <c r="J269" s="99"/>
      <c r="P269" s="69"/>
    </row>
    <row r="270" spans="2:17" ht="39.75">
      <c r="B270" s="33"/>
      <c r="C270" s="33" t="str">
        <f>VLOOKUP(15,Products!$A$4:$B$35,2,FALSE)</f>
        <v>IRM／DLP（情報漏洩防止）ツール</v>
      </c>
      <c r="P270" s="69"/>
    </row>
    <row r="271" spans="2:17">
      <c r="C271" s="22" t="s">
        <v>334</v>
      </c>
      <c r="H271" s="22" t="s">
        <v>335</v>
      </c>
      <c r="P271" s="69"/>
    </row>
    <row r="272" spans="2:17" ht="150.75" customHeight="1">
      <c r="C272" s="390" t="str" cm="1">
        <f t="array" aca="1" ref="C272" ca="1">INDEX(Products!A:D, (MATCH(OFFSET(INDIRECT(ADDRESS(ROW(), COLUMN())), -2, 0), Products!B:B, 0)), 4)</f>
        <v>IRM(Information Rights Management)とは、ファイルを暗号化した上で、ユーザー毎に
操作権限を付与し、その利用状況を管理する機能やソフトウェアのことを言います。
DLP(Data Loss Prevention)は、機密情報と特定した情報のみを常時監視し、サーバ上のファイル、
データベース上のデータ、ネットワーク上のデータなどをスキャンし、その中の機密情報の所在を
自動検出します。あらかじめ設定したポリシーに基づき、正規ユーザーであっても、重要データを
外部へ送信しようとしたり、USBメモリにコピーして持ちだそうとすると、アラートを出したり、
自動的にその操作をキャンセルさせることができます。</v>
      </c>
      <c r="D272" s="390"/>
      <c r="E272" s="390"/>
      <c r="F272" s="390"/>
      <c r="G272" s="390"/>
      <c r="H272" s="392" t="str">
        <f>$H$60</f>
        <v>JIPDEC「企業IT利活⽤動向調査2022」より引用</v>
      </c>
      <c r="I272" s="392"/>
      <c r="J272" s="392"/>
      <c r="P272" s="69"/>
    </row>
    <row r="273" spans="2:17">
      <c r="C273" s="26"/>
      <c r="H273" s="391" t="s">
        <v>491</v>
      </c>
      <c r="I273" s="391"/>
      <c r="J273" s="391"/>
      <c r="O273" s="99"/>
      <c r="P273" s="99"/>
      <c r="Q273" s="99"/>
    </row>
    <row r="274" spans="2:17">
      <c r="C274" s="22" t="s">
        <v>348</v>
      </c>
      <c r="G274" s="37"/>
      <c r="H274" s="391"/>
      <c r="I274" s="391"/>
      <c r="J274" s="391"/>
      <c r="O274" s="99"/>
      <c r="P274" s="99"/>
      <c r="Q274" s="99"/>
    </row>
    <row r="275" spans="2:17" ht="100.5" customHeight="1">
      <c r="C275" s="390" t="str" cm="1">
        <f t="array" aca="1" ref="C275" ca="1">INDEX(Products!A:E, (MATCH(OFFSET(INDIRECT(ADDRESS(ROW(), COLUMN())), -5, 0), Products!B:B, 0)), 5)</f>
        <v>・IRMはユーザーによる暗号化処理が必要なため、ユーザーが暗号化処理を忘れた場合、
   無保護の状態となるリスクがあります。
・DLPは機密情報を外部に持ち出すすべがなく、業務上持ち出しが必要となる事態に
   対応できないリスクがあります。</v>
      </c>
      <c r="D275" s="390"/>
      <c r="E275" s="390"/>
      <c r="F275" s="390"/>
      <c r="G275" s="390"/>
      <c r="H275" s="391"/>
      <c r="I275" s="391"/>
      <c r="J275" s="391"/>
      <c r="O275" s="99"/>
      <c r="P275" s="99"/>
      <c r="Q275" s="99"/>
    </row>
    <row r="276" spans="2:17">
      <c r="H276" s="391"/>
      <c r="I276" s="391"/>
      <c r="J276" s="391"/>
      <c r="O276" s="99"/>
      <c r="P276" s="99"/>
      <c r="Q276" s="99"/>
    </row>
    <row r="277" spans="2:17">
      <c r="C277" s="22" t="s">
        <v>339</v>
      </c>
      <c r="H277" s="391"/>
      <c r="I277" s="391"/>
      <c r="J277" s="391"/>
      <c r="O277" s="99"/>
      <c r="P277" s="99"/>
      <c r="Q277" s="99"/>
    </row>
    <row r="278" spans="2:17">
      <c r="O278" s="99"/>
      <c r="P278" s="99"/>
      <c r="Q278" s="99"/>
    </row>
    <row r="279" spans="2:17">
      <c r="C279" s="378" t="s">
        <v>419</v>
      </c>
      <c r="D279" s="378"/>
      <c r="E279" s="379" t="s">
        <v>426</v>
      </c>
      <c r="F279" s="379"/>
      <c r="G279" s="380" t="s">
        <v>421</v>
      </c>
      <c r="H279" s="380"/>
      <c r="I279" s="381" t="s">
        <v>422</v>
      </c>
      <c r="J279" s="381"/>
      <c r="K279" s="382" t="s">
        <v>423</v>
      </c>
      <c r="L279" s="382"/>
      <c r="M279" s="383" t="s">
        <v>424</v>
      </c>
      <c r="N279" s="383"/>
      <c r="P279" s="69"/>
    </row>
    <row r="280" spans="2:17" ht="84" customHeight="1">
      <c r="C280" s="377" t="str">
        <f>$C$11</f>
        <v>・ゲートウェイ他侵入口の調査</v>
      </c>
      <c r="D280" s="377"/>
      <c r="E280" s="377" t="str">
        <f>$E$11</f>
        <v>・VPN装置の脆弱性を利用した侵入</v>
      </c>
      <c r="F280" s="377"/>
      <c r="G280" s="377" t="str">
        <f>$G$11</f>
        <v>・ネットワークスキャン
・ホストスキャン
・パスワードクラックによる業務端末への侵入</v>
      </c>
      <c r="H280" s="377"/>
      <c r="I280" s="377" t="str">
        <f>$I$11</f>
        <v>・重要情報を管理するサーバへの横展開
・権限昇格</v>
      </c>
      <c r="J280" s="377"/>
      <c r="K280" s="377" t="str">
        <f>$K$11</f>
        <v>・標準ポートを使用した疎通
・OSコマンド実行
・コマンド実行履歴の削除</v>
      </c>
      <c r="L280" s="377"/>
      <c r="M280" s="384" t="str">
        <f>$M$11</f>
        <v>・重要情報の暗号化
・重要情報の窃取</v>
      </c>
      <c r="N280" s="384"/>
      <c r="P280" s="69"/>
    </row>
    <row r="281" spans="2:17" ht="185.1" customHeight="1">
      <c r="C281" s="377" t="s">
        <v>312</v>
      </c>
      <c r="D281" s="377"/>
      <c r="E281" s="377" t="s">
        <v>312</v>
      </c>
      <c r="F281" s="377"/>
      <c r="G281" s="377" t="s">
        <v>312</v>
      </c>
      <c r="H281" s="377"/>
      <c r="I281" s="377" t="s">
        <v>312</v>
      </c>
      <c r="J281" s="377"/>
      <c r="K281" s="377" t="s">
        <v>312</v>
      </c>
      <c r="L281" s="377"/>
      <c r="M281" s="389" t="s">
        <v>528</v>
      </c>
      <c r="N281" s="389"/>
      <c r="P281" s="69"/>
    </row>
    <row r="282" spans="2:17" ht="20.25" thickBot="1">
      <c r="P282" s="69"/>
    </row>
    <row r="283" spans="2:17" ht="39.950000000000003" customHeight="1" thickBot="1">
      <c r="C283" s="374" t="s">
        <v>490</v>
      </c>
      <c r="D283" s="374"/>
      <c r="E283" s="374"/>
      <c r="F283" s="374"/>
      <c r="G283" s="374"/>
      <c r="H283" s="374"/>
      <c r="I283" s="374"/>
      <c r="J283" s="374"/>
      <c r="K283" s="374"/>
      <c r="L283" s="374"/>
      <c r="M283" s="374"/>
      <c r="N283" s="374"/>
      <c r="P283" s="69"/>
    </row>
    <row r="284" spans="2:17" ht="19.5" customHeight="1">
      <c r="C284" s="22"/>
      <c r="H284" s="99"/>
      <c r="I284" s="99"/>
      <c r="J284" s="99"/>
      <c r="P284" s="69"/>
    </row>
    <row r="285" spans="2:17" ht="19.5" customHeight="1">
      <c r="C285" s="22"/>
      <c r="H285" s="99"/>
      <c r="I285" s="99"/>
      <c r="J285" s="99"/>
      <c r="P285" s="69"/>
    </row>
    <row r="286" spans="2:17" ht="39.75">
      <c r="B286" s="33"/>
      <c r="C286" s="33" t="str">
        <f>VLOOKUP(16,Products!$A$4:$B$35,2,FALSE)</f>
        <v>EDRツール（データバックアップ含む）</v>
      </c>
      <c r="P286" s="69"/>
    </row>
    <row r="287" spans="2:17">
      <c r="C287" s="22" t="s">
        <v>334</v>
      </c>
      <c r="H287" s="22" t="s">
        <v>335</v>
      </c>
      <c r="P287" s="69"/>
    </row>
    <row r="288" spans="2:17" ht="125.25" customHeight="1">
      <c r="C288" s="390" t="str" cm="1">
        <f t="array" aca="1" ref="C288" ca="1">INDEX(Products!A:D, (MATCH(OFFSET(INDIRECT(ADDRESS(ROW(), COLUMN())), -2, 0), Products!B:B, 0)), 4)</f>
        <v>EDR(Endpoint Detection and Response)は、PC, サーバ(エンドポイント)における
不審な挙動を検知し、マルウェアの検知や除去などの初動対処をスムーズに行い、
被害を最小限に抑えることができます。
EDRはマルウェア感染後の被害を抑えることを目的としており、
マルウェア感染を防止することを目的としているEPP(Endpoint Protection Platform)とは
製品の目的が異なります。</v>
      </c>
      <c r="D288" s="390"/>
      <c r="E288" s="390"/>
      <c r="F288" s="390"/>
      <c r="G288" s="390"/>
      <c r="H288" s="392" t="str">
        <f>$H$60</f>
        <v>JIPDEC「企業IT利活⽤動向調査2022」より引用</v>
      </c>
      <c r="I288" s="392"/>
      <c r="J288" s="392"/>
      <c r="P288" s="69"/>
    </row>
    <row r="289" spans="2:17">
      <c r="C289" s="26"/>
      <c r="H289" s="391" t="s">
        <v>491</v>
      </c>
      <c r="I289" s="391"/>
      <c r="J289" s="391"/>
      <c r="O289" s="99"/>
      <c r="P289" s="99"/>
      <c r="Q289" s="99"/>
    </row>
    <row r="290" spans="2:17">
      <c r="C290" s="22" t="s">
        <v>348</v>
      </c>
      <c r="G290" s="37"/>
      <c r="H290" s="391"/>
      <c r="I290" s="391"/>
      <c r="J290" s="391"/>
      <c r="O290" s="99"/>
      <c r="P290" s="99"/>
      <c r="Q290" s="99"/>
    </row>
    <row r="291" spans="2:17" ht="99.75" customHeight="1">
      <c r="C291" s="390" t="str" cm="1">
        <f t="array" aca="1" ref="C291" ca="1">INDEX(Products!A:E, (MATCH(OFFSET(INDIRECT(ADDRESS(ROW(), COLUMN())), -5, 0), Products!B:B, 0)), 5)</f>
        <v>・EDR単体ではウイルスの侵入を阻止できないため、
   他の製品(EPP等)と組み合わせて使う必要があります。
・EDRの導入により、既存のサーバやネットワークに負荷がかかるため、
   既存リソースの裕度を事前に確認しておく必要があります。</v>
      </c>
      <c r="D291" s="390"/>
      <c r="E291" s="390"/>
      <c r="F291" s="390"/>
      <c r="G291" s="390"/>
      <c r="H291" s="391"/>
      <c r="I291" s="391"/>
      <c r="J291" s="391"/>
      <c r="O291" s="99"/>
      <c r="P291" s="99"/>
      <c r="Q291" s="99"/>
    </row>
    <row r="292" spans="2:17">
      <c r="H292" s="391"/>
      <c r="I292" s="391"/>
      <c r="J292" s="391"/>
      <c r="O292" s="99"/>
      <c r="P292" s="99"/>
      <c r="Q292" s="99"/>
    </row>
    <row r="293" spans="2:17">
      <c r="C293" s="22" t="s">
        <v>339</v>
      </c>
      <c r="H293" s="391"/>
      <c r="I293" s="391"/>
      <c r="J293" s="391"/>
      <c r="O293" s="99"/>
      <c r="P293" s="99"/>
      <c r="Q293" s="99"/>
    </row>
    <row r="294" spans="2:17">
      <c r="O294" s="99"/>
      <c r="P294" s="99"/>
      <c r="Q294" s="99"/>
    </row>
    <row r="295" spans="2:17">
      <c r="C295" s="378" t="s">
        <v>419</v>
      </c>
      <c r="D295" s="378"/>
      <c r="E295" s="379" t="s">
        <v>426</v>
      </c>
      <c r="F295" s="379"/>
      <c r="G295" s="380" t="s">
        <v>421</v>
      </c>
      <c r="H295" s="380"/>
      <c r="I295" s="381" t="s">
        <v>422</v>
      </c>
      <c r="J295" s="381"/>
      <c r="K295" s="382" t="s">
        <v>423</v>
      </c>
      <c r="L295" s="382"/>
      <c r="M295" s="383" t="s">
        <v>424</v>
      </c>
      <c r="N295" s="383"/>
      <c r="P295" s="69"/>
    </row>
    <row r="296" spans="2:17" ht="89.1" customHeight="1">
      <c r="C296" s="377" t="str">
        <f>$C$11</f>
        <v>・ゲートウェイ他侵入口の調査</v>
      </c>
      <c r="D296" s="377"/>
      <c r="E296" s="377" t="str">
        <f>$E$11</f>
        <v>・VPN装置の脆弱性を利用した侵入</v>
      </c>
      <c r="F296" s="377"/>
      <c r="G296" s="445" t="str">
        <f>$G$11</f>
        <v>・ネットワークスキャン
・ホストスキャン
・パスワードクラックによる業務端末への侵入</v>
      </c>
      <c r="H296" s="445"/>
      <c r="I296" s="445" t="str">
        <f>$I$11</f>
        <v>・重要情報を管理するサーバへの横展開
・権限昇格</v>
      </c>
      <c r="J296" s="445"/>
      <c r="K296" s="445" t="str">
        <f>$K$11</f>
        <v>・標準ポートを使用した疎通
・OSコマンド実行
・コマンド実行履歴の削除</v>
      </c>
      <c r="L296" s="445"/>
      <c r="M296" s="377" t="str">
        <f>$M$11</f>
        <v>・重要情報の暗号化
・重要情報の窃取</v>
      </c>
      <c r="N296" s="377"/>
      <c r="P296" s="69"/>
    </row>
    <row r="297" spans="2:17" ht="93.95" customHeight="1">
      <c r="C297" s="377" t="s">
        <v>312</v>
      </c>
      <c r="D297" s="377"/>
      <c r="E297" s="377" t="s">
        <v>312</v>
      </c>
      <c r="F297" s="377"/>
      <c r="G297" s="448" t="s">
        <v>436</v>
      </c>
      <c r="H297" s="448"/>
      <c r="I297" s="447" t="s">
        <v>529</v>
      </c>
      <c r="J297" s="447"/>
      <c r="K297" s="447" t="s">
        <v>438</v>
      </c>
      <c r="L297" s="447"/>
      <c r="M297" s="377" t="s">
        <v>340</v>
      </c>
      <c r="N297" s="377"/>
      <c r="P297" s="69"/>
    </row>
    <row r="298" spans="2:17">
      <c r="P298" s="69"/>
    </row>
    <row r="299" spans="2:17" ht="39.950000000000003" customHeight="1" thickBot="1">
      <c r="C299" s="374" t="s">
        <v>490</v>
      </c>
      <c r="D299" s="374"/>
      <c r="E299" s="374"/>
      <c r="F299" s="374"/>
      <c r="G299" s="374"/>
      <c r="H299" s="374"/>
      <c r="I299" s="374"/>
      <c r="J299" s="374"/>
      <c r="K299" s="374"/>
      <c r="L299" s="374"/>
      <c r="M299" s="374"/>
      <c r="N299" s="374"/>
      <c r="P299" s="69"/>
    </row>
    <row r="300" spans="2:17" ht="19.5" customHeight="1">
      <c r="C300" s="22"/>
      <c r="H300" s="99"/>
      <c r="I300" s="99"/>
      <c r="J300" s="99"/>
      <c r="P300" s="69"/>
    </row>
    <row r="301" spans="2:17" ht="19.5" customHeight="1">
      <c r="C301" s="22"/>
      <c r="H301" s="99"/>
      <c r="I301" s="99"/>
      <c r="J301" s="99"/>
      <c r="P301" s="69"/>
    </row>
    <row r="302" spans="2:17" ht="39.75">
      <c r="B302" s="33"/>
      <c r="C302" s="71" t="str">
        <f>VLOOKUP(17,Products!$A$4:$B$35,2,FALSE)</f>
        <v>アプリケーション制御/分離ツール</v>
      </c>
      <c r="P302" s="69"/>
    </row>
    <row r="303" spans="2:17">
      <c r="C303" s="22" t="s">
        <v>334</v>
      </c>
      <c r="H303" s="22" t="s">
        <v>335</v>
      </c>
      <c r="P303" s="69"/>
    </row>
    <row r="304" spans="2:17" ht="39.950000000000003" customHeight="1">
      <c r="C304" s="390" t="str" cm="1">
        <f t="array" aca="1" ref="C304" ca="1">INDEX(Products!A:D, (MATCH(OFFSET(INDIRECT(ADDRESS(ROW(), COLUMN())), -2, 0), Products!B:B, 0)), 4)</f>
        <v>あらかじめ設定したポリシーに基づき、ユーザー毎にアプリケーションの操作/実行権限を付与し、
その利用状況を管理することができます。</v>
      </c>
      <c r="D304" s="390"/>
      <c r="E304" s="390"/>
      <c r="F304" s="390"/>
      <c r="G304" s="390"/>
      <c r="H304" s="392" t="str">
        <f>$H$60</f>
        <v>JIPDEC「企業IT利活⽤動向調査2022」より引用</v>
      </c>
      <c r="I304" s="392"/>
      <c r="J304" s="392"/>
      <c r="P304" s="69"/>
    </row>
    <row r="305" spans="2:17" ht="40.5" customHeight="1">
      <c r="C305" s="22"/>
      <c r="H305" s="391" t="s">
        <v>491</v>
      </c>
      <c r="I305" s="391"/>
      <c r="J305" s="391"/>
      <c r="O305" s="99"/>
      <c r="P305" s="99"/>
      <c r="Q305" s="99"/>
    </row>
    <row r="306" spans="2:17">
      <c r="C306" s="22" t="s">
        <v>348</v>
      </c>
      <c r="G306" s="37"/>
      <c r="H306" s="391"/>
      <c r="I306" s="391"/>
      <c r="J306" s="391"/>
      <c r="O306" s="99"/>
      <c r="P306" s="99"/>
      <c r="Q306" s="99"/>
    </row>
    <row r="307" spans="2:17" ht="90" customHeight="1">
      <c r="C307" s="390" t="str" cm="1">
        <f t="array" aca="1" ref="C307" ca="1">INDEX(Products!A:E, (MATCH(OFFSET(INDIRECT(ADDRESS(ROW(), COLUMN())), -5, 0), Products!B:B, 0)), 5)</f>
        <v>・セキュリティポリシーを適切に設定しないと効果を発揮できません。</v>
      </c>
      <c r="D307" s="390"/>
      <c r="E307" s="390"/>
      <c r="F307" s="390"/>
      <c r="G307" s="390"/>
      <c r="H307" s="391"/>
      <c r="I307" s="391"/>
      <c r="J307" s="391"/>
      <c r="O307" s="99"/>
      <c r="P307" s="99"/>
      <c r="Q307" s="99"/>
    </row>
    <row r="308" spans="2:17">
      <c r="H308" s="391"/>
      <c r="I308" s="391"/>
      <c r="J308" s="391"/>
      <c r="O308" s="99"/>
      <c r="P308" s="99"/>
      <c r="Q308" s="99"/>
    </row>
    <row r="309" spans="2:17">
      <c r="C309" s="22" t="s">
        <v>339</v>
      </c>
      <c r="H309" s="391"/>
      <c r="I309" s="391"/>
      <c r="J309" s="391"/>
      <c r="O309" s="99"/>
      <c r="P309" s="99"/>
      <c r="Q309" s="99"/>
    </row>
    <row r="310" spans="2:17">
      <c r="O310" s="99"/>
      <c r="P310" s="99"/>
      <c r="Q310" s="99"/>
    </row>
    <row r="311" spans="2:17">
      <c r="C311" s="378" t="s">
        <v>419</v>
      </c>
      <c r="D311" s="378"/>
      <c r="E311" s="379" t="s">
        <v>426</v>
      </c>
      <c r="F311" s="379"/>
      <c r="G311" s="380" t="s">
        <v>421</v>
      </c>
      <c r="H311" s="380"/>
      <c r="I311" s="381" t="s">
        <v>422</v>
      </c>
      <c r="J311" s="381"/>
      <c r="K311" s="382" t="s">
        <v>423</v>
      </c>
      <c r="L311" s="382"/>
      <c r="M311" s="383" t="s">
        <v>424</v>
      </c>
      <c r="N311" s="383"/>
      <c r="P311" s="69"/>
    </row>
    <row r="312" spans="2:17" ht="87.95" customHeight="1">
      <c r="C312" s="377" t="str">
        <f>$C$11</f>
        <v>・ゲートウェイ他侵入口の調査</v>
      </c>
      <c r="D312" s="377"/>
      <c r="E312" s="377" t="str">
        <f>$E$11</f>
        <v>・VPN装置の脆弱性を利用した侵入</v>
      </c>
      <c r="F312" s="377"/>
      <c r="G312" s="384" t="str">
        <f>$G$11</f>
        <v>・ネットワークスキャン
・ホストスキャン
・パスワードクラックによる業務端末への侵入</v>
      </c>
      <c r="H312" s="384"/>
      <c r="I312" s="385" t="str">
        <f>$I$11</f>
        <v>・重要情報を管理するサーバへの横展開
・権限昇格</v>
      </c>
      <c r="J312" s="385"/>
      <c r="K312" s="384" t="str">
        <f>$K$11</f>
        <v>・標準ポートを使用した疎通
・OSコマンド実行
・コマンド実行履歴の削除</v>
      </c>
      <c r="L312" s="384"/>
      <c r="M312" s="377" t="str">
        <f>$M$11</f>
        <v>・重要情報の暗号化
・重要情報の窃取</v>
      </c>
      <c r="N312" s="377"/>
      <c r="P312" s="69"/>
    </row>
    <row r="313" spans="2:17" ht="86.1" customHeight="1">
      <c r="C313" s="377" t="s">
        <v>312</v>
      </c>
      <c r="D313" s="377"/>
      <c r="E313" s="377" t="s">
        <v>312</v>
      </c>
      <c r="F313" s="377"/>
      <c r="G313" s="447" t="s">
        <v>445</v>
      </c>
      <c r="H313" s="447"/>
      <c r="I313" s="377" t="s">
        <v>312</v>
      </c>
      <c r="J313" s="377"/>
      <c r="K313" s="447" t="s">
        <v>446</v>
      </c>
      <c r="L313" s="447"/>
      <c r="M313" s="377" t="s">
        <v>340</v>
      </c>
      <c r="N313" s="377"/>
      <c r="P313" s="69"/>
    </row>
    <row r="314" spans="2:17">
      <c r="P314" s="69"/>
    </row>
    <row r="315" spans="2:17" ht="39.950000000000003" customHeight="1" thickBot="1">
      <c r="C315" s="374" t="s">
        <v>490</v>
      </c>
      <c r="D315" s="374"/>
      <c r="E315" s="374"/>
      <c r="F315" s="374"/>
      <c r="G315" s="374"/>
      <c r="H315" s="374"/>
      <c r="I315" s="374"/>
      <c r="J315" s="374"/>
      <c r="K315" s="374"/>
      <c r="L315" s="374"/>
      <c r="M315" s="374"/>
      <c r="N315" s="374"/>
      <c r="P315" s="69"/>
    </row>
    <row r="316" spans="2:17" ht="19.5" customHeight="1">
      <c r="C316" s="22"/>
      <c r="H316" s="99"/>
      <c r="I316" s="99"/>
      <c r="J316" s="99"/>
      <c r="P316" s="69"/>
    </row>
    <row r="317" spans="2:17" ht="19.5" customHeight="1">
      <c r="C317" s="22"/>
      <c r="H317" s="99"/>
      <c r="I317" s="99"/>
      <c r="J317" s="99"/>
      <c r="P317" s="69"/>
    </row>
    <row r="318" spans="2:17" ht="39.75">
      <c r="B318" s="33"/>
      <c r="C318" s="33" t="s">
        <v>447</v>
      </c>
      <c r="P318" s="69"/>
    </row>
    <row r="319" spans="2:17">
      <c r="C319" s="22" t="s">
        <v>334</v>
      </c>
      <c r="H319" s="22" t="s">
        <v>335</v>
      </c>
      <c r="P319" s="69"/>
    </row>
    <row r="320" spans="2:17" ht="78.95" customHeight="1">
      <c r="C320" s="390" t="str" cm="1">
        <f t="array" aca="1" ref="C320" ca="1">INDEX(Products!A:D, (MATCH(OFFSET(INDIRECT(ADDRESS(ROW(), COLUMN())), -2, 0), Products!B:B, 0)), 4)</f>
        <v>企業が保有するPCやソフトウェアなどのバージョンや保有数、各端末の操作ログなどを一元的に管理
するツールです。
導入することにより脆弱性が報告された際の適切なアップデート対応や、インシデント発生時のログ
調査などに役立ちます。</v>
      </c>
      <c r="D320" s="390"/>
      <c r="E320" s="390"/>
      <c r="F320" s="390"/>
      <c r="G320" s="390"/>
      <c r="H320" s="392" t="str">
        <f>$H$60</f>
        <v>JIPDEC「企業IT利活⽤動向調査2022」より引用</v>
      </c>
      <c r="I320" s="392"/>
      <c r="J320" s="392"/>
      <c r="P320" s="69"/>
    </row>
    <row r="321" spans="2:17">
      <c r="C321" s="22"/>
      <c r="H321" s="391" t="s">
        <v>491</v>
      </c>
      <c r="I321" s="391"/>
      <c r="J321" s="391"/>
      <c r="O321" s="99"/>
      <c r="P321" s="99"/>
      <c r="Q321" s="99"/>
    </row>
    <row r="322" spans="2:17">
      <c r="C322" s="22" t="s">
        <v>348</v>
      </c>
      <c r="G322" s="37"/>
      <c r="H322" s="391"/>
      <c r="I322" s="391"/>
      <c r="J322" s="391"/>
      <c r="O322" s="99"/>
      <c r="P322" s="99"/>
      <c r="Q322" s="99"/>
    </row>
    <row r="323" spans="2:17" ht="100.5" customHeight="1">
      <c r="C323" s="390" t="str" cm="1">
        <f t="array" aca="1" ref="C323" ca="1">INDEX(Products!A:E, (MATCH(OFFSET(INDIRECT(ADDRESS(ROW(), COLUMN())), -5, 0), Products!B:B, 0)), 5)</f>
        <v>・EPPやEDRなどの検知・防御機能を持ったPC資産・ログ管理ツールが数多く存在します。
役割が重複する可能性あるので導入時は被りがないか確認が必要です。
・内外部の管理サーバとの通信を許容する必要があり、穴となる可能性があります。</v>
      </c>
      <c r="D323" s="390"/>
      <c r="E323" s="390"/>
      <c r="F323" s="390"/>
      <c r="G323" s="390"/>
      <c r="H323" s="391"/>
      <c r="I323" s="391"/>
      <c r="J323" s="391"/>
      <c r="O323" s="99"/>
      <c r="P323" s="99"/>
      <c r="Q323" s="99"/>
    </row>
    <row r="324" spans="2:17">
      <c r="H324" s="391"/>
      <c r="I324" s="391"/>
      <c r="J324" s="391"/>
      <c r="O324" s="99"/>
      <c r="P324" s="99"/>
      <c r="Q324" s="99"/>
    </row>
    <row r="325" spans="2:17">
      <c r="C325" s="22" t="s">
        <v>339</v>
      </c>
      <c r="H325" s="391"/>
      <c r="I325" s="391"/>
      <c r="J325" s="391"/>
      <c r="O325" s="99"/>
      <c r="P325" s="99"/>
      <c r="Q325" s="99"/>
    </row>
    <row r="326" spans="2:17">
      <c r="O326" s="99"/>
      <c r="P326" s="99"/>
      <c r="Q326" s="99"/>
    </row>
    <row r="327" spans="2:17" ht="20.100000000000001" customHeight="1">
      <c r="C327" s="378" t="s">
        <v>419</v>
      </c>
      <c r="D327" s="378"/>
      <c r="E327" s="398" t="s">
        <v>426</v>
      </c>
      <c r="F327" s="398"/>
      <c r="G327" s="422" t="s">
        <v>421</v>
      </c>
      <c r="H327" s="422"/>
      <c r="I327" s="416" t="s">
        <v>422</v>
      </c>
      <c r="J327" s="416"/>
      <c r="K327" s="382" t="s">
        <v>423</v>
      </c>
      <c r="L327" s="382"/>
      <c r="M327" s="383" t="s">
        <v>424</v>
      </c>
      <c r="N327" s="383"/>
      <c r="P327" s="69"/>
    </row>
    <row r="328" spans="2:17" ht="90" customHeight="1">
      <c r="C328" s="377" t="str">
        <f>$C$11</f>
        <v>・ゲートウェイ他侵入口の調査</v>
      </c>
      <c r="D328" s="377"/>
      <c r="E328" s="377" t="str">
        <f>$E$11</f>
        <v>・VPN装置の脆弱性を利用した侵入</v>
      </c>
      <c r="F328" s="377"/>
      <c r="G328" s="377" t="str">
        <f>$G$11</f>
        <v>・ネットワークスキャン
・ホストスキャン
・パスワードクラックによる業務端末への侵入</v>
      </c>
      <c r="H328" s="377"/>
      <c r="I328" s="377" t="str">
        <f>$I$11</f>
        <v>・重要情報を管理するサーバへの横展開
・権限昇格</v>
      </c>
      <c r="J328" s="377"/>
      <c r="K328" s="377" t="str">
        <f>$K$11</f>
        <v>・標準ポートを使用した疎通
・OSコマンド実行
・コマンド実行履歴の削除</v>
      </c>
      <c r="L328" s="377"/>
      <c r="M328" s="377" t="str">
        <f>$M$11</f>
        <v>・重要情報の暗号化
・重要情報の窃取</v>
      </c>
      <c r="N328" s="377"/>
      <c r="P328" s="69"/>
    </row>
    <row r="329" spans="2:17" ht="24.95" customHeight="1">
      <c r="C329" s="377" t="s">
        <v>340</v>
      </c>
      <c r="D329" s="377"/>
      <c r="E329" s="377" t="s">
        <v>340</v>
      </c>
      <c r="F329" s="377"/>
      <c r="G329" s="377" t="s">
        <v>340</v>
      </c>
      <c r="H329" s="377"/>
      <c r="I329" s="377" t="s">
        <v>340</v>
      </c>
      <c r="J329" s="377"/>
      <c r="K329" s="377" t="s">
        <v>340</v>
      </c>
      <c r="L329" s="377"/>
      <c r="M329" s="377" t="s">
        <v>340</v>
      </c>
      <c r="N329" s="377"/>
      <c r="P329" s="69"/>
    </row>
    <row r="330" spans="2:17" ht="20.25" thickBot="1">
      <c r="P330" s="69"/>
    </row>
    <row r="331" spans="2:17" ht="40.5" thickBot="1">
      <c r="C331" s="450" t="s">
        <v>344</v>
      </c>
      <c r="D331" s="451"/>
      <c r="E331" s="451"/>
      <c r="F331" s="451"/>
      <c r="G331" s="451"/>
      <c r="H331" s="451"/>
      <c r="I331" s="451"/>
      <c r="J331" s="451"/>
      <c r="K331" s="451"/>
      <c r="L331" s="451"/>
      <c r="M331" s="451"/>
      <c r="N331" s="452"/>
      <c r="P331" s="69"/>
    </row>
    <row r="332" spans="2:17" ht="19.5" customHeight="1"/>
    <row r="333" spans="2:17" ht="19.5" customHeight="1"/>
    <row r="334" spans="2:17" ht="39.950000000000003" customHeight="1">
      <c r="B334" s="33"/>
      <c r="C334" s="33" t="s">
        <v>450</v>
      </c>
      <c r="P334" s="69"/>
    </row>
    <row r="335" spans="2:17" ht="20.100000000000001" customHeight="1">
      <c r="C335" s="22" t="s">
        <v>334</v>
      </c>
      <c r="H335" s="22" t="s">
        <v>335</v>
      </c>
      <c r="P335" s="69"/>
    </row>
    <row r="336" spans="2:17" ht="78.95" customHeight="1">
      <c r="C336" s="390" t="str" cm="1">
        <f t="array" aca="1" ref="C336" ca="1">INDEX(Products!A:D, (MATCH(OFFSET(INDIRECT(ADDRESS(ROW(), COLUMN())), -2, 0), Products!B:B, 0)), 4)</f>
        <v>ユーザーが使うクライアント端末に必要最小限の処理をさせ、ほとんどの処理をサーバ側に集中させたシステムアーキテクチャを実現するサービスです。
個別端末上にデータを保存しないので紛失時のリスクを大幅に削減することができます。</v>
      </c>
      <c r="D336" s="390"/>
      <c r="E336" s="390"/>
      <c r="F336" s="390"/>
      <c r="G336" s="390"/>
      <c r="H336" s="392" t="str">
        <f>$H$60</f>
        <v>JIPDEC「企業IT利活⽤動向調査2022」より引用</v>
      </c>
      <c r="I336" s="392"/>
      <c r="J336" s="392"/>
      <c r="P336" s="69"/>
    </row>
    <row r="337" spans="2:17" ht="19.5" customHeight="1">
      <c r="C337" s="22"/>
      <c r="H337" s="391" t="s">
        <v>491</v>
      </c>
      <c r="I337" s="391"/>
      <c r="J337" s="391"/>
      <c r="O337" s="99"/>
      <c r="P337" s="99"/>
      <c r="Q337" s="99"/>
    </row>
    <row r="338" spans="2:17" ht="20.100000000000001" customHeight="1">
      <c r="C338" s="22" t="s">
        <v>348</v>
      </c>
      <c r="G338" s="37"/>
      <c r="H338" s="391"/>
      <c r="I338" s="391"/>
      <c r="J338" s="391"/>
      <c r="O338" s="99"/>
      <c r="P338" s="99"/>
      <c r="Q338" s="99"/>
    </row>
    <row r="339" spans="2:17" ht="100.5" customHeight="1">
      <c r="C339" s="390" t="str" cm="1">
        <f t="array" aca="1" ref="C339" ca="1">INDEX(Products!A:E, (MATCH(OFFSET(INDIRECT(ADDRESS(ROW(), COLUMN())), -5, 0), Products!B:B, 0)), 5)</f>
        <v>・サーバの負荷が高くなるため、リソースを適切に配置する必要があります。</v>
      </c>
      <c r="D339" s="390"/>
      <c r="E339" s="390"/>
      <c r="F339" s="390"/>
      <c r="G339" s="390"/>
      <c r="H339" s="391"/>
      <c r="I339" s="391"/>
      <c r="J339" s="391"/>
      <c r="O339" s="99"/>
      <c r="P339" s="99"/>
      <c r="Q339" s="99"/>
    </row>
    <row r="340" spans="2:17" ht="20.100000000000001" customHeight="1">
      <c r="H340" s="391"/>
      <c r="I340" s="391"/>
      <c r="J340" s="391"/>
      <c r="O340" s="99"/>
      <c r="P340" s="99"/>
      <c r="Q340" s="99"/>
    </row>
    <row r="341" spans="2:17" ht="20.100000000000001" customHeight="1">
      <c r="C341" s="22" t="s">
        <v>339</v>
      </c>
      <c r="H341" s="391"/>
      <c r="I341" s="391"/>
      <c r="J341" s="391"/>
      <c r="O341" s="99"/>
      <c r="P341" s="99"/>
      <c r="Q341" s="99"/>
    </row>
    <row r="342" spans="2:17">
      <c r="O342" s="99"/>
      <c r="P342" s="99"/>
      <c r="Q342" s="99"/>
    </row>
    <row r="343" spans="2:17">
      <c r="C343" s="378" t="s">
        <v>419</v>
      </c>
      <c r="D343" s="378"/>
      <c r="E343" s="379" t="s">
        <v>426</v>
      </c>
      <c r="F343" s="379"/>
      <c r="G343" s="380" t="s">
        <v>421</v>
      </c>
      <c r="H343" s="380"/>
      <c r="I343" s="381" t="s">
        <v>422</v>
      </c>
      <c r="J343" s="381"/>
      <c r="K343" s="382" t="s">
        <v>423</v>
      </c>
      <c r="L343" s="382"/>
      <c r="M343" s="383" t="s">
        <v>424</v>
      </c>
      <c r="N343" s="383"/>
      <c r="P343" s="69"/>
    </row>
    <row r="344" spans="2:17" ht="86.1" customHeight="1">
      <c r="C344" s="377" t="str">
        <f>$C$11</f>
        <v>・ゲートウェイ他侵入口の調査</v>
      </c>
      <c r="D344" s="377"/>
      <c r="E344" s="377" t="str">
        <f>$E$11</f>
        <v>・VPN装置の脆弱性を利用した侵入</v>
      </c>
      <c r="F344" s="377"/>
      <c r="G344" s="377" t="str">
        <f>$G$11</f>
        <v>・ネットワークスキャン
・ホストスキャン
・パスワードクラックによる業務端末への侵入</v>
      </c>
      <c r="H344" s="377"/>
      <c r="I344" s="377" t="str">
        <f>$I$11</f>
        <v>・重要情報を管理するサーバへの横展開
・権限昇格</v>
      </c>
      <c r="J344" s="377"/>
      <c r="K344" s="377" t="str">
        <f>$K$11</f>
        <v>・標準ポートを使用した疎通
・OSコマンド実行
・コマンド実行履歴の削除</v>
      </c>
      <c r="L344" s="377"/>
      <c r="M344" s="455" t="str">
        <f>$M$11</f>
        <v>・重要情報の暗号化
・重要情報の窃取</v>
      </c>
      <c r="N344" s="456"/>
      <c r="P344" s="69"/>
    </row>
    <row r="345" spans="2:17" ht="20.100000000000001" customHeight="1">
      <c r="C345" s="377" t="s">
        <v>340</v>
      </c>
      <c r="D345" s="377"/>
      <c r="E345" s="377" t="s">
        <v>340</v>
      </c>
      <c r="F345" s="377"/>
      <c r="G345" s="377" t="s">
        <v>340</v>
      </c>
      <c r="H345" s="377"/>
      <c r="I345" s="377" t="s">
        <v>340</v>
      </c>
      <c r="J345" s="377"/>
      <c r="K345" s="377" t="s">
        <v>340</v>
      </c>
      <c r="L345" s="377"/>
      <c r="M345" s="455" t="s">
        <v>312</v>
      </c>
      <c r="N345" s="456"/>
      <c r="P345" s="69"/>
    </row>
    <row r="346" spans="2:17" ht="20.25" thickBot="1">
      <c r="P346" s="69"/>
    </row>
    <row r="347" spans="2:17" ht="39.950000000000003" customHeight="1" thickBot="1">
      <c r="C347" s="374" t="s">
        <v>490</v>
      </c>
      <c r="D347" s="375"/>
      <c r="E347" s="375"/>
      <c r="F347" s="375"/>
      <c r="G347" s="375"/>
      <c r="H347" s="375"/>
      <c r="I347" s="375"/>
      <c r="J347" s="375"/>
      <c r="K347" s="375"/>
      <c r="L347" s="375"/>
      <c r="M347" s="375"/>
      <c r="N347" s="376"/>
      <c r="P347" s="69"/>
    </row>
    <row r="348" spans="2:17" ht="19.5" customHeight="1">
      <c r="C348" s="22"/>
      <c r="H348" s="99"/>
      <c r="I348" s="99"/>
      <c r="J348" s="99"/>
      <c r="P348" s="69"/>
    </row>
    <row r="349" spans="2:17" ht="19.5" customHeight="1">
      <c r="C349" s="22"/>
      <c r="H349" s="99"/>
      <c r="I349" s="99"/>
      <c r="J349" s="99"/>
      <c r="P349" s="69"/>
    </row>
    <row r="350" spans="2:17" ht="39.75">
      <c r="B350" s="33"/>
      <c r="C350" s="33" t="s">
        <v>451</v>
      </c>
      <c r="P350" s="69"/>
    </row>
    <row r="351" spans="2:17">
      <c r="C351" s="22" t="s">
        <v>334</v>
      </c>
      <c r="H351" s="22" t="s">
        <v>335</v>
      </c>
      <c r="P351" s="69"/>
    </row>
    <row r="352" spans="2:17" ht="57" customHeight="1">
      <c r="C352" s="390" t="str" cm="1">
        <f t="array" aca="1" ref="C352" ca="1">INDEX(Products!A:D, (MATCH(OFFSET(INDIRECT(ADDRESS(ROW(), COLUMN())), -2, 0), Products!B:B, 0)), 4)</f>
        <v>ネットワークやユーザPCから集約したログを集約し、AIを利用してユーザの振る舞いを分析し、普段と違う動作を検知できるツールです。内部不正やマルウェアに感染した端末上で行われる不正な操作の検知ができます。</v>
      </c>
      <c r="D352" s="390"/>
      <c r="E352" s="390"/>
      <c r="F352" s="390"/>
      <c r="G352" s="390"/>
      <c r="H352" s="392" t="str">
        <f>$H$60</f>
        <v>JIPDEC「企業IT利活⽤動向調査2022」より引用</v>
      </c>
      <c r="I352" s="392"/>
      <c r="J352" s="392"/>
      <c r="P352" s="69"/>
    </row>
    <row r="353" spans="2:17">
      <c r="C353" s="22"/>
      <c r="H353" s="391" t="s">
        <v>491</v>
      </c>
      <c r="I353" s="391"/>
      <c r="J353" s="391"/>
      <c r="O353" s="99"/>
      <c r="P353" s="99"/>
      <c r="Q353" s="99"/>
    </row>
    <row r="354" spans="2:17">
      <c r="C354" s="22" t="s">
        <v>348</v>
      </c>
      <c r="G354" s="37"/>
      <c r="H354" s="391"/>
      <c r="I354" s="391"/>
      <c r="J354" s="391"/>
      <c r="O354" s="99"/>
      <c r="P354" s="99"/>
      <c r="Q354" s="99"/>
    </row>
    <row r="355" spans="2:17" ht="100.5" customHeight="1">
      <c r="C355" s="390" t="str" cm="1">
        <f t="array" aca="1" ref="C355" ca="1">INDEX(Products!A:E, (MATCH(OFFSET(INDIRECT(ADDRESS(ROW(), COLUMN())), -5, 0), Products!B:B, 0)), 5)</f>
        <v>・ログ分析ツールSIEMの追加機能として導入されるケースが多いです。
・ユーザの振る舞いをAIで判断するためには一定の学習期間が必要です。</v>
      </c>
      <c r="D355" s="390"/>
      <c r="E355" s="390"/>
      <c r="F355" s="390"/>
      <c r="G355" s="390"/>
      <c r="H355" s="391"/>
      <c r="I355" s="391"/>
      <c r="J355" s="391"/>
      <c r="O355" s="99"/>
      <c r="P355" s="99"/>
      <c r="Q355" s="99"/>
    </row>
    <row r="356" spans="2:17">
      <c r="H356" s="391"/>
      <c r="I356" s="391"/>
      <c r="J356" s="391"/>
      <c r="O356" s="99"/>
      <c r="P356" s="99"/>
      <c r="Q356" s="99"/>
    </row>
    <row r="357" spans="2:17">
      <c r="C357" s="22" t="s">
        <v>339</v>
      </c>
      <c r="H357" s="391"/>
      <c r="I357" s="391"/>
      <c r="J357" s="391"/>
      <c r="O357" s="99"/>
      <c r="P357" s="99"/>
      <c r="Q357" s="99"/>
    </row>
    <row r="358" spans="2:17">
      <c r="O358" s="99"/>
      <c r="P358" s="99"/>
      <c r="Q358" s="99"/>
    </row>
    <row r="359" spans="2:17">
      <c r="C359" s="378" t="s">
        <v>419</v>
      </c>
      <c r="D359" s="378"/>
      <c r="E359" s="379" t="s">
        <v>426</v>
      </c>
      <c r="F359" s="379"/>
      <c r="G359" s="380" t="s">
        <v>421</v>
      </c>
      <c r="H359" s="380"/>
      <c r="I359" s="381" t="s">
        <v>422</v>
      </c>
      <c r="J359" s="381"/>
      <c r="K359" s="382" t="s">
        <v>423</v>
      </c>
      <c r="L359" s="382"/>
      <c r="M359" s="383" t="s">
        <v>424</v>
      </c>
      <c r="N359" s="383"/>
      <c r="P359" s="69"/>
    </row>
    <row r="360" spans="2:17" ht="87" customHeight="1">
      <c r="C360" s="455" t="str">
        <f>$C$11</f>
        <v>・ゲートウェイ他侵入口の調査</v>
      </c>
      <c r="D360" s="456"/>
      <c r="E360" s="455" t="str">
        <f>$E$11</f>
        <v>・VPN装置の脆弱性を利用した侵入</v>
      </c>
      <c r="F360" s="456"/>
      <c r="G360" s="445" t="str">
        <f>$G$11</f>
        <v>・ネットワークスキャン
・ホストスキャン
・パスワードクラックによる業務端末への侵入</v>
      </c>
      <c r="H360" s="446"/>
      <c r="I360" s="445" t="str">
        <f>$I$11</f>
        <v>・重要情報を管理するサーバへの横展開
・権限昇格</v>
      </c>
      <c r="J360" s="446"/>
      <c r="K360" s="445" t="str">
        <f>$K$11</f>
        <v>・標準ポートを使用した疎通
・OSコマンド実行
・コマンド実行履歴の削除</v>
      </c>
      <c r="L360" s="446"/>
      <c r="M360" s="455" t="str">
        <f>$M$11</f>
        <v>・重要情報の暗号化
・重要情報の窃取</v>
      </c>
      <c r="N360" s="456"/>
      <c r="P360" s="69"/>
    </row>
    <row r="361" spans="2:17" ht="111" customHeight="1">
      <c r="C361" s="455" t="s">
        <v>312</v>
      </c>
      <c r="D361" s="456"/>
      <c r="E361" s="455" t="s">
        <v>312</v>
      </c>
      <c r="F361" s="456"/>
      <c r="G361" s="443" t="s">
        <v>522</v>
      </c>
      <c r="H361" s="444"/>
      <c r="I361" s="443" t="s">
        <v>523</v>
      </c>
      <c r="J361" s="444"/>
      <c r="K361" s="443" t="s">
        <v>524</v>
      </c>
      <c r="L361" s="444"/>
      <c r="M361" s="455" t="s">
        <v>312</v>
      </c>
      <c r="N361" s="456"/>
      <c r="P361" s="69"/>
    </row>
    <row r="362" spans="2:17" ht="20.25" thickBot="1">
      <c r="P362" s="69"/>
    </row>
    <row r="363" spans="2:17" ht="39.950000000000003" customHeight="1" thickBot="1">
      <c r="C363" s="374" t="s">
        <v>490</v>
      </c>
      <c r="D363" s="375"/>
      <c r="E363" s="375"/>
      <c r="F363" s="375"/>
      <c r="G363" s="375"/>
      <c r="H363" s="375"/>
      <c r="I363" s="375"/>
      <c r="J363" s="375"/>
      <c r="K363" s="375"/>
      <c r="L363" s="375"/>
      <c r="M363" s="375"/>
      <c r="N363" s="376"/>
      <c r="P363" s="69"/>
    </row>
    <row r="364" spans="2:17" ht="19.5" customHeight="1">
      <c r="C364" s="22"/>
      <c r="H364" s="99"/>
      <c r="I364" s="99"/>
      <c r="J364" s="99"/>
      <c r="P364" s="69"/>
    </row>
    <row r="365" spans="2:17" ht="19.5" customHeight="1">
      <c r="C365" s="22"/>
      <c r="H365" s="99"/>
      <c r="I365" s="99"/>
      <c r="J365" s="99"/>
      <c r="P365" s="69"/>
    </row>
    <row r="366" spans="2:17" ht="39.75">
      <c r="B366" s="33"/>
      <c r="C366" s="33" t="s">
        <v>454</v>
      </c>
      <c r="P366" s="69"/>
    </row>
    <row r="367" spans="2:17">
      <c r="C367" s="22" t="s">
        <v>334</v>
      </c>
      <c r="H367" s="22" t="s">
        <v>335</v>
      </c>
      <c r="P367" s="69"/>
    </row>
    <row r="368" spans="2:17" ht="78.95" customHeight="1">
      <c r="C368" s="390" t="str" cm="1">
        <f t="array" aca="1" ref="C368" ca="1">INDEX(Products!A:D, (MATCH(OFFSET(INDIRECT(ADDRESS(ROW(), COLUMN())), -2, 0), Products!B:B, 0)), 4)</f>
        <v>新しくサービスを立ち上げたり、既存システムの定期的な見直しを行う際、脆弱性がないかどうかを自社で開発・提供するサーバ・プラットホームに対してスキャン・模擬攻撃などを行い、穴がないかを診断することのできるサービスです。</v>
      </c>
      <c r="D368" s="390"/>
      <c r="E368" s="390"/>
      <c r="F368" s="390"/>
      <c r="G368" s="390"/>
      <c r="H368" s="392" t="str">
        <f>$H$60</f>
        <v>JIPDEC「企業IT利活⽤動向調査2022」より引用</v>
      </c>
      <c r="I368" s="392"/>
      <c r="J368" s="392"/>
      <c r="P368" s="69"/>
    </row>
    <row r="369" spans="2:17">
      <c r="C369" s="22"/>
      <c r="H369" s="391" t="s">
        <v>491</v>
      </c>
      <c r="I369" s="391"/>
      <c r="J369" s="391"/>
      <c r="O369" s="99"/>
      <c r="P369" s="99"/>
      <c r="Q369" s="99"/>
    </row>
    <row r="370" spans="2:17">
      <c r="C370" s="22" t="s">
        <v>348</v>
      </c>
      <c r="G370" s="37"/>
      <c r="H370" s="391"/>
      <c r="I370" s="391"/>
      <c r="J370" s="391"/>
      <c r="O370" s="99"/>
      <c r="P370" s="99"/>
      <c r="Q370" s="99"/>
    </row>
    <row r="371" spans="2:17" ht="100.5" customHeight="1">
      <c r="C371" s="390" t="str" cm="1">
        <f t="array" aca="1" ref="C371" ca="1">INDEX(Products!A:E, (MATCH(OFFSET(INDIRECT(ADDRESS(ROW(), COLUMN())), -5, 0), Products!B:B, 0)), 5)</f>
        <v>・ペネトレーションテストとは異なるものです。</v>
      </c>
      <c r="D371" s="390"/>
      <c r="E371" s="390"/>
      <c r="F371" s="390"/>
      <c r="G371" s="390"/>
      <c r="H371" s="391"/>
      <c r="I371" s="391"/>
      <c r="J371" s="391"/>
      <c r="O371" s="99"/>
      <c r="P371" s="99"/>
      <c r="Q371" s="99"/>
    </row>
    <row r="372" spans="2:17">
      <c r="H372" s="391"/>
      <c r="I372" s="391"/>
      <c r="J372" s="391"/>
      <c r="O372" s="99"/>
      <c r="P372" s="99"/>
      <c r="Q372" s="99"/>
    </row>
    <row r="373" spans="2:17">
      <c r="C373" s="22" t="s">
        <v>339</v>
      </c>
      <c r="H373" s="391"/>
      <c r="I373" s="391"/>
      <c r="J373" s="391"/>
      <c r="O373" s="99"/>
      <c r="P373" s="99"/>
      <c r="Q373" s="99"/>
    </row>
    <row r="374" spans="2:17">
      <c r="C374" s="128"/>
      <c r="O374" s="99"/>
      <c r="P374" s="99"/>
      <c r="Q374" s="99"/>
    </row>
    <row r="375" spans="2:17">
      <c r="C375" s="378" t="s">
        <v>419</v>
      </c>
      <c r="D375" s="378"/>
      <c r="E375" s="379" t="s">
        <v>426</v>
      </c>
      <c r="F375" s="379"/>
      <c r="G375" s="380" t="s">
        <v>421</v>
      </c>
      <c r="H375" s="380"/>
      <c r="I375" s="381" t="s">
        <v>422</v>
      </c>
      <c r="J375" s="381"/>
      <c r="K375" s="382" t="s">
        <v>423</v>
      </c>
      <c r="L375" s="382"/>
      <c r="M375" s="383" t="s">
        <v>424</v>
      </c>
      <c r="N375" s="383"/>
      <c r="P375" s="69"/>
    </row>
    <row r="376" spans="2:17" ht="83.1" customHeight="1">
      <c r="C376" s="377" t="str">
        <f>$C$11</f>
        <v>・ゲートウェイ他侵入口の調査</v>
      </c>
      <c r="D376" s="377"/>
      <c r="E376" s="384" t="str">
        <f>$E$11</f>
        <v>・VPN装置の脆弱性を利用した侵入</v>
      </c>
      <c r="F376" s="384"/>
      <c r="G376" s="377" t="str">
        <f>$G$11</f>
        <v>・ネットワークスキャン
・ホストスキャン
・パスワードクラックによる業務端末への侵入</v>
      </c>
      <c r="H376" s="377"/>
      <c r="I376" s="377" t="str">
        <f>$I$11</f>
        <v>・重要情報を管理するサーバへの横展開
・権限昇格</v>
      </c>
      <c r="J376" s="377"/>
      <c r="K376" s="377" t="str">
        <f>$K$11</f>
        <v>・標準ポートを使用した疎通
・OSコマンド実行
・コマンド実行履歴の削除</v>
      </c>
      <c r="L376" s="377"/>
      <c r="M376" s="377" t="str">
        <f>$M$11</f>
        <v>・重要情報の暗号化
・重要情報の窃取</v>
      </c>
      <c r="N376" s="377"/>
      <c r="P376" s="69"/>
    </row>
    <row r="377" spans="2:17" ht="69.95" customHeight="1">
      <c r="C377" s="377" t="s">
        <v>340</v>
      </c>
      <c r="D377" s="377"/>
      <c r="E377" s="389" t="s">
        <v>530</v>
      </c>
      <c r="F377" s="389"/>
      <c r="G377" s="377" t="s">
        <v>340</v>
      </c>
      <c r="H377" s="377"/>
      <c r="I377" s="377" t="s">
        <v>340</v>
      </c>
      <c r="J377" s="377"/>
      <c r="K377" s="377" t="s">
        <v>340</v>
      </c>
      <c r="L377" s="377"/>
      <c r="M377" s="377" t="s">
        <v>340</v>
      </c>
      <c r="N377" s="377"/>
      <c r="P377" s="69"/>
    </row>
    <row r="378" spans="2:17" ht="20.25" thickBot="1">
      <c r="P378" s="69"/>
    </row>
    <row r="379" spans="2:17" ht="39.950000000000003" customHeight="1" thickBot="1">
      <c r="C379" s="374" t="s">
        <v>490</v>
      </c>
      <c r="D379" s="375"/>
      <c r="E379" s="375"/>
      <c r="F379" s="375"/>
      <c r="G379" s="375"/>
      <c r="H379" s="375"/>
      <c r="I379" s="375"/>
      <c r="J379" s="375"/>
      <c r="K379" s="375"/>
      <c r="L379" s="375"/>
      <c r="M379" s="375"/>
      <c r="N379" s="376"/>
      <c r="P379" s="69"/>
    </row>
    <row r="380" spans="2:17" ht="19.5" customHeight="1">
      <c r="C380" s="22"/>
      <c r="H380" s="99"/>
      <c r="I380" s="99"/>
      <c r="J380" s="99"/>
      <c r="P380" s="69"/>
    </row>
    <row r="381" spans="2:17" ht="19.5" customHeight="1">
      <c r="C381" s="22"/>
      <c r="H381" s="99"/>
      <c r="I381" s="99"/>
      <c r="J381" s="99"/>
      <c r="P381" s="69"/>
    </row>
    <row r="382" spans="2:17" ht="39.75">
      <c r="B382" s="33"/>
      <c r="C382" s="33" t="s">
        <v>531</v>
      </c>
      <c r="P382" s="69"/>
    </row>
    <row r="383" spans="2:17">
      <c r="C383" s="22" t="s">
        <v>334</v>
      </c>
      <c r="H383" s="22" t="s">
        <v>335</v>
      </c>
      <c r="P383" s="69"/>
    </row>
    <row r="384" spans="2:17" ht="78.95" customHeight="1">
      <c r="C384" s="390" t="str" cm="1">
        <f t="array" aca="1" ref="C384" ca="1">INDEX(Products!A:D, (MATCH(OFFSET(INDIRECT(ADDRESS(ROW(), COLUMN())), -2, 0), Products!B:B, 0)), 4)</f>
        <v>自社が運営するWebサービスに対して、脆弱性がないかどうかをスキャン・模擬攻撃などを行い、穴がないかを診断することのできるサービスです。</v>
      </c>
      <c r="D384" s="390"/>
      <c r="E384" s="390"/>
      <c r="F384" s="390"/>
      <c r="G384" s="390"/>
      <c r="H384" s="392" t="str">
        <f>$H$60</f>
        <v>JIPDEC「企業IT利活⽤動向調査2022」より引用</v>
      </c>
      <c r="I384" s="392"/>
      <c r="J384" s="392"/>
      <c r="P384" s="69"/>
    </row>
    <row r="385" spans="2:17">
      <c r="C385" s="22"/>
      <c r="H385" s="391" t="s">
        <v>491</v>
      </c>
      <c r="I385" s="391"/>
      <c r="J385" s="391"/>
      <c r="O385" s="99"/>
      <c r="P385" s="99"/>
      <c r="Q385" s="99"/>
    </row>
    <row r="386" spans="2:17">
      <c r="C386" s="22" t="s">
        <v>348</v>
      </c>
      <c r="G386" s="37"/>
      <c r="H386" s="391"/>
      <c r="I386" s="391"/>
      <c r="J386" s="391"/>
      <c r="O386" s="99"/>
      <c r="P386" s="99"/>
      <c r="Q386" s="99"/>
    </row>
    <row r="387" spans="2:17" ht="100.5" customHeight="1">
      <c r="C387" s="390" t="str" cm="1">
        <f t="array" aca="1" ref="C387" ca="1">INDEX(Products!A:E, (MATCH(OFFSET(INDIRECT(ADDRESS(ROW(), COLUMN())), -5, 0), Products!B:B, 0)), 5)</f>
        <v>・ペネトレーションテストとは異なるものです。</v>
      </c>
      <c r="D387" s="390"/>
      <c r="E387" s="390"/>
      <c r="F387" s="390"/>
      <c r="G387" s="390"/>
      <c r="H387" s="391"/>
      <c r="I387" s="391"/>
      <c r="J387" s="391"/>
      <c r="O387" s="99"/>
      <c r="P387" s="99"/>
      <c r="Q387" s="99"/>
    </row>
    <row r="388" spans="2:17">
      <c r="H388" s="391"/>
      <c r="I388" s="391"/>
      <c r="J388" s="391"/>
      <c r="O388" s="99"/>
      <c r="P388" s="99"/>
      <c r="Q388" s="99"/>
    </row>
    <row r="389" spans="2:17">
      <c r="C389" s="22" t="s">
        <v>339</v>
      </c>
      <c r="H389" s="391"/>
      <c r="I389" s="391"/>
      <c r="J389" s="391"/>
      <c r="O389" s="99"/>
      <c r="P389" s="99"/>
      <c r="Q389" s="99"/>
    </row>
    <row r="390" spans="2:17">
      <c r="O390" s="99"/>
      <c r="P390" s="99"/>
      <c r="Q390" s="99"/>
    </row>
    <row r="391" spans="2:17">
      <c r="C391" s="378" t="s">
        <v>419</v>
      </c>
      <c r="D391" s="378"/>
      <c r="E391" s="379" t="s">
        <v>426</v>
      </c>
      <c r="F391" s="379"/>
      <c r="G391" s="380" t="s">
        <v>421</v>
      </c>
      <c r="H391" s="380"/>
      <c r="I391" s="381" t="s">
        <v>422</v>
      </c>
      <c r="J391" s="381"/>
      <c r="K391" s="382" t="s">
        <v>423</v>
      </c>
      <c r="L391" s="382"/>
      <c r="M391" s="383" t="s">
        <v>424</v>
      </c>
      <c r="N391" s="383"/>
      <c r="P391" s="69"/>
    </row>
    <row r="392" spans="2:17" ht="89.1" customHeight="1">
      <c r="C392" s="377" t="str">
        <f>$C$11</f>
        <v>・ゲートウェイ他侵入口の調査</v>
      </c>
      <c r="D392" s="377"/>
      <c r="E392" s="377" t="str">
        <f>$E$11</f>
        <v>・VPN装置の脆弱性を利用した侵入</v>
      </c>
      <c r="F392" s="377"/>
      <c r="G392" s="377" t="str">
        <f>$G$11</f>
        <v>・ネットワークスキャン
・ホストスキャン
・パスワードクラックによる業務端末への侵入</v>
      </c>
      <c r="H392" s="377"/>
      <c r="I392" s="377" t="str">
        <f>$I$11</f>
        <v>・重要情報を管理するサーバへの横展開
・権限昇格</v>
      </c>
      <c r="J392" s="377"/>
      <c r="K392" s="377" t="str">
        <f>$K$11</f>
        <v>・標準ポートを使用した疎通
・OSコマンド実行
・コマンド実行履歴の削除</v>
      </c>
      <c r="L392" s="377"/>
      <c r="M392" s="377" t="str">
        <f>$M$11</f>
        <v>・重要情報の暗号化
・重要情報の窃取</v>
      </c>
      <c r="N392" s="377"/>
      <c r="P392" s="69"/>
    </row>
    <row r="393" spans="2:17" ht="20.100000000000001" customHeight="1">
      <c r="C393" s="377" t="s">
        <v>340</v>
      </c>
      <c r="D393" s="377"/>
      <c r="E393" s="377" t="s">
        <v>340</v>
      </c>
      <c r="F393" s="377"/>
      <c r="G393" s="377" t="s">
        <v>340</v>
      </c>
      <c r="H393" s="377"/>
      <c r="I393" s="377" t="s">
        <v>340</v>
      </c>
      <c r="J393" s="377"/>
      <c r="K393" s="377" t="s">
        <v>340</v>
      </c>
      <c r="L393" s="377"/>
      <c r="M393" s="377" t="s">
        <v>340</v>
      </c>
      <c r="N393" s="377"/>
      <c r="P393" s="69"/>
    </row>
    <row r="394" spans="2:17" ht="20.25" thickBot="1">
      <c r="P394" s="69"/>
    </row>
    <row r="395" spans="2:17" ht="39.950000000000003" customHeight="1" thickBot="1">
      <c r="C395" s="374" t="s">
        <v>490</v>
      </c>
      <c r="D395" s="375"/>
      <c r="E395" s="375"/>
      <c r="F395" s="375"/>
      <c r="G395" s="375"/>
      <c r="H395" s="375"/>
      <c r="I395" s="375"/>
      <c r="J395" s="375"/>
      <c r="K395" s="375"/>
      <c r="L395" s="375"/>
      <c r="M395" s="375"/>
      <c r="N395" s="376"/>
      <c r="P395" s="69"/>
    </row>
    <row r="396" spans="2:17" ht="19.5" customHeight="1">
      <c r="C396" s="22"/>
      <c r="H396" s="99"/>
      <c r="I396" s="99"/>
      <c r="J396" s="99"/>
      <c r="P396" s="69"/>
    </row>
    <row r="397" spans="2:17" ht="19.5" customHeight="1">
      <c r="C397" s="22"/>
      <c r="H397" s="99"/>
      <c r="I397" s="99"/>
      <c r="J397" s="99"/>
      <c r="P397" s="69"/>
    </row>
    <row r="398" spans="2:17" ht="39.75">
      <c r="B398" s="33"/>
      <c r="C398" s="33" t="s">
        <v>458</v>
      </c>
      <c r="P398" s="69"/>
    </row>
    <row r="399" spans="2:17">
      <c r="C399" s="22" t="s">
        <v>334</v>
      </c>
      <c r="H399" s="22" t="s">
        <v>335</v>
      </c>
      <c r="P399" s="69"/>
    </row>
    <row r="400" spans="2:17" ht="81" customHeight="1">
      <c r="C400" s="390" t="str" cm="1">
        <f t="array" aca="1" ref="C400" ca="1">INDEX(Products!A:D, (MATCH(OFFSET(INDIRECT(ADDRESS(ROW(), COLUMN())), -2, 0), Products!B:B, 0)), 4)</f>
        <v>パケットや通信ログを監視して攻撃者の侵入を検知するIDS等の製品を侵入検知ツールと呼びます。
適切な検知・遮断ルールの設定（チューニング）の難しさから社外のセキュリティ専門企業などが
請け負うサービスもあります。</v>
      </c>
      <c r="D400" s="390"/>
      <c r="E400" s="390"/>
      <c r="F400" s="390"/>
      <c r="G400" s="390"/>
      <c r="H400" s="390" t="s">
        <v>383</v>
      </c>
      <c r="I400" s="390"/>
      <c r="J400" s="390"/>
      <c r="P400" s="69"/>
    </row>
    <row r="401" spans="2:17">
      <c r="C401" s="22"/>
      <c r="H401" s="391" t="s">
        <v>491</v>
      </c>
      <c r="I401" s="391"/>
      <c r="J401" s="391"/>
      <c r="O401" s="99"/>
      <c r="P401" s="99"/>
      <c r="Q401" s="99"/>
    </row>
    <row r="402" spans="2:17">
      <c r="C402" s="22" t="s">
        <v>348</v>
      </c>
      <c r="G402" s="37"/>
      <c r="H402" s="391"/>
      <c r="I402" s="391"/>
      <c r="J402" s="391"/>
      <c r="O402" s="99"/>
      <c r="P402" s="99"/>
      <c r="Q402" s="99"/>
    </row>
    <row r="403" spans="2:17" ht="100.5" customHeight="1">
      <c r="C403" s="390" t="str" cm="1">
        <f t="array" aca="1" ref="C403" ca="1">INDEX(Products!A:E, (MATCH(OFFSET(INDIRECT(ADDRESS(ROW(), COLUMN())), -5, 0), Products!B:B, 0)), 5)</f>
        <v xml:space="preserve">・検知ルールによっては誤検知が発生するため、ルールのアップデート体制やアラートを処理する際のルールが必要となります。
・検知精度を高めるためにはチューニングが必要です。自社で運用が可能か、外部委託が必要か検討を実施してください。				</v>
      </c>
      <c r="D403" s="390"/>
      <c r="E403" s="390"/>
      <c r="F403" s="390"/>
      <c r="G403" s="390"/>
      <c r="H403" s="391"/>
      <c r="I403" s="391"/>
      <c r="J403" s="391"/>
      <c r="O403" s="99"/>
      <c r="P403" s="99"/>
      <c r="Q403" s="99"/>
    </row>
    <row r="404" spans="2:17">
      <c r="H404" s="391"/>
      <c r="I404" s="391"/>
      <c r="J404" s="391"/>
      <c r="O404" s="99"/>
      <c r="P404" s="99"/>
      <c r="Q404" s="99"/>
    </row>
    <row r="405" spans="2:17">
      <c r="C405" s="22" t="s">
        <v>339</v>
      </c>
      <c r="H405" s="391"/>
      <c r="I405" s="391"/>
      <c r="J405" s="391"/>
      <c r="O405" s="99"/>
      <c r="P405" s="99"/>
      <c r="Q405" s="99"/>
    </row>
    <row r="406" spans="2:17">
      <c r="O406" s="99"/>
      <c r="P406" s="99"/>
      <c r="Q406" s="99"/>
    </row>
    <row r="407" spans="2:17">
      <c r="C407" s="378" t="s">
        <v>419</v>
      </c>
      <c r="D407" s="378"/>
      <c r="E407" s="379" t="s">
        <v>426</v>
      </c>
      <c r="F407" s="379"/>
      <c r="G407" s="380" t="s">
        <v>421</v>
      </c>
      <c r="H407" s="380"/>
      <c r="I407" s="381" t="s">
        <v>422</v>
      </c>
      <c r="J407" s="381"/>
      <c r="K407" s="382" t="s">
        <v>423</v>
      </c>
      <c r="L407" s="382"/>
      <c r="M407" s="383" t="s">
        <v>424</v>
      </c>
      <c r="N407" s="383"/>
      <c r="P407" s="69"/>
    </row>
    <row r="408" spans="2:17" ht="63.95" customHeight="1">
      <c r="C408" s="445" t="str">
        <f>$C$11</f>
        <v>・ゲートウェイ他侵入口の調査</v>
      </c>
      <c r="D408" s="446"/>
      <c r="E408" s="455" t="str">
        <f>$E$11</f>
        <v>・VPN装置の脆弱性を利用した侵入</v>
      </c>
      <c r="F408" s="456"/>
      <c r="G408" s="445" t="str">
        <f>$G$11</f>
        <v>・ネットワークスキャン
・ホストスキャン
・パスワードクラックによる業務端末への侵入</v>
      </c>
      <c r="H408" s="446"/>
      <c r="I408" s="445" t="str">
        <f>$I$11</f>
        <v>・重要情報を管理するサーバへの横展開
・権限昇格</v>
      </c>
      <c r="J408" s="446"/>
      <c r="K408" s="445" t="str">
        <f>$K$11</f>
        <v>・標準ポートを使用した疎通
・OSコマンド実行
・コマンド実行履歴の削除</v>
      </c>
      <c r="L408" s="446"/>
      <c r="M408" s="455" t="str">
        <f>$M$11</f>
        <v>・重要情報の暗号化
・重要情報の窃取</v>
      </c>
      <c r="N408" s="456"/>
      <c r="P408" s="69"/>
    </row>
    <row r="409" spans="2:17" ht="119.1" customHeight="1">
      <c r="C409" s="443" t="s">
        <v>532</v>
      </c>
      <c r="D409" s="444"/>
      <c r="E409" s="455" t="s">
        <v>312</v>
      </c>
      <c r="F409" s="456"/>
      <c r="G409" s="443" t="s">
        <v>533</v>
      </c>
      <c r="H409" s="444"/>
      <c r="I409" s="443" t="s">
        <v>523</v>
      </c>
      <c r="J409" s="444"/>
      <c r="K409" s="443" t="s">
        <v>524</v>
      </c>
      <c r="L409" s="444"/>
      <c r="M409" s="455" t="s">
        <v>312</v>
      </c>
      <c r="N409" s="456"/>
      <c r="P409" s="69"/>
    </row>
    <row r="410" spans="2:17" ht="20.25" thickBot="1">
      <c r="P410" s="69"/>
    </row>
    <row r="411" spans="2:17" ht="39.950000000000003" customHeight="1" thickBot="1">
      <c r="C411" s="374" t="s">
        <v>490</v>
      </c>
      <c r="D411" s="375"/>
      <c r="E411" s="375"/>
      <c r="F411" s="375"/>
      <c r="G411" s="375"/>
      <c r="H411" s="375"/>
      <c r="I411" s="375"/>
      <c r="J411" s="375"/>
      <c r="K411" s="375"/>
      <c r="L411" s="375"/>
      <c r="M411" s="375"/>
      <c r="N411" s="376"/>
      <c r="P411" s="69"/>
    </row>
    <row r="412" spans="2:17" ht="19.5" customHeight="1">
      <c r="C412" s="22"/>
      <c r="H412" s="99"/>
      <c r="I412" s="99"/>
      <c r="J412" s="99"/>
      <c r="P412" s="69"/>
    </row>
    <row r="413" spans="2:17" ht="19.5" customHeight="1">
      <c r="C413" s="22"/>
      <c r="H413" s="99"/>
      <c r="I413" s="99"/>
      <c r="J413" s="99"/>
      <c r="P413" s="69"/>
    </row>
    <row r="414" spans="2:17" ht="39.75">
      <c r="B414" s="33"/>
      <c r="C414" s="33" t="s">
        <v>462</v>
      </c>
      <c r="P414" s="69"/>
    </row>
    <row r="415" spans="2:17">
      <c r="C415" s="22" t="s">
        <v>334</v>
      </c>
      <c r="H415" s="22" t="s">
        <v>335</v>
      </c>
      <c r="P415" s="69"/>
    </row>
    <row r="416" spans="2:17" ht="59.1" customHeight="1">
      <c r="C416" s="390" t="str" cm="1">
        <f t="array" aca="1" ref="C416" ca="1">INDEX(Products!A:D, (MATCH(OFFSET(INDIRECT(ADDRESS(ROW(), COLUMN())), -2, 0), Products!B:B, 0)), 4)</f>
        <v>FW、SIEM, IDSなどのセキュリティ製品のメンテナンス・検知時の一時対応を
社外のセキュリティ専門企業などが請け負うサービスです。
マネージドセキュリティサービス（MSS）と呼ばれることもあります。</v>
      </c>
      <c r="D416" s="390"/>
      <c r="E416" s="390"/>
      <c r="F416" s="390"/>
      <c r="G416" s="390"/>
      <c r="H416" s="392" t="str">
        <f>$H$60</f>
        <v>JIPDEC「企業IT利活⽤動向調査2022」より引用</v>
      </c>
      <c r="I416" s="392"/>
      <c r="J416" s="392"/>
      <c r="P416" s="69"/>
    </row>
    <row r="417" spans="2:17" ht="40.5" customHeight="1">
      <c r="C417" s="22"/>
      <c r="H417" s="391" t="s">
        <v>491</v>
      </c>
      <c r="I417" s="391"/>
      <c r="J417" s="391"/>
      <c r="O417" s="99"/>
      <c r="P417" s="99"/>
      <c r="Q417" s="99"/>
    </row>
    <row r="418" spans="2:17">
      <c r="C418" s="22" t="s">
        <v>348</v>
      </c>
      <c r="G418" s="37"/>
      <c r="H418" s="391"/>
      <c r="I418" s="391"/>
      <c r="J418" s="391"/>
      <c r="O418" s="99"/>
      <c r="P418" s="99"/>
      <c r="Q418" s="99"/>
    </row>
    <row r="419" spans="2:17" ht="81" customHeight="1">
      <c r="C419" s="390" t="str" cm="1">
        <f t="array" aca="1" ref="C419" ca="1">INDEX(Products!A:E, (MATCH(OFFSET(INDIRECT(ADDRESS(ROW(), COLUMN())), -5, 0), Products!B:B, 0)), 5)</f>
        <v>・検知後の連絡対応などは委託元でフローなどを綿密に作成する必要があります。
・異常がなくても月時レポートなどで運用状況を報告するのが一般的です。</v>
      </c>
      <c r="D419" s="390"/>
      <c r="E419" s="390"/>
      <c r="F419" s="390"/>
      <c r="G419" s="390"/>
      <c r="H419" s="391"/>
      <c r="I419" s="391"/>
      <c r="J419" s="391"/>
      <c r="O419" s="99"/>
      <c r="P419" s="99"/>
      <c r="Q419" s="99"/>
    </row>
    <row r="420" spans="2:17">
      <c r="H420" s="391"/>
      <c r="I420" s="391"/>
      <c r="J420" s="391"/>
      <c r="O420" s="99"/>
      <c r="P420" s="99"/>
      <c r="Q420" s="99"/>
    </row>
    <row r="421" spans="2:17">
      <c r="C421" s="22" t="s">
        <v>339</v>
      </c>
      <c r="H421" s="391"/>
      <c r="I421" s="391"/>
      <c r="J421" s="391"/>
      <c r="O421" s="99"/>
      <c r="P421" s="99"/>
      <c r="Q421" s="99"/>
    </row>
    <row r="422" spans="2:17">
      <c r="C422" s="128" t="s">
        <v>534</v>
      </c>
      <c r="H422" s="391"/>
      <c r="I422" s="391"/>
      <c r="J422" s="391"/>
      <c r="O422" s="99"/>
      <c r="P422" s="99"/>
      <c r="Q422" s="99"/>
    </row>
    <row r="423" spans="2:17">
      <c r="O423" s="99"/>
      <c r="P423" s="99"/>
      <c r="Q423" s="99"/>
    </row>
    <row r="424" spans="2:17">
      <c r="C424" s="378" t="s">
        <v>419</v>
      </c>
      <c r="D424" s="378"/>
      <c r="E424" s="379" t="s">
        <v>426</v>
      </c>
      <c r="F424" s="379"/>
      <c r="G424" s="380" t="s">
        <v>421</v>
      </c>
      <c r="H424" s="380"/>
      <c r="I424" s="381" t="s">
        <v>422</v>
      </c>
      <c r="J424" s="381"/>
      <c r="K424" s="382" t="s">
        <v>423</v>
      </c>
      <c r="L424" s="382"/>
      <c r="M424" s="383" t="s">
        <v>424</v>
      </c>
      <c r="N424" s="383"/>
      <c r="P424" s="69"/>
    </row>
    <row r="425" spans="2:17" ht="81.95" customHeight="1">
      <c r="C425" s="377" t="str">
        <f>$C$11</f>
        <v>・ゲートウェイ他侵入口の調査</v>
      </c>
      <c r="D425" s="377"/>
      <c r="E425" s="377" t="str">
        <f>$E$11</f>
        <v>・VPN装置の脆弱性を利用した侵入</v>
      </c>
      <c r="F425" s="377"/>
      <c r="G425" s="377" t="str">
        <f>$G$11</f>
        <v>・ネットワークスキャン
・ホストスキャン
・パスワードクラックによる業務端末への侵入</v>
      </c>
      <c r="H425" s="377"/>
      <c r="I425" s="377" t="str">
        <f>$I$11</f>
        <v>・重要情報を管理するサーバへの横展開
・権限昇格</v>
      </c>
      <c r="J425" s="377"/>
      <c r="K425" s="377" t="str">
        <f>$K$11</f>
        <v>・標準ポートを使用した疎通
・OSコマンド実行
・コマンド実行履歴の削除</v>
      </c>
      <c r="L425" s="377"/>
      <c r="M425" s="377" t="str">
        <f>$M$11</f>
        <v>・重要情報の暗号化
・重要情報の窃取</v>
      </c>
      <c r="N425" s="377"/>
      <c r="P425" s="69"/>
    </row>
    <row r="426" spans="2:17" ht="26.1" customHeight="1">
      <c r="C426" s="377" t="s">
        <v>340</v>
      </c>
      <c r="D426" s="377"/>
      <c r="E426" s="377" t="s">
        <v>340</v>
      </c>
      <c r="F426" s="377"/>
      <c r="G426" s="377" t="s">
        <v>340</v>
      </c>
      <c r="H426" s="377"/>
      <c r="I426" s="377" t="s">
        <v>340</v>
      </c>
      <c r="J426" s="377"/>
      <c r="K426" s="377" t="s">
        <v>340</v>
      </c>
      <c r="L426" s="377"/>
      <c r="M426" s="377" t="s">
        <v>340</v>
      </c>
      <c r="N426" s="377"/>
      <c r="P426" s="69"/>
    </row>
    <row r="427" spans="2:17" ht="20.25" thickBot="1">
      <c r="P427" s="69"/>
    </row>
    <row r="428" spans="2:17" ht="39.950000000000003" customHeight="1" thickBot="1">
      <c r="C428" s="374" t="s">
        <v>490</v>
      </c>
      <c r="D428" s="375"/>
      <c r="E428" s="375"/>
      <c r="F428" s="375"/>
      <c r="G428" s="375"/>
      <c r="H428" s="375"/>
      <c r="I428" s="375"/>
      <c r="J428" s="375"/>
      <c r="K428" s="375"/>
      <c r="L428" s="375"/>
      <c r="M428" s="375"/>
      <c r="N428" s="376"/>
      <c r="P428" s="69"/>
    </row>
    <row r="429" spans="2:17" ht="19.5" customHeight="1">
      <c r="C429" s="22"/>
      <c r="H429" s="99"/>
      <c r="I429" s="99"/>
      <c r="J429" s="99"/>
      <c r="P429" s="69"/>
    </row>
    <row r="430" spans="2:17" ht="19.5" customHeight="1">
      <c r="C430" s="22"/>
      <c r="H430" s="99"/>
      <c r="I430" s="99"/>
      <c r="J430" s="99"/>
      <c r="P430" s="69"/>
    </row>
    <row r="431" spans="2:17" ht="39.75">
      <c r="B431" s="33"/>
      <c r="C431" s="33" t="str">
        <f>VLOOKUP(25,Products!$A$4:$B$35,2,FALSE)</f>
        <v>セキュリティオペレーションセンター（SOC）による総合的なセキュリティ監視</v>
      </c>
      <c r="H431" s="149"/>
      <c r="P431" s="69"/>
    </row>
    <row r="432" spans="2:17">
      <c r="C432" s="22" t="s">
        <v>334</v>
      </c>
      <c r="H432" s="113" t="s">
        <v>335</v>
      </c>
      <c r="P432" s="69"/>
    </row>
    <row r="433" spans="2:17" ht="105" customHeight="1">
      <c r="C433" s="390" t="str" cm="1">
        <f t="array" aca="1" ref="C433" ca="1">INDEX(Products!A:D, (MATCH(OFFSET(INDIRECT(ADDRESS(ROW(), COLUMN())), -2, 0), Products!B:B, 0)), 4)</f>
        <v>SOC(Security Operation Center)とは、24時間365日体制でネットワークやデバイスを監視し、
サイバー攻撃の検出や分析、対応策のアドバイスを行う組織をいいます。
セキュリティ関連の組織としては他にもCSIRT(Computer Security Incident Response Team)が
ありますが、CSIRTはインシデントが発生した時の対応に重点が置かれているのに対し、SOCはインシデントの検知に重点が置かれている点が特徴的です。</v>
      </c>
      <c r="D433" s="390"/>
      <c r="E433" s="390"/>
      <c r="F433" s="390"/>
      <c r="G433" s="390"/>
      <c r="H433" s="392" t="str">
        <f>$H$60</f>
        <v>JIPDEC「企業IT利活⽤動向調査2022」より引用</v>
      </c>
      <c r="I433" s="392"/>
      <c r="J433" s="392"/>
      <c r="P433" s="69"/>
    </row>
    <row r="434" spans="2:17">
      <c r="C434" s="22"/>
      <c r="H434" s="391" t="str">
        <f>$H$61</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434" s="391"/>
      <c r="J434" s="391"/>
      <c r="O434" s="99"/>
      <c r="P434" s="99"/>
      <c r="Q434" s="99"/>
    </row>
    <row r="435" spans="2:17">
      <c r="C435" s="22" t="s">
        <v>348</v>
      </c>
      <c r="G435" s="37"/>
      <c r="H435" s="391"/>
      <c r="I435" s="391"/>
      <c r="J435" s="391"/>
      <c r="O435" s="99"/>
      <c r="P435" s="99"/>
      <c r="Q435" s="99"/>
    </row>
    <row r="436" spans="2:17" ht="100.5" customHeight="1">
      <c r="C436" s="390" t="str" cm="1">
        <f t="array" aca="1" ref="C436" ca="1">INDEX(Products!A:E, (MATCH(OFFSET(INDIRECT(ADDRESS(ROW(), COLUMN())), -5, 0), Products!B:B, 0)), 5)</f>
        <v>・業務に必要な作業手順やテンプレート、プロセスを特定し、明確な文書を作成する事が必要です。
・SOCの任務や課題を明確にし、対応内容やその業務範囲について、具体的に調整した上で、
SOCの責任範囲を定義する必要があります。
・管理が行き届かない機器(いわゆるシャドーIT)で発生したインシデントは、
SOCも対処できないため、資産管理を適切に行う必要があります。</v>
      </c>
      <c r="D436" s="390"/>
      <c r="E436" s="390"/>
      <c r="F436" s="390"/>
      <c r="G436" s="390"/>
      <c r="H436" s="391"/>
      <c r="I436" s="391"/>
      <c r="J436" s="391"/>
      <c r="O436" s="99"/>
      <c r="P436" s="99"/>
      <c r="Q436" s="99"/>
    </row>
    <row r="437" spans="2:17">
      <c r="H437" s="391"/>
      <c r="I437" s="391"/>
      <c r="J437" s="391"/>
      <c r="O437" s="99"/>
      <c r="P437" s="99"/>
      <c r="Q437" s="99"/>
    </row>
    <row r="438" spans="2:17">
      <c r="C438" s="22" t="s">
        <v>339</v>
      </c>
      <c r="H438" s="391"/>
      <c r="I438" s="391"/>
      <c r="J438" s="391"/>
      <c r="O438" s="99"/>
      <c r="P438" s="99"/>
      <c r="Q438" s="99"/>
    </row>
    <row r="439" spans="2:17">
      <c r="H439" s="149"/>
      <c r="O439" s="99"/>
      <c r="P439" s="99"/>
      <c r="Q439" s="99"/>
    </row>
    <row r="440" spans="2:17">
      <c r="C440" s="426" t="s">
        <v>419</v>
      </c>
      <c r="D440" s="426"/>
      <c r="E440" s="428" t="s">
        <v>426</v>
      </c>
      <c r="F440" s="428"/>
      <c r="G440" s="430" t="s">
        <v>421</v>
      </c>
      <c r="H440" s="430"/>
      <c r="I440" s="432" t="s">
        <v>422</v>
      </c>
      <c r="J440" s="432"/>
      <c r="K440" s="434" t="s">
        <v>423</v>
      </c>
      <c r="L440" s="434"/>
      <c r="M440" s="436" t="s">
        <v>424</v>
      </c>
      <c r="N440" s="436"/>
      <c r="P440" s="69"/>
    </row>
    <row r="441" spans="2:17" ht="80.099999999999994" customHeight="1">
      <c r="C441" s="445" t="str">
        <f>$C$11</f>
        <v>・ゲートウェイ他侵入口の調査</v>
      </c>
      <c r="D441" s="445"/>
      <c r="E441" s="455" t="str">
        <f>$E$11</f>
        <v>・VPN装置の脆弱性を利用した侵入</v>
      </c>
      <c r="F441" s="455"/>
      <c r="G441" s="445" t="str">
        <f>$G$11</f>
        <v>・ネットワークスキャン
・ホストスキャン
・パスワードクラックによる業務端末への侵入</v>
      </c>
      <c r="H441" s="445"/>
      <c r="I441" s="445" t="str">
        <f>$I$11</f>
        <v>・重要情報を管理するサーバへの横展開
・権限昇格</v>
      </c>
      <c r="J441" s="445"/>
      <c r="K441" s="445" t="str">
        <f>$K$11</f>
        <v>・標準ポートを使用した疎通
・OSコマンド実行
・コマンド実行履歴の削除</v>
      </c>
      <c r="L441" s="445"/>
      <c r="M441" s="455" t="str">
        <f>$M$11</f>
        <v>・重要情報の暗号化
・重要情報の窃取</v>
      </c>
      <c r="N441" s="455"/>
      <c r="P441" s="69"/>
    </row>
    <row r="442" spans="2:17" ht="108.95" customHeight="1">
      <c r="C442" s="443" t="s">
        <v>526</v>
      </c>
      <c r="D442" s="443"/>
      <c r="E442" s="455" t="s">
        <v>312</v>
      </c>
      <c r="F442" s="455"/>
      <c r="G442" s="443" t="s">
        <v>522</v>
      </c>
      <c r="H442" s="443"/>
      <c r="I442" s="443" t="s">
        <v>523</v>
      </c>
      <c r="J442" s="443"/>
      <c r="K442" s="443" t="s">
        <v>524</v>
      </c>
      <c r="L442" s="443"/>
      <c r="M442" s="455" t="s">
        <v>312</v>
      </c>
      <c r="N442" s="455"/>
      <c r="P442" s="69"/>
    </row>
    <row r="443" spans="2:17">
      <c r="H443" s="149"/>
      <c r="P443" s="69"/>
    </row>
    <row r="444" spans="2:17" ht="39.950000000000003" customHeight="1">
      <c r="C444" s="374" t="s">
        <v>344</v>
      </c>
      <c r="D444" s="375"/>
      <c r="E444" s="375"/>
      <c r="F444" s="375"/>
      <c r="G444" s="375"/>
      <c r="H444" s="375"/>
      <c r="I444" s="375"/>
      <c r="J444" s="375"/>
      <c r="K444" s="375"/>
      <c r="L444" s="375"/>
      <c r="M444" s="375"/>
      <c r="N444" s="376"/>
      <c r="P444" s="69"/>
    </row>
    <row r="445" spans="2:17" ht="19.5" customHeight="1">
      <c r="C445" s="22"/>
      <c r="H445" s="99"/>
      <c r="I445" s="99"/>
      <c r="J445" s="99"/>
      <c r="P445" s="69"/>
    </row>
    <row r="446" spans="2:17" ht="19.5" customHeight="1">
      <c r="C446" s="22"/>
      <c r="H446" s="99"/>
      <c r="I446" s="99"/>
      <c r="J446" s="99"/>
      <c r="P446" s="69"/>
    </row>
    <row r="447" spans="2:17" ht="39.75">
      <c r="B447" s="33"/>
      <c r="C447" s="33" t="str">
        <f>VLOOKUP(26,Products!$A$4:$B$35,2,FALSE)</f>
        <v>セキュリティ情報（脅威情報含む）有償配信サービス</v>
      </c>
      <c r="P447" s="69"/>
    </row>
    <row r="448" spans="2:17">
      <c r="C448" s="22" t="s">
        <v>334</v>
      </c>
      <c r="H448" s="22" t="s">
        <v>335</v>
      </c>
      <c r="P448" s="69"/>
    </row>
    <row r="449" spans="2:17" ht="58.5" customHeight="1">
      <c r="C449" s="390" t="str" cm="1">
        <f t="array" aca="1" ref="C449" ca="1">INDEX(Products!A:D, (MATCH(OFFSET(INDIRECT(ADDRESS(ROW(), COLUMN())), -2, 0), Products!B:B, 0)), 4)</f>
        <v>脅威インテリジェンスと呼ばれる、サイバーセキュリティにおける脅威の防止や検知に利用できる情報の総称を有償で購入するサービスです。特定の業界・業種を標的としたサイバー攻撃への対策検討に有効です。</v>
      </c>
      <c r="D449" s="390"/>
      <c r="E449" s="390"/>
      <c r="F449" s="390"/>
      <c r="G449" s="390"/>
      <c r="H449" s="392" t="str">
        <f>$H$60</f>
        <v>JIPDEC「企業IT利活⽤動向調査2022」より引用</v>
      </c>
      <c r="I449" s="392"/>
      <c r="J449" s="392"/>
      <c r="P449" s="69"/>
    </row>
    <row r="450" spans="2:17">
      <c r="C450" s="22"/>
      <c r="H450" s="391" t="str">
        <f>$H$61</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450" s="391"/>
      <c r="J450" s="391"/>
      <c r="O450" s="99"/>
      <c r="P450" s="99"/>
      <c r="Q450" s="99"/>
    </row>
    <row r="451" spans="2:17">
      <c r="C451" s="22" t="s">
        <v>348</v>
      </c>
      <c r="G451" s="37"/>
      <c r="H451" s="391"/>
      <c r="I451" s="391"/>
      <c r="J451" s="391"/>
      <c r="O451" s="99"/>
      <c r="P451" s="99"/>
      <c r="Q451" s="99"/>
    </row>
    <row r="452" spans="2:17" ht="100.5" customHeight="1">
      <c r="C452" s="390" t="str" cm="1">
        <f t="array" aca="1" ref="C452" ca="1">INDEX(Products!A:E, (MATCH(OFFSET(INDIRECT(ADDRESS(ROW(), COLUMN())), -5, 0), Products!B:B, 0)), 5)</f>
        <v>・サービスによって公開情報から脆弱性情報をまとめただけのものからダークウェブを調査し攻撃者の次の標的となっているかを知ることができるものまで脅威情報は様々な種類があります。自組織に必要な情報の選定が必要になります。</v>
      </c>
      <c r="D452" s="390"/>
      <c r="E452" s="390"/>
      <c r="F452" s="390"/>
      <c r="G452" s="390"/>
      <c r="H452" s="391"/>
      <c r="I452" s="391"/>
      <c r="J452" s="391"/>
      <c r="O452" s="99"/>
      <c r="P452" s="99"/>
      <c r="Q452" s="99"/>
    </row>
    <row r="453" spans="2:17">
      <c r="H453" s="391"/>
      <c r="I453" s="391"/>
      <c r="J453" s="391"/>
      <c r="O453" s="99"/>
      <c r="P453" s="99"/>
      <c r="Q453" s="99"/>
    </row>
    <row r="454" spans="2:17">
      <c r="C454" s="22" t="s">
        <v>339</v>
      </c>
      <c r="H454" s="391"/>
      <c r="I454" s="391"/>
      <c r="J454" s="391"/>
      <c r="O454" s="99"/>
      <c r="P454" s="99"/>
      <c r="Q454" s="99"/>
    </row>
    <row r="455" spans="2:17">
      <c r="C455" s="128"/>
      <c r="O455" s="99"/>
      <c r="P455" s="99"/>
      <c r="Q455" s="99"/>
    </row>
    <row r="456" spans="2:17">
      <c r="C456" s="378" t="s">
        <v>419</v>
      </c>
      <c r="D456" s="378"/>
      <c r="E456" s="379" t="s">
        <v>426</v>
      </c>
      <c r="F456" s="379"/>
      <c r="G456" s="380" t="s">
        <v>421</v>
      </c>
      <c r="H456" s="380"/>
      <c r="I456" s="381" t="s">
        <v>422</v>
      </c>
      <c r="J456" s="381"/>
      <c r="K456" s="382" t="s">
        <v>423</v>
      </c>
      <c r="L456" s="382"/>
      <c r="M456" s="383" t="s">
        <v>424</v>
      </c>
      <c r="N456" s="383"/>
      <c r="P456" s="69"/>
    </row>
    <row r="457" spans="2:17" ht="60" customHeight="1">
      <c r="C457" s="377" t="str">
        <f>$C$11</f>
        <v>・ゲートウェイ他侵入口の調査</v>
      </c>
      <c r="D457" s="377"/>
      <c r="E457" s="472" t="str">
        <f>$E$11</f>
        <v>・VPN装置の脆弱性を利用した侵入</v>
      </c>
      <c r="F457" s="473"/>
      <c r="G457" s="377" t="str">
        <f>$G$11</f>
        <v>・ネットワークスキャン
・ホストスキャン
・パスワードクラックによる業務端末への侵入</v>
      </c>
      <c r="H457" s="377"/>
      <c r="I457" s="377" t="str">
        <f>$I$11</f>
        <v>・重要情報を管理するサーバへの横展開
・権限昇格</v>
      </c>
      <c r="J457" s="377"/>
      <c r="K457" s="377" t="str">
        <f>$K$11</f>
        <v>・標準ポートを使用した疎通
・OSコマンド実行
・コマンド実行履歴の削除</v>
      </c>
      <c r="L457" s="377"/>
      <c r="M457" s="377" t="str">
        <f>$M$11</f>
        <v>・重要情報の暗号化
・重要情報の窃取</v>
      </c>
      <c r="N457" s="377"/>
      <c r="P457" s="69"/>
    </row>
    <row r="458" spans="2:17" ht="74.099999999999994" customHeight="1">
      <c r="C458" s="377" t="s">
        <v>340</v>
      </c>
      <c r="D458" s="377"/>
      <c r="E458" s="387" t="s">
        <v>535</v>
      </c>
      <c r="F458" s="388"/>
      <c r="G458" s="377" t="s">
        <v>340</v>
      </c>
      <c r="H458" s="377"/>
      <c r="I458" s="377" t="s">
        <v>340</v>
      </c>
      <c r="J458" s="377"/>
      <c r="K458" s="377" t="s">
        <v>340</v>
      </c>
      <c r="L458" s="377"/>
      <c r="M458" s="377" t="s">
        <v>340</v>
      </c>
      <c r="N458" s="377"/>
      <c r="P458" s="69"/>
    </row>
    <row r="459" spans="2:17" ht="20.25" thickBot="1">
      <c r="P459" s="69"/>
    </row>
    <row r="460" spans="2:17" ht="39.950000000000003" customHeight="1" thickBot="1">
      <c r="C460" s="374" t="s">
        <v>490</v>
      </c>
      <c r="D460" s="375"/>
      <c r="E460" s="375"/>
      <c r="F460" s="375"/>
      <c r="G460" s="375"/>
      <c r="H460" s="375"/>
      <c r="I460" s="375"/>
      <c r="J460" s="375"/>
      <c r="K460" s="375"/>
      <c r="L460" s="375"/>
      <c r="M460" s="375"/>
      <c r="N460" s="376"/>
      <c r="P460" s="69"/>
    </row>
    <row r="461" spans="2:17" ht="19.5" customHeight="1">
      <c r="C461" s="22"/>
      <c r="H461" s="99"/>
      <c r="I461" s="99"/>
      <c r="J461" s="99"/>
      <c r="P461" s="69"/>
    </row>
    <row r="462" spans="2:17" ht="19.5" customHeight="1">
      <c r="C462" s="22"/>
      <c r="H462" s="99"/>
      <c r="I462" s="99"/>
      <c r="J462" s="99"/>
      <c r="P462" s="69"/>
    </row>
    <row r="463" spans="2:17" ht="39.75">
      <c r="B463" s="33"/>
      <c r="C463" s="33" t="str">
        <f>VLOOKUP(27,Products!$A$4:$B$35,2,FALSE)</f>
        <v>サイバー保険（個人情報漏洩保険含む）</v>
      </c>
      <c r="P463" s="69"/>
    </row>
    <row r="464" spans="2:17">
      <c r="C464" s="22" t="s">
        <v>334</v>
      </c>
      <c r="H464" s="22" t="s">
        <v>335</v>
      </c>
      <c r="P464" s="69"/>
    </row>
    <row r="465" spans="3:17" ht="60" customHeight="1">
      <c r="C465" s="390" t="str" cm="1">
        <f t="array" aca="1" ref="C465" ca="1">INDEX(Products!A:D, (MATCH(OFFSET(INDIRECT(ADDRESS(ROW(), COLUMN())), -2, 0), Products!B:B, 0)), 4)</f>
        <v>サイバーインシデントが発生した際に発生する損害額の一部が補償されるサービスです。</v>
      </c>
      <c r="D465" s="390"/>
      <c r="E465" s="390"/>
      <c r="F465" s="390"/>
      <c r="G465" s="390"/>
      <c r="H465" s="392" t="str">
        <f>$H$60</f>
        <v>JIPDEC「企業IT利活⽤動向調査2022」より引用</v>
      </c>
      <c r="I465" s="392"/>
      <c r="J465" s="392"/>
      <c r="P465" s="69"/>
    </row>
    <row r="466" spans="3:17">
      <c r="C466" s="22"/>
      <c r="H466" s="391" t="s">
        <v>491</v>
      </c>
      <c r="I466" s="391"/>
      <c r="J466" s="391"/>
      <c r="O466" s="99"/>
      <c r="P466" s="99"/>
      <c r="Q466" s="99"/>
    </row>
    <row r="467" spans="3:17">
      <c r="C467" s="22" t="s">
        <v>348</v>
      </c>
      <c r="G467" s="37"/>
      <c r="H467" s="391"/>
      <c r="I467" s="391"/>
      <c r="J467" s="391"/>
      <c r="O467" s="99"/>
      <c r="P467" s="99"/>
      <c r="Q467" s="99"/>
    </row>
    <row r="468" spans="3:17" ht="81" customHeight="1">
      <c r="C468" s="390" t="str" cm="1">
        <f t="array" aca="1" ref="C468" ca="1">INDEX(Products!A:E, (MATCH(OFFSET(INDIRECT(ADDRESS(ROW(), COLUMN())), -5, 0), Products!B:B, 0)), 5)</f>
        <v>・リスク低減策ではなくリスク移転策であり、自組織のリスク低減策が必要十分であるか確認・評価を行った上で選択する必要があります。
・サイバー保険の内容により免責事項、補償される損害額、付帯サービスが異なります。</v>
      </c>
      <c r="D468" s="390"/>
      <c r="E468" s="390"/>
      <c r="F468" s="390"/>
      <c r="G468" s="390"/>
      <c r="H468" s="391"/>
      <c r="I468" s="391"/>
      <c r="J468" s="391"/>
      <c r="O468" s="99"/>
      <c r="P468" s="99"/>
      <c r="Q468" s="99"/>
    </row>
    <row r="469" spans="3:17">
      <c r="H469" s="391"/>
      <c r="I469" s="391"/>
      <c r="J469" s="391"/>
      <c r="O469" s="99"/>
      <c r="P469" s="99"/>
      <c r="Q469" s="99"/>
    </row>
    <row r="470" spans="3:17">
      <c r="C470" s="22" t="s">
        <v>339</v>
      </c>
      <c r="H470" s="391"/>
      <c r="I470" s="391"/>
      <c r="J470" s="391"/>
      <c r="O470" s="99"/>
      <c r="P470" s="99"/>
      <c r="Q470" s="99"/>
    </row>
    <row r="471" spans="3:17">
      <c r="C471" s="128" t="s">
        <v>389</v>
      </c>
      <c r="H471" s="391"/>
      <c r="I471" s="391"/>
      <c r="J471" s="391"/>
      <c r="O471" s="99"/>
      <c r="P471" s="99"/>
      <c r="Q471" s="99"/>
    </row>
    <row r="472" spans="3:17">
      <c r="O472" s="99"/>
      <c r="P472" s="99"/>
      <c r="Q472" s="99"/>
    </row>
    <row r="473" spans="3:17">
      <c r="C473" s="378" t="s">
        <v>419</v>
      </c>
      <c r="D473" s="378"/>
      <c r="E473" s="379" t="s">
        <v>426</v>
      </c>
      <c r="F473" s="379"/>
      <c r="G473" s="380" t="s">
        <v>421</v>
      </c>
      <c r="H473" s="380"/>
      <c r="I473" s="381" t="s">
        <v>422</v>
      </c>
      <c r="J473" s="381"/>
      <c r="K473" s="382" t="s">
        <v>423</v>
      </c>
      <c r="L473" s="382"/>
      <c r="M473" s="383" t="s">
        <v>424</v>
      </c>
      <c r="N473" s="383"/>
      <c r="P473" s="69"/>
    </row>
    <row r="474" spans="3:17" ht="60" customHeight="1">
      <c r="C474" s="377" t="str">
        <f>$C$11</f>
        <v>・ゲートウェイ他侵入口の調査</v>
      </c>
      <c r="D474" s="377"/>
      <c r="E474" s="377" t="str">
        <f>$E$11</f>
        <v>・VPN装置の脆弱性を利用した侵入</v>
      </c>
      <c r="F474" s="377"/>
      <c r="G474" s="377" t="str">
        <f>$G$11</f>
        <v>・ネットワークスキャン
・ホストスキャン
・パスワードクラックによる業務端末への侵入</v>
      </c>
      <c r="H474" s="377"/>
      <c r="I474" s="377" t="str">
        <f>$I$11</f>
        <v>・重要情報を管理するサーバへの横展開
・権限昇格</v>
      </c>
      <c r="J474" s="377"/>
      <c r="K474" s="377" t="str">
        <f>$K$11</f>
        <v>・標準ポートを使用した疎通
・OSコマンド実行
・コマンド実行履歴の削除</v>
      </c>
      <c r="L474" s="377"/>
      <c r="M474" s="377" t="str">
        <f>$M$11</f>
        <v>・重要情報の暗号化
・重要情報の窃取</v>
      </c>
      <c r="N474" s="377"/>
      <c r="P474" s="69"/>
    </row>
    <row r="475" spans="3:17" ht="24" customHeight="1">
      <c r="C475" s="377" t="s">
        <v>340</v>
      </c>
      <c r="D475" s="377"/>
      <c r="E475" s="377" t="s">
        <v>340</v>
      </c>
      <c r="F475" s="377"/>
      <c r="G475" s="377" t="s">
        <v>340</v>
      </c>
      <c r="H475" s="377"/>
      <c r="I475" s="377" t="s">
        <v>340</v>
      </c>
      <c r="J475" s="377"/>
      <c r="K475" s="377" t="s">
        <v>340</v>
      </c>
      <c r="L475" s="377"/>
      <c r="M475" s="377" t="s">
        <v>340</v>
      </c>
      <c r="N475" s="377"/>
      <c r="P475" s="69"/>
    </row>
    <row r="476" spans="3:17" ht="20.25" thickBot="1">
      <c r="P476" s="69"/>
    </row>
    <row r="477" spans="3:17" ht="39.950000000000003" customHeight="1" thickBot="1">
      <c r="C477" s="374" t="s">
        <v>490</v>
      </c>
      <c r="D477" s="375"/>
      <c r="E477" s="375"/>
      <c r="F477" s="375"/>
      <c r="G477" s="375"/>
      <c r="H477" s="375"/>
      <c r="I477" s="375"/>
      <c r="J477" s="375"/>
      <c r="K477" s="375"/>
      <c r="L477" s="375"/>
      <c r="M477" s="375"/>
      <c r="N477" s="376"/>
      <c r="P477" s="69"/>
    </row>
    <row r="478" spans="3:17" ht="19.5" customHeight="1">
      <c r="C478" s="22"/>
      <c r="H478" s="99"/>
      <c r="I478" s="99"/>
      <c r="J478" s="99"/>
      <c r="P478" s="69"/>
    </row>
    <row r="479" spans="3:17" ht="19.5" customHeight="1">
      <c r="C479" s="22"/>
      <c r="H479" s="99"/>
      <c r="I479" s="99"/>
      <c r="J479" s="99"/>
      <c r="P479" s="69"/>
    </row>
    <row r="480" spans="3:17">
      <c r="P480" s="69"/>
    </row>
    <row r="481" spans="16:16">
      <c r="P481" s="69"/>
    </row>
    <row r="482" spans="16:16">
      <c r="P482" s="69"/>
    </row>
    <row r="483" spans="16:16">
      <c r="P483" s="69"/>
    </row>
    <row r="484" spans="16:16">
      <c r="P484" s="69"/>
    </row>
    <row r="485" spans="16:16">
      <c r="P485" s="69"/>
    </row>
    <row r="486" spans="16:16">
      <c r="P486" s="69"/>
    </row>
    <row r="487" spans="16:16">
      <c r="P487" s="69"/>
    </row>
    <row r="488" spans="16:16">
      <c r="P488" s="69"/>
    </row>
    <row r="489" spans="16:16">
      <c r="P489" s="69"/>
    </row>
    <row r="490" spans="16:16">
      <c r="P490" s="69"/>
    </row>
    <row r="491" spans="16:16">
      <c r="P491" s="69"/>
    </row>
    <row r="492" spans="16:16">
      <c r="P492" s="69"/>
    </row>
    <row r="493" spans="16:16">
      <c r="P493" s="69"/>
    </row>
    <row r="494" spans="16:16">
      <c r="P494" s="69"/>
    </row>
    <row r="495" spans="16:16">
      <c r="P495" s="69"/>
    </row>
    <row r="496" spans="16:16">
      <c r="P496" s="69"/>
    </row>
    <row r="497" spans="16:16">
      <c r="P497" s="69"/>
    </row>
    <row r="498" spans="16:16">
      <c r="P498" s="69"/>
    </row>
    <row r="499" spans="16:16">
      <c r="P499" s="69"/>
    </row>
    <row r="500" spans="16:16">
      <c r="P500" s="69"/>
    </row>
    <row r="501" spans="16:16">
      <c r="P501" s="69"/>
    </row>
    <row r="502" spans="16:16">
      <c r="P502" s="69"/>
    </row>
    <row r="503" spans="16:16">
      <c r="P503" s="69"/>
    </row>
    <row r="504" spans="16:16">
      <c r="P504" s="69"/>
    </row>
    <row r="505" spans="16:16">
      <c r="P505" s="69"/>
    </row>
  </sheetData>
  <sheetProtection algorithmName="SHA-512" hashValue="ZBW3bnQANroNTctQJ9XNGrjN6Z0hPMU0cAhWYsqQBIXy0M1DVQOHHIaiYQyBDFxHtabUZNGUlufdTnm3EkYYtw==" saltValue="0GmVqm/wkUJaCQwDszObjw==" spinCount="100000" sheet="1" objects="1" scenarios="1"/>
  <mergeCells count="680">
    <mergeCell ref="G10:H10"/>
    <mergeCell ref="I10:J10"/>
    <mergeCell ref="K10:L10"/>
    <mergeCell ref="J42:N42"/>
    <mergeCell ref="C25:E31"/>
    <mergeCell ref="F25:I31"/>
    <mergeCell ref="J26:N26"/>
    <mergeCell ref="J27:N27"/>
    <mergeCell ref="J31:N31"/>
    <mergeCell ref="J30:N30"/>
    <mergeCell ref="J29:N29"/>
    <mergeCell ref="J28:N28"/>
    <mergeCell ref="J25:N25"/>
    <mergeCell ref="C32:E32"/>
    <mergeCell ref="F32:I32"/>
    <mergeCell ref="J32:N32"/>
    <mergeCell ref="C34:E34"/>
    <mergeCell ref="F34:I34"/>
    <mergeCell ref="G11:H11"/>
    <mergeCell ref="I11:J11"/>
    <mergeCell ref="K11:L11"/>
    <mergeCell ref="C24:E24"/>
    <mergeCell ref="F24:I24"/>
    <mergeCell ref="J24:N24"/>
    <mergeCell ref="B4:N4"/>
    <mergeCell ref="C15:N15"/>
    <mergeCell ref="C18:E18"/>
    <mergeCell ref="F18:I18"/>
    <mergeCell ref="J18:N18"/>
    <mergeCell ref="C19:E22"/>
    <mergeCell ref="F19:I22"/>
    <mergeCell ref="J19:N19"/>
    <mergeCell ref="J22:N22"/>
    <mergeCell ref="C12:D12"/>
    <mergeCell ref="E12:F12"/>
    <mergeCell ref="G12:H12"/>
    <mergeCell ref="I12:J12"/>
    <mergeCell ref="K12:L12"/>
    <mergeCell ref="M12:N12"/>
    <mergeCell ref="J21:N21"/>
    <mergeCell ref="J20:N20"/>
    <mergeCell ref="C16:N16"/>
    <mergeCell ref="M10:N10"/>
    <mergeCell ref="C11:D11"/>
    <mergeCell ref="E11:F11"/>
    <mergeCell ref="M11:N11"/>
    <mergeCell ref="C10:D10"/>
    <mergeCell ref="E10:F10"/>
    <mergeCell ref="C33:E33"/>
    <mergeCell ref="F33:I33"/>
    <mergeCell ref="J33:N33"/>
    <mergeCell ref="C23:E23"/>
    <mergeCell ref="F23:I23"/>
    <mergeCell ref="J23:N23"/>
    <mergeCell ref="J36:N36"/>
    <mergeCell ref="J37:N37"/>
    <mergeCell ref="J38:N38"/>
    <mergeCell ref="J34:N34"/>
    <mergeCell ref="C35:E42"/>
    <mergeCell ref="F35:I42"/>
    <mergeCell ref="J35:N35"/>
    <mergeCell ref="J39:N39"/>
    <mergeCell ref="J40:N40"/>
    <mergeCell ref="J41:N41"/>
    <mergeCell ref="C56:N56"/>
    <mergeCell ref="C67:D67"/>
    <mergeCell ref="E67:F67"/>
    <mergeCell ref="G67:H67"/>
    <mergeCell ref="I67:J67"/>
    <mergeCell ref="C60:G60"/>
    <mergeCell ref="H60:J60"/>
    <mergeCell ref="H61:J65"/>
    <mergeCell ref="C63:G63"/>
    <mergeCell ref="C49:E53"/>
    <mergeCell ref="F49:I53"/>
    <mergeCell ref="J49:N49"/>
    <mergeCell ref="J52:N52"/>
    <mergeCell ref="J53:N53"/>
    <mergeCell ref="C43:E48"/>
    <mergeCell ref="F43:I48"/>
    <mergeCell ref="J43:N43"/>
    <mergeCell ref="J46:N46"/>
    <mergeCell ref="J47:N47"/>
    <mergeCell ref="J48:N48"/>
    <mergeCell ref="J50:N50"/>
    <mergeCell ref="J51:N51"/>
    <mergeCell ref="J44:N44"/>
    <mergeCell ref="J45:N45"/>
    <mergeCell ref="C69:D69"/>
    <mergeCell ref="E69:F69"/>
    <mergeCell ref="G69:H69"/>
    <mergeCell ref="I69:J69"/>
    <mergeCell ref="K69:L69"/>
    <mergeCell ref="M69:N69"/>
    <mergeCell ref="K67:L67"/>
    <mergeCell ref="M67:N67"/>
    <mergeCell ref="C68:D68"/>
    <mergeCell ref="E68:F68"/>
    <mergeCell ref="G68:H68"/>
    <mergeCell ref="I68:J68"/>
    <mergeCell ref="K68:L68"/>
    <mergeCell ref="M68:N68"/>
    <mergeCell ref="C71:N71"/>
    <mergeCell ref="H77:J81"/>
    <mergeCell ref="C83:D83"/>
    <mergeCell ref="E83:F83"/>
    <mergeCell ref="G83:H83"/>
    <mergeCell ref="I83:J83"/>
    <mergeCell ref="K83:L83"/>
    <mergeCell ref="C85:D85"/>
    <mergeCell ref="E85:F85"/>
    <mergeCell ref="G85:H85"/>
    <mergeCell ref="I85:J85"/>
    <mergeCell ref="K85:L85"/>
    <mergeCell ref="M85:N85"/>
    <mergeCell ref="M83:N83"/>
    <mergeCell ref="C84:D84"/>
    <mergeCell ref="E84:F84"/>
    <mergeCell ref="G84:H84"/>
    <mergeCell ref="I84:J84"/>
    <mergeCell ref="K84:L84"/>
    <mergeCell ref="M84:N84"/>
    <mergeCell ref="C76:G76"/>
    <mergeCell ref="H76:J76"/>
    <mergeCell ref="C79:G79"/>
    <mergeCell ref="C87:N87"/>
    <mergeCell ref="H93:J99"/>
    <mergeCell ref="C101:D101"/>
    <mergeCell ref="E101:F101"/>
    <mergeCell ref="G101:H101"/>
    <mergeCell ref="I101:J101"/>
    <mergeCell ref="K101:L101"/>
    <mergeCell ref="C95:G97"/>
    <mergeCell ref="C103:D103"/>
    <mergeCell ref="E103:F103"/>
    <mergeCell ref="G103:H103"/>
    <mergeCell ref="I103:J103"/>
    <mergeCell ref="K103:L103"/>
    <mergeCell ref="M103:N103"/>
    <mergeCell ref="M101:N101"/>
    <mergeCell ref="C102:D102"/>
    <mergeCell ref="E102:F102"/>
    <mergeCell ref="G102:H102"/>
    <mergeCell ref="I102:J102"/>
    <mergeCell ref="K102:L102"/>
    <mergeCell ref="M102:N102"/>
    <mergeCell ref="C92:G92"/>
    <mergeCell ref="H92:J92"/>
    <mergeCell ref="C105:N105"/>
    <mergeCell ref="H111:J115"/>
    <mergeCell ref="C117:D117"/>
    <mergeCell ref="E117:F117"/>
    <mergeCell ref="G117:H117"/>
    <mergeCell ref="I117:J117"/>
    <mergeCell ref="K117:L117"/>
    <mergeCell ref="C110:G110"/>
    <mergeCell ref="H110:J110"/>
    <mergeCell ref="C113:G113"/>
    <mergeCell ref="C119:D119"/>
    <mergeCell ref="E119:F119"/>
    <mergeCell ref="G119:H119"/>
    <mergeCell ref="I119:J119"/>
    <mergeCell ref="K119:L119"/>
    <mergeCell ref="M119:N119"/>
    <mergeCell ref="M117:N117"/>
    <mergeCell ref="C118:D118"/>
    <mergeCell ref="E118:F118"/>
    <mergeCell ref="G118:H118"/>
    <mergeCell ref="I118:J118"/>
    <mergeCell ref="K118:L118"/>
    <mergeCell ref="M118:N118"/>
    <mergeCell ref="C134:D134"/>
    <mergeCell ref="E134:F134"/>
    <mergeCell ref="G134:H134"/>
    <mergeCell ref="I134:J134"/>
    <mergeCell ref="K134:L134"/>
    <mergeCell ref="M134:N134"/>
    <mergeCell ref="C121:N121"/>
    <mergeCell ref="H127:J132"/>
    <mergeCell ref="C132:G132"/>
    <mergeCell ref="C126:G126"/>
    <mergeCell ref="H126:J126"/>
    <mergeCell ref="C129:G129"/>
    <mergeCell ref="C136:D136"/>
    <mergeCell ref="E136:F136"/>
    <mergeCell ref="G136:H136"/>
    <mergeCell ref="I136:J136"/>
    <mergeCell ref="K136:L136"/>
    <mergeCell ref="M136:N136"/>
    <mergeCell ref="C135:D135"/>
    <mergeCell ref="E135:F135"/>
    <mergeCell ref="G135:H135"/>
    <mergeCell ref="I135:J135"/>
    <mergeCell ref="K135:L135"/>
    <mergeCell ref="M135:N135"/>
    <mergeCell ref="C150:D150"/>
    <mergeCell ref="E150:F150"/>
    <mergeCell ref="G150:H150"/>
    <mergeCell ref="I150:J150"/>
    <mergeCell ref="K150:L150"/>
    <mergeCell ref="M150:N150"/>
    <mergeCell ref="C138:N138"/>
    <mergeCell ref="H144:J148"/>
    <mergeCell ref="C143:G143"/>
    <mergeCell ref="H143:J143"/>
    <mergeCell ref="C146:G146"/>
    <mergeCell ref="C152:D152"/>
    <mergeCell ref="E152:F152"/>
    <mergeCell ref="G152:H152"/>
    <mergeCell ref="I152:J152"/>
    <mergeCell ref="K152:L152"/>
    <mergeCell ref="M152:N152"/>
    <mergeCell ref="C151:D151"/>
    <mergeCell ref="E151:F151"/>
    <mergeCell ref="G151:H151"/>
    <mergeCell ref="I151:J151"/>
    <mergeCell ref="K151:L151"/>
    <mergeCell ref="M151:N151"/>
    <mergeCell ref="C154:N154"/>
    <mergeCell ref="H160:J164"/>
    <mergeCell ref="C166:D166"/>
    <mergeCell ref="E166:F166"/>
    <mergeCell ref="G166:H166"/>
    <mergeCell ref="I166:J166"/>
    <mergeCell ref="K166:L166"/>
    <mergeCell ref="M166:N166"/>
    <mergeCell ref="C159:G159"/>
    <mergeCell ref="H159:J159"/>
    <mergeCell ref="C162:G162"/>
    <mergeCell ref="C168:D168"/>
    <mergeCell ref="E168:F168"/>
    <mergeCell ref="G168:H168"/>
    <mergeCell ref="I168:J168"/>
    <mergeCell ref="K168:L168"/>
    <mergeCell ref="M168:N168"/>
    <mergeCell ref="C167:D167"/>
    <mergeCell ref="E167:F167"/>
    <mergeCell ref="G167:H167"/>
    <mergeCell ref="I167:J167"/>
    <mergeCell ref="K167:L167"/>
    <mergeCell ref="M167:N167"/>
    <mergeCell ref="C183:D183"/>
    <mergeCell ref="E183:F183"/>
    <mergeCell ref="G183:H183"/>
    <mergeCell ref="I183:J183"/>
    <mergeCell ref="K183:L183"/>
    <mergeCell ref="M183:N183"/>
    <mergeCell ref="C170:N170"/>
    <mergeCell ref="H176:J181"/>
    <mergeCell ref="C181:G181"/>
    <mergeCell ref="C175:G175"/>
    <mergeCell ref="H175:J175"/>
    <mergeCell ref="C178:G178"/>
    <mergeCell ref="C185:D185"/>
    <mergeCell ref="E185:F185"/>
    <mergeCell ref="G185:H185"/>
    <mergeCell ref="I185:J185"/>
    <mergeCell ref="K185:L185"/>
    <mergeCell ref="M185:N185"/>
    <mergeCell ref="C184:D184"/>
    <mergeCell ref="E184:F184"/>
    <mergeCell ref="G184:H184"/>
    <mergeCell ref="I184:J184"/>
    <mergeCell ref="K184:L184"/>
    <mergeCell ref="M184:N184"/>
    <mergeCell ref="C199:D199"/>
    <mergeCell ref="E199:F199"/>
    <mergeCell ref="G199:H199"/>
    <mergeCell ref="I199:J199"/>
    <mergeCell ref="K199:L199"/>
    <mergeCell ref="M199:N199"/>
    <mergeCell ref="C187:N187"/>
    <mergeCell ref="H193:J197"/>
    <mergeCell ref="C192:G192"/>
    <mergeCell ref="H192:J192"/>
    <mergeCell ref="C195:G195"/>
    <mergeCell ref="C201:D201"/>
    <mergeCell ref="E201:F201"/>
    <mergeCell ref="G201:H201"/>
    <mergeCell ref="I201:J201"/>
    <mergeCell ref="K201:L201"/>
    <mergeCell ref="M201:N201"/>
    <mergeCell ref="C200:D200"/>
    <mergeCell ref="E200:F200"/>
    <mergeCell ref="G200:H200"/>
    <mergeCell ref="I200:J200"/>
    <mergeCell ref="K200:L200"/>
    <mergeCell ref="M200:N200"/>
    <mergeCell ref="C216:D216"/>
    <mergeCell ref="E216:F216"/>
    <mergeCell ref="G216:H216"/>
    <mergeCell ref="I216:J216"/>
    <mergeCell ref="K216:L216"/>
    <mergeCell ref="M216:N216"/>
    <mergeCell ref="C203:N203"/>
    <mergeCell ref="H209:J213"/>
    <mergeCell ref="C215:D215"/>
    <mergeCell ref="E215:F215"/>
    <mergeCell ref="G215:H215"/>
    <mergeCell ref="I215:J215"/>
    <mergeCell ref="K215:L215"/>
    <mergeCell ref="M215:N215"/>
    <mergeCell ref="C208:G208"/>
    <mergeCell ref="H208:J208"/>
    <mergeCell ref="C211:G211"/>
    <mergeCell ref="C219:N219"/>
    <mergeCell ref="H225:J229"/>
    <mergeCell ref="C231:D231"/>
    <mergeCell ref="E231:F231"/>
    <mergeCell ref="G231:H231"/>
    <mergeCell ref="I231:J231"/>
    <mergeCell ref="K231:L231"/>
    <mergeCell ref="M231:N231"/>
    <mergeCell ref="C217:D217"/>
    <mergeCell ref="E217:F217"/>
    <mergeCell ref="G217:H217"/>
    <mergeCell ref="I217:J217"/>
    <mergeCell ref="K217:L217"/>
    <mergeCell ref="M217:N217"/>
    <mergeCell ref="C224:G224"/>
    <mergeCell ref="H224:J224"/>
    <mergeCell ref="C227:G227"/>
    <mergeCell ref="C233:D233"/>
    <mergeCell ref="E233:F233"/>
    <mergeCell ref="G233:H233"/>
    <mergeCell ref="I233:J233"/>
    <mergeCell ref="K233:L233"/>
    <mergeCell ref="M233:N233"/>
    <mergeCell ref="C232:D232"/>
    <mergeCell ref="E232:F232"/>
    <mergeCell ref="G232:H232"/>
    <mergeCell ref="I232:J232"/>
    <mergeCell ref="K232:L232"/>
    <mergeCell ref="M232:N232"/>
    <mergeCell ref="C248:D248"/>
    <mergeCell ref="E248:F248"/>
    <mergeCell ref="G248:H248"/>
    <mergeCell ref="I248:J248"/>
    <mergeCell ref="K248:L248"/>
    <mergeCell ref="M248:N248"/>
    <mergeCell ref="C235:N235"/>
    <mergeCell ref="H241:J245"/>
    <mergeCell ref="C247:D247"/>
    <mergeCell ref="E247:F247"/>
    <mergeCell ref="G247:H247"/>
    <mergeCell ref="I247:J247"/>
    <mergeCell ref="K247:L247"/>
    <mergeCell ref="M247:N247"/>
    <mergeCell ref="C240:G240"/>
    <mergeCell ref="H240:J240"/>
    <mergeCell ref="C243:G243"/>
    <mergeCell ref="C251:N251"/>
    <mergeCell ref="H257:J261"/>
    <mergeCell ref="C263:D263"/>
    <mergeCell ref="E263:F263"/>
    <mergeCell ref="G263:H263"/>
    <mergeCell ref="I263:J263"/>
    <mergeCell ref="K263:L263"/>
    <mergeCell ref="M263:N263"/>
    <mergeCell ref="C249:D249"/>
    <mergeCell ref="E249:F249"/>
    <mergeCell ref="G249:H249"/>
    <mergeCell ref="I249:J249"/>
    <mergeCell ref="K249:L249"/>
    <mergeCell ref="M249:N249"/>
    <mergeCell ref="C256:G256"/>
    <mergeCell ref="H256:J256"/>
    <mergeCell ref="C259:G259"/>
    <mergeCell ref="C265:D265"/>
    <mergeCell ref="E265:F265"/>
    <mergeCell ref="G265:H265"/>
    <mergeCell ref="I265:J265"/>
    <mergeCell ref="K265:L265"/>
    <mergeCell ref="M265:N265"/>
    <mergeCell ref="C264:D264"/>
    <mergeCell ref="E264:F264"/>
    <mergeCell ref="G264:H264"/>
    <mergeCell ref="I264:J264"/>
    <mergeCell ref="K264:L264"/>
    <mergeCell ref="M264:N264"/>
    <mergeCell ref="C280:D280"/>
    <mergeCell ref="E280:F280"/>
    <mergeCell ref="G280:H280"/>
    <mergeCell ref="I280:J280"/>
    <mergeCell ref="K280:L280"/>
    <mergeCell ref="M280:N280"/>
    <mergeCell ref="C267:N267"/>
    <mergeCell ref="H273:J277"/>
    <mergeCell ref="C279:D279"/>
    <mergeCell ref="E279:F279"/>
    <mergeCell ref="G279:H279"/>
    <mergeCell ref="I279:J279"/>
    <mergeCell ref="K279:L279"/>
    <mergeCell ref="M279:N279"/>
    <mergeCell ref="C272:G272"/>
    <mergeCell ref="H272:J272"/>
    <mergeCell ref="C275:G275"/>
    <mergeCell ref="C283:N283"/>
    <mergeCell ref="H289:J293"/>
    <mergeCell ref="C295:D295"/>
    <mergeCell ref="E295:F295"/>
    <mergeCell ref="G295:H295"/>
    <mergeCell ref="I295:J295"/>
    <mergeCell ref="K295:L295"/>
    <mergeCell ref="M295:N295"/>
    <mergeCell ref="C281:D281"/>
    <mergeCell ref="E281:F281"/>
    <mergeCell ref="G281:H281"/>
    <mergeCell ref="I281:J281"/>
    <mergeCell ref="K281:L281"/>
    <mergeCell ref="M281:N281"/>
    <mergeCell ref="C288:G288"/>
    <mergeCell ref="H288:J288"/>
    <mergeCell ref="C291:G291"/>
    <mergeCell ref="C297:D297"/>
    <mergeCell ref="E297:F297"/>
    <mergeCell ref="G297:H297"/>
    <mergeCell ref="I297:J297"/>
    <mergeCell ref="K297:L297"/>
    <mergeCell ref="M297:N297"/>
    <mergeCell ref="C296:D296"/>
    <mergeCell ref="E296:F296"/>
    <mergeCell ref="G296:H296"/>
    <mergeCell ref="I296:J296"/>
    <mergeCell ref="K296:L296"/>
    <mergeCell ref="M296:N296"/>
    <mergeCell ref="C312:D312"/>
    <mergeCell ref="E312:F312"/>
    <mergeCell ref="G312:H312"/>
    <mergeCell ref="I312:J312"/>
    <mergeCell ref="K312:L312"/>
    <mergeCell ref="M312:N312"/>
    <mergeCell ref="C299:N299"/>
    <mergeCell ref="H305:J309"/>
    <mergeCell ref="C311:D311"/>
    <mergeCell ref="E311:F311"/>
    <mergeCell ref="G311:H311"/>
    <mergeCell ref="I311:J311"/>
    <mergeCell ref="K311:L311"/>
    <mergeCell ref="M311:N311"/>
    <mergeCell ref="C304:G304"/>
    <mergeCell ref="H304:J304"/>
    <mergeCell ref="C307:G307"/>
    <mergeCell ref="C315:N315"/>
    <mergeCell ref="H321:J325"/>
    <mergeCell ref="C327:D327"/>
    <mergeCell ref="E327:F327"/>
    <mergeCell ref="G327:H327"/>
    <mergeCell ref="I327:J327"/>
    <mergeCell ref="K327:L327"/>
    <mergeCell ref="M327:N327"/>
    <mergeCell ref="C313:D313"/>
    <mergeCell ref="E313:F313"/>
    <mergeCell ref="G313:H313"/>
    <mergeCell ref="I313:J313"/>
    <mergeCell ref="K313:L313"/>
    <mergeCell ref="M313:N313"/>
    <mergeCell ref="H320:J320"/>
    <mergeCell ref="C323:G323"/>
    <mergeCell ref="C320:G320"/>
    <mergeCell ref="H337:J341"/>
    <mergeCell ref="C329:D329"/>
    <mergeCell ref="E329:F329"/>
    <mergeCell ref="G329:H329"/>
    <mergeCell ref="I329:J329"/>
    <mergeCell ref="K329:L329"/>
    <mergeCell ref="M329:N329"/>
    <mergeCell ref="C331:N331"/>
    <mergeCell ref="C328:D328"/>
    <mergeCell ref="E328:F328"/>
    <mergeCell ref="G328:H328"/>
    <mergeCell ref="I328:J328"/>
    <mergeCell ref="K328:L328"/>
    <mergeCell ref="M328:N328"/>
    <mergeCell ref="C336:G336"/>
    <mergeCell ref="H336:J336"/>
    <mergeCell ref="C339:G339"/>
    <mergeCell ref="C345:D345"/>
    <mergeCell ref="E345:F345"/>
    <mergeCell ref="G345:H345"/>
    <mergeCell ref="I345:J345"/>
    <mergeCell ref="K345:L345"/>
    <mergeCell ref="M345:N345"/>
    <mergeCell ref="M343:N343"/>
    <mergeCell ref="C344:D344"/>
    <mergeCell ref="E344:F344"/>
    <mergeCell ref="G344:H344"/>
    <mergeCell ref="I344:J344"/>
    <mergeCell ref="K344:L344"/>
    <mergeCell ref="M344:N344"/>
    <mergeCell ref="C343:D343"/>
    <mergeCell ref="E343:F343"/>
    <mergeCell ref="G343:H343"/>
    <mergeCell ref="I343:J343"/>
    <mergeCell ref="K343:L343"/>
    <mergeCell ref="C347:N347"/>
    <mergeCell ref="H353:J357"/>
    <mergeCell ref="C359:D359"/>
    <mergeCell ref="E359:F359"/>
    <mergeCell ref="G359:H359"/>
    <mergeCell ref="I359:J359"/>
    <mergeCell ref="K359:L359"/>
    <mergeCell ref="M359:N359"/>
    <mergeCell ref="C352:G352"/>
    <mergeCell ref="H352:J352"/>
    <mergeCell ref="C355:G355"/>
    <mergeCell ref="C361:D361"/>
    <mergeCell ref="E361:F361"/>
    <mergeCell ref="G361:H361"/>
    <mergeCell ref="I361:J361"/>
    <mergeCell ref="K361:L361"/>
    <mergeCell ref="M361:N361"/>
    <mergeCell ref="C360:D360"/>
    <mergeCell ref="E360:F360"/>
    <mergeCell ref="G360:H360"/>
    <mergeCell ref="I360:J360"/>
    <mergeCell ref="K360:L360"/>
    <mergeCell ref="M360:N360"/>
    <mergeCell ref="C376:D376"/>
    <mergeCell ref="E376:F376"/>
    <mergeCell ref="G376:H376"/>
    <mergeCell ref="I376:J376"/>
    <mergeCell ref="K376:L376"/>
    <mergeCell ref="M376:N376"/>
    <mergeCell ref="C363:N363"/>
    <mergeCell ref="H369:J373"/>
    <mergeCell ref="C375:D375"/>
    <mergeCell ref="E375:F375"/>
    <mergeCell ref="G375:H375"/>
    <mergeCell ref="I375:J375"/>
    <mergeCell ref="K375:L375"/>
    <mergeCell ref="M375:N375"/>
    <mergeCell ref="C368:G368"/>
    <mergeCell ref="H368:J368"/>
    <mergeCell ref="C371:G371"/>
    <mergeCell ref="C379:N379"/>
    <mergeCell ref="H385:J389"/>
    <mergeCell ref="C391:D391"/>
    <mergeCell ref="E391:F391"/>
    <mergeCell ref="G391:H391"/>
    <mergeCell ref="I391:J391"/>
    <mergeCell ref="K391:L391"/>
    <mergeCell ref="M391:N391"/>
    <mergeCell ref="C377:D377"/>
    <mergeCell ref="E377:F377"/>
    <mergeCell ref="G377:H377"/>
    <mergeCell ref="I377:J377"/>
    <mergeCell ref="K377:L377"/>
    <mergeCell ref="M377:N377"/>
    <mergeCell ref="C384:G384"/>
    <mergeCell ref="H384:J384"/>
    <mergeCell ref="C387:G387"/>
    <mergeCell ref="C393:D393"/>
    <mergeCell ref="E393:F393"/>
    <mergeCell ref="G393:H393"/>
    <mergeCell ref="I393:J393"/>
    <mergeCell ref="K393:L393"/>
    <mergeCell ref="M393:N393"/>
    <mergeCell ref="C392:D392"/>
    <mergeCell ref="E392:F392"/>
    <mergeCell ref="G392:H392"/>
    <mergeCell ref="I392:J392"/>
    <mergeCell ref="K392:L392"/>
    <mergeCell ref="M392:N392"/>
    <mergeCell ref="C408:D408"/>
    <mergeCell ref="E408:F408"/>
    <mergeCell ref="G408:H408"/>
    <mergeCell ref="I408:J408"/>
    <mergeCell ref="K408:L408"/>
    <mergeCell ref="M408:N408"/>
    <mergeCell ref="C395:N395"/>
    <mergeCell ref="H401:J405"/>
    <mergeCell ref="C407:D407"/>
    <mergeCell ref="E407:F407"/>
    <mergeCell ref="G407:H407"/>
    <mergeCell ref="I407:J407"/>
    <mergeCell ref="K407:L407"/>
    <mergeCell ref="M407:N407"/>
    <mergeCell ref="C400:G400"/>
    <mergeCell ref="H400:J400"/>
    <mergeCell ref="C403:G403"/>
    <mergeCell ref="C411:N411"/>
    <mergeCell ref="H417:J422"/>
    <mergeCell ref="C424:D424"/>
    <mergeCell ref="E424:F424"/>
    <mergeCell ref="G424:H424"/>
    <mergeCell ref="I424:J424"/>
    <mergeCell ref="K424:L424"/>
    <mergeCell ref="M424:N424"/>
    <mergeCell ref="C409:D409"/>
    <mergeCell ref="E409:F409"/>
    <mergeCell ref="G409:H409"/>
    <mergeCell ref="I409:J409"/>
    <mergeCell ref="K409:L409"/>
    <mergeCell ref="M409:N409"/>
    <mergeCell ref="C416:G416"/>
    <mergeCell ref="H416:J416"/>
    <mergeCell ref="C419:G419"/>
    <mergeCell ref="C426:D426"/>
    <mergeCell ref="E426:F426"/>
    <mergeCell ref="G426:H426"/>
    <mergeCell ref="I426:J426"/>
    <mergeCell ref="K426:L426"/>
    <mergeCell ref="M426:N426"/>
    <mergeCell ref="C425:D425"/>
    <mergeCell ref="E425:F425"/>
    <mergeCell ref="G425:H425"/>
    <mergeCell ref="I425:J425"/>
    <mergeCell ref="K425:L425"/>
    <mergeCell ref="M425:N425"/>
    <mergeCell ref="C457:D457"/>
    <mergeCell ref="E457:F457"/>
    <mergeCell ref="G457:H457"/>
    <mergeCell ref="I457:J457"/>
    <mergeCell ref="K457:L457"/>
    <mergeCell ref="M457:N457"/>
    <mergeCell ref="C428:N428"/>
    <mergeCell ref="H450:J454"/>
    <mergeCell ref="C456:D456"/>
    <mergeCell ref="E456:F456"/>
    <mergeCell ref="G456:H456"/>
    <mergeCell ref="I456:J456"/>
    <mergeCell ref="K456:L456"/>
    <mergeCell ref="M456:N456"/>
    <mergeCell ref="C449:G449"/>
    <mergeCell ref="H449:J449"/>
    <mergeCell ref="C452:G452"/>
    <mergeCell ref="C440:D440"/>
    <mergeCell ref="E440:F440"/>
    <mergeCell ref="G440:H440"/>
    <mergeCell ref="I440:J440"/>
    <mergeCell ref="K440:L440"/>
    <mergeCell ref="M440:N440"/>
    <mergeCell ref="C441:D441"/>
    <mergeCell ref="K473:L473"/>
    <mergeCell ref="M473:N473"/>
    <mergeCell ref="C458:D458"/>
    <mergeCell ref="E458:F458"/>
    <mergeCell ref="G458:H458"/>
    <mergeCell ref="I458:J458"/>
    <mergeCell ref="K458:L458"/>
    <mergeCell ref="M458:N458"/>
    <mergeCell ref="C465:G465"/>
    <mergeCell ref="H465:J465"/>
    <mergeCell ref="C468:G468"/>
    <mergeCell ref="C477:N477"/>
    <mergeCell ref="C433:G433"/>
    <mergeCell ref="H433:J433"/>
    <mergeCell ref="H434:J438"/>
    <mergeCell ref="C436:G436"/>
    <mergeCell ref="C444:N444"/>
    <mergeCell ref="C475:D475"/>
    <mergeCell ref="E475:F475"/>
    <mergeCell ref="G475:H475"/>
    <mergeCell ref="I475:J475"/>
    <mergeCell ref="K475:L475"/>
    <mergeCell ref="M475:N475"/>
    <mergeCell ref="C474:D474"/>
    <mergeCell ref="E474:F474"/>
    <mergeCell ref="G474:H474"/>
    <mergeCell ref="I474:J474"/>
    <mergeCell ref="K474:L474"/>
    <mergeCell ref="M474:N474"/>
    <mergeCell ref="C460:N460"/>
    <mergeCell ref="H466:J471"/>
    <mergeCell ref="C473:D473"/>
    <mergeCell ref="E473:F473"/>
    <mergeCell ref="G473:H473"/>
    <mergeCell ref="I473:J473"/>
    <mergeCell ref="E441:F441"/>
    <mergeCell ref="G441:H441"/>
    <mergeCell ref="I441:J441"/>
    <mergeCell ref="K441:L441"/>
    <mergeCell ref="M441:N441"/>
    <mergeCell ref="C442:D442"/>
    <mergeCell ref="E442:F442"/>
    <mergeCell ref="G442:H442"/>
    <mergeCell ref="I442:J442"/>
    <mergeCell ref="K442:L442"/>
    <mergeCell ref="M442:N442"/>
  </mergeCells>
  <phoneticPr fontId="2"/>
  <hyperlinks>
    <hyperlink ref="C71:N71" location="プロダクト一覧_01" display="▲プロダクト一覧に戻る▲" xr:uid="{00000000-0004-0000-0B00-000000000000}"/>
    <hyperlink ref="C87:N87" location="プロダクト一覧_01" display="▲プロダクト一覧に戻る▲" xr:uid="{00000000-0004-0000-0B00-000001000000}"/>
    <hyperlink ref="C105:N105" location="プロダクト一覧_01" display="▲プロダクト一覧に戻る▲" xr:uid="{00000000-0004-0000-0B00-000002000000}"/>
    <hyperlink ref="C121:N121" location="プロダクト一覧_01" display="▲プロダクト一覧に戻る▲" xr:uid="{00000000-0004-0000-0B00-000003000000}"/>
    <hyperlink ref="C138:N138" location="プロダクト一覧_01" display="▲プロダクト一覧に戻る▲" xr:uid="{00000000-0004-0000-0B00-000004000000}"/>
    <hyperlink ref="C154:N154" location="プロダクト一覧_01" display="▲プロダクト一覧に戻る▲" xr:uid="{00000000-0004-0000-0B00-000005000000}"/>
    <hyperlink ref="C170:N170" location="プロダクト一覧_01" display="▲プロダクト一覧に戻る▲" xr:uid="{00000000-0004-0000-0B00-000006000000}"/>
    <hyperlink ref="C187:N187" location="プロダクト一覧_01" display="▲プロダクト一覧に戻る▲" xr:uid="{00000000-0004-0000-0B00-000007000000}"/>
    <hyperlink ref="C203:N203" location="プロダクト一覧_01" display="▲プロダクト一覧に戻る▲" xr:uid="{00000000-0004-0000-0B00-000008000000}"/>
    <hyperlink ref="C219:N219" location="プロダクト一覧_01" display="▲プロダクト一覧に戻る▲" xr:uid="{00000000-0004-0000-0B00-000009000000}"/>
    <hyperlink ref="C235:N235" location="プロダクト一覧_01" display="▲プロダクト一覧に戻る▲" xr:uid="{00000000-0004-0000-0B00-00000A000000}"/>
    <hyperlink ref="C251:N251" location="プロダクト一覧_01" display="▲プロダクト一覧に戻る▲" xr:uid="{00000000-0004-0000-0B00-00000B000000}"/>
    <hyperlink ref="C267:N267" location="プロダクト一覧_01" display="▲プロダクト一覧に戻る▲" xr:uid="{00000000-0004-0000-0B00-00000C000000}"/>
    <hyperlink ref="C283:N283" location="プロダクト一覧_01" display="▲プロダクト一覧に戻る▲" xr:uid="{00000000-0004-0000-0B00-00000D000000}"/>
    <hyperlink ref="C299:N299" location="プロダクト一覧_01" display="▲プロダクト一覧に戻る▲" xr:uid="{00000000-0004-0000-0B00-00000E000000}"/>
    <hyperlink ref="C315:N315" location="プロダクト一覧_01" display="▲プロダクト一覧に戻る▲" xr:uid="{00000000-0004-0000-0B00-00000F000000}"/>
    <hyperlink ref="C428:N428" location="プロダクト一覧_01" display="▲プロダクト一覧に戻る▲" xr:uid="{00000000-0004-0000-0B00-000010000000}"/>
    <hyperlink ref="C460:N460" location="プロダクト一覧_01" display="▲プロダクト一覧に戻る▲" xr:uid="{00000000-0004-0000-0B00-000011000000}"/>
    <hyperlink ref="C477:N477" location="プロダクト一覧_01" display="▲プロダクト一覧に戻る▲" xr:uid="{00000000-0004-0000-0B00-000012000000}"/>
    <hyperlink ref="C347:N347" location="プロダクト一覧_01" display="▲プロダクト一覧に戻る▲" xr:uid="{00000000-0004-0000-0B00-000013000000}"/>
    <hyperlink ref="C363:N363" location="プロダクト一覧_01" display="▲プロダクト一覧に戻る▲" xr:uid="{00000000-0004-0000-0B00-000014000000}"/>
    <hyperlink ref="C379:N379" location="プロダクト一覧_01" display="▲プロダクト一覧に戻る▲" xr:uid="{00000000-0004-0000-0B00-000015000000}"/>
    <hyperlink ref="C395:N395" location="プロダクト一覧_01" display="▲プロダクト一覧に戻る▲" xr:uid="{00000000-0004-0000-0B00-000016000000}"/>
    <hyperlink ref="C411:N411" location="プロダクト一覧_01" display="▲プロダクト一覧に戻る▲" xr:uid="{00000000-0004-0000-0B00-000017000000}"/>
    <hyperlink ref="C331:N331" location="プロダクト一覧_01" display="▲プロダクト一覧に戻る▲" xr:uid="{00000000-0004-0000-0B00-000018000000}"/>
    <hyperlink ref="C444:N444" location="プロダクト一覧_01" display="▲プロダクト一覧に戻る▲" xr:uid="{00000000-0004-0000-0B00-000019000000}"/>
  </hyperlinks>
  <pageMargins left="0.7" right="0.7" top="0.75" bottom="0.75" header="0.3" footer="0.3"/>
  <pageSetup paperSize="9" scale="30" orientation="portrait" horizontalDpi="0" verticalDpi="0"/>
  <rowBreaks count="1" manualBreakCount="1">
    <brk id="54" max="16383" man="1"/>
  </rowBreak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Q505"/>
  <sheetViews>
    <sheetView showGridLines="0" zoomScale="80" zoomScaleNormal="80" workbookViewId="0"/>
  </sheetViews>
  <sheetFormatPr defaultColWidth="8.6640625" defaultRowHeight="19.5"/>
  <cols>
    <col min="1" max="1" width="6.5546875" customWidth="1"/>
    <col min="2" max="2" width="4.88671875" customWidth="1"/>
    <col min="3" max="19" width="16.6640625" customWidth="1"/>
  </cols>
  <sheetData>
    <row r="1" spans="1:16" s="29" customFormat="1" ht="39.75">
      <c r="A1" s="95" t="s">
        <v>536</v>
      </c>
      <c r="B1" s="8"/>
      <c r="C1" s="8"/>
      <c r="D1" s="8" t="str">
        <f>VLOOKUP(5, DATA!A11:C21, 2, FALSE)</f>
        <v>内部不正による情報漏えい</v>
      </c>
      <c r="E1" s="8"/>
      <c r="F1" s="8"/>
      <c r="G1" s="8"/>
      <c r="H1" s="8"/>
      <c r="I1" s="8"/>
      <c r="J1" s="8"/>
      <c r="K1" s="8"/>
      <c r="L1" s="8"/>
      <c r="M1" s="8"/>
      <c r="N1" s="8"/>
      <c r="O1" s="222"/>
      <c r="P1" s="222"/>
    </row>
    <row r="2" spans="1:16" s="29" customFormat="1" ht="18.75">
      <c r="A2" s="222"/>
      <c r="B2" s="222"/>
      <c r="C2" s="223"/>
      <c r="D2" s="224"/>
      <c r="E2" s="224"/>
      <c r="F2" s="224"/>
      <c r="G2" s="222"/>
      <c r="H2" s="222"/>
      <c r="I2" s="222"/>
      <c r="J2" s="222"/>
      <c r="K2" s="222"/>
      <c r="L2" s="14"/>
      <c r="M2" s="222"/>
      <c r="N2" s="222"/>
      <c r="O2" s="222"/>
      <c r="P2" s="222"/>
    </row>
    <row r="3" spans="1:16" s="29" customFormat="1" ht="39.75">
      <c r="A3" s="10" t="s">
        <v>286</v>
      </c>
      <c r="B3" s="222"/>
      <c r="C3" s="224"/>
      <c r="D3" s="222"/>
      <c r="E3" s="222"/>
      <c r="F3" s="222"/>
      <c r="G3" s="222"/>
      <c r="H3" s="222"/>
      <c r="I3" s="222"/>
      <c r="J3" s="222"/>
      <c r="K3" s="222"/>
      <c r="L3" s="14"/>
      <c r="M3" s="222"/>
      <c r="N3" s="222"/>
      <c r="O3" s="222"/>
      <c r="P3" s="69"/>
    </row>
    <row r="4" spans="1:16" s="30" customFormat="1" ht="60" customHeight="1">
      <c r="A4" s="224"/>
      <c r="B4" s="358" t="s">
        <v>391</v>
      </c>
      <c r="C4" s="358"/>
      <c r="D4" s="358"/>
      <c r="E4" s="358"/>
      <c r="F4" s="358"/>
      <c r="G4" s="358"/>
      <c r="H4" s="358"/>
      <c r="I4" s="358"/>
      <c r="J4" s="358"/>
      <c r="K4" s="358"/>
      <c r="L4" s="358"/>
      <c r="M4" s="358"/>
      <c r="N4" s="358"/>
      <c r="O4" s="224"/>
      <c r="P4" s="69"/>
    </row>
    <row r="5" spans="1:16">
      <c r="P5" s="69"/>
    </row>
    <row r="6" spans="1:16" ht="39.75">
      <c r="B6" s="33" t="s">
        <v>288</v>
      </c>
      <c r="C6" s="33" t="s">
        <v>289</v>
      </c>
      <c r="P6" s="69"/>
    </row>
    <row r="7" spans="1:16" s="38" customFormat="1">
      <c r="A7" s="226"/>
      <c r="B7" s="39"/>
      <c r="C7" s="226"/>
      <c r="D7" s="226"/>
      <c r="E7" s="226"/>
      <c r="F7" s="226"/>
      <c r="G7" s="226"/>
      <c r="H7" s="226"/>
      <c r="I7" s="226"/>
      <c r="J7" s="226"/>
      <c r="K7" s="226"/>
      <c r="L7" s="226"/>
      <c r="M7" s="226"/>
      <c r="N7" s="226"/>
      <c r="O7" s="226"/>
      <c r="P7" s="69"/>
    </row>
    <row r="8" spans="1:16">
      <c r="P8" s="69"/>
    </row>
    <row r="9" spans="1:16" ht="39.75">
      <c r="B9" s="33" t="s">
        <v>290</v>
      </c>
      <c r="C9" s="33"/>
      <c r="P9" s="69"/>
    </row>
    <row r="10" spans="1:16" s="35" customFormat="1" ht="39" customHeight="1">
      <c r="C10" s="378" t="s">
        <v>291</v>
      </c>
      <c r="D10" s="378"/>
      <c r="E10" s="379" t="s">
        <v>292</v>
      </c>
      <c r="F10" s="379"/>
      <c r="G10" s="380" t="s">
        <v>293</v>
      </c>
      <c r="H10" s="380"/>
      <c r="I10" s="381" t="s">
        <v>294</v>
      </c>
      <c r="J10" s="381"/>
      <c r="K10" s="382" t="s">
        <v>295</v>
      </c>
      <c r="L10" s="382"/>
      <c r="M10" s="383" t="s">
        <v>296</v>
      </c>
      <c r="N10" s="383"/>
      <c r="P10" s="69"/>
    </row>
    <row r="11" spans="1:16" s="32" customFormat="1" ht="80.099999999999994" customHeight="1">
      <c r="C11" s="377" t="str">
        <f>AttackScenario!$B$9</f>
        <v>・社員アカウントの保持</v>
      </c>
      <c r="D11" s="377"/>
      <c r="E11" s="377" t="str">
        <f>AttackScenario!$C$9</f>
        <v>・（ヘッドハンティング）</v>
      </c>
      <c r="F11" s="377"/>
      <c r="G11" s="377" t="str">
        <f>AttackScenario!$D$9</f>
        <v>・重要情報を管理するサーバへのアクセス
・重要情報のダウンロード</v>
      </c>
      <c r="H11" s="377"/>
      <c r="I11" s="377" t="str">
        <f>AttackScenario!$E$9</f>
        <v>-</v>
      </c>
      <c r="J11" s="377"/>
      <c r="K11" s="377" t="str">
        <f>AttackScenario!$F$9</f>
        <v>-</v>
      </c>
      <c r="L11" s="377"/>
      <c r="M11" s="377" t="str">
        <f>AttackScenario!$G$9</f>
        <v>・重要情報の持ち出し</v>
      </c>
      <c r="N11" s="377"/>
      <c r="P11" s="69"/>
    </row>
    <row r="12" spans="1:16" s="32" customFormat="1" ht="185.1" customHeight="1">
      <c r="C12" s="377" t="s">
        <v>537</v>
      </c>
      <c r="D12" s="377"/>
      <c r="E12" s="377" t="s">
        <v>538</v>
      </c>
      <c r="F12" s="377"/>
      <c r="G12" s="377" t="s">
        <v>539</v>
      </c>
      <c r="H12" s="377"/>
      <c r="I12" s="377" t="s">
        <v>540</v>
      </c>
      <c r="J12" s="377"/>
      <c r="K12" s="377" t="s">
        <v>540</v>
      </c>
      <c r="L12" s="377"/>
      <c r="M12" s="377" t="s">
        <v>541</v>
      </c>
      <c r="N12" s="377"/>
      <c r="P12" s="69"/>
    </row>
    <row r="13" spans="1:16">
      <c r="P13" s="69"/>
    </row>
    <row r="14" spans="1:16" ht="39.75">
      <c r="B14" s="33" t="s">
        <v>305</v>
      </c>
      <c r="C14" s="33"/>
      <c r="P14" s="69"/>
    </row>
    <row r="15" spans="1:16" ht="41.1" customHeight="1">
      <c r="B15" s="33"/>
      <c r="C15" s="485" t="s">
        <v>306</v>
      </c>
      <c r="D15" s="485"/>
      <c r="E15" s="485"/>
      <c r="F15" s="485"/>
      <c r="G15" s="485"/>
      <c r="H15" s="485"/>
      <c r="I15" s="485"/>
      <c r="J15" s="485"/>
      <c r="K15" s="485"/>
      <c r="L15" s="485"/>
      <c r="M15" s="485"/>
      <c r="N15" s="485"/>
      <c r="P15" s="69"/>
    </row>
    <row r="16" spans="1:16" ht="20.100000000000001" customHeight="1">
      <c r="B16" s="33"/>
      <c r="C16" s="394" t="s">
        <v>542</v>
      </c>
      <c r="D16" s="394"/>
      <c r="E16" s="394"/>
      <c r="F16" s="394"/>
      <c r="G16" s="394"/>
      <c r="H16" s="394"/>
      <c r="I16" s="394"/>
      <c r="J16" s="394"/>
      <c r="K16" s="394"/>
      <c r="L16" s="394"/>
      <c r="M16" s="394"/>
      <c r="N16" s="394"/>
      <c r="P16" s="69"/>
    </row>
    <row r="17" spans="3:16">
      <c r="P17" s="69"/>
    </row>
    <row r="18" spans="3:16">
      <c r="C18" s="407" t="s">
        <v>308</v>
      </c>
      <c r="D18" s="407"/>
      <c r="E18" s="407"/>
      <c r="F18" s="407" t="s">
        <v>309</v>
      </c>
      <c r="G18" s="407"/>
      <c r="H18" s="407"/>
      <c r="I18" s="407"/>
      <c r="J18" s="408" t="s">
        <v>310</v>
      </c>
      <c r="K18" s="466"/>
      <c r="L18" s="466"/>
      <c r="M18" s="466"/>
      <c r="N18" s="467"/>
      <c r="P18" s="69"/>
    </row>
    <row r="19" spans="3:16" ht="86.1" customHeight="1">
      <c r="C19" s="400" t="s">
        <v>543</v>
      </c>
      <c r="D19" s="400"/>
      <c r="E19" s="400"/>
      <c r="F19" s="400" t="s">
        <v>544</v>
      </c>
      <c r="G19" s="400"/>
      <c r="H19" s="400"/>
      <c r="I19" s="400"/>
      <c r="J19" s="438" t="s">
        <v>340</v>
      </c>
      <c r="K19" s="439"/>
      <c r="L19" s="439"/>
      <c r="M19" s="439"/>
      <c r="N19" s="440"/>
      <c r="P19" s="69"/>
    </row>
    <row r="20" spans="3:16" ht="19.5" customHeight="1">
      <c r="C20" s="403" t="s">
        <v>545</v>
      </c>
      <c r="D20" s="461"/>
      <c r="E20" s="462"/>
      <c r="F20" s="403" t="s">
        <v>340</v>
      </c>
      <c r="G20" s="461"/>
      <c r="H20" s="461"/>
      <c r="I20" s="462"/>
      <c r="J20" s="438" t="str">
        <f>VLOOKUP(13,Products!$A$4:$B$35,2,FALSE)</f>
        <v>ソフトウェア配布ツール</v>
      </c>
      <c r="K20" s="439"/>
      <c r="L20" s="439"/>
      <c r="M20" s="439"/>
      <c r="N20" s="440"/>
      <c r="P20" s="69"/>
    </row>
    <row r="21" spans="3:16" ht="19.5" customHeight="1">
      <c r="C21" s="483"/>
      <c r="D21" s="390"/>
      <c r="E21" s="484"/>
      <c r="F21" s="483"/>
      <c r="G21" s="390"/>
      <c r="H21" s="390"/>
      <c r="I21" s="484"/>
      <c r="J21" s="438" t="str">
        <f>VLOOKUP(15,Products!$A$4:$B$35,2,FALSE)</f>
        <v>IRM／DLP（情報漏洩防止）ツール</v>
      </c>
      <c r="K21" s="439"/>
      <c r="L21" s="439"/>
      <c r="M21" s="439"/>
      <c r="N21" s="440"/>
      <c r="P21" s="69"/>
    </row>
    <row r="22" spans="3:16" ht="19.5" customHeight="1">
      <c r="C22" s="483"/>
      <c r="D22" s="390"/>
      <c r="E22" s="484"/>
      <c r="F22" s="483"/>
      <c r="G22" s="390"/>
      <c r="H22" s="390"/>
      <c r="I22" s="484"/>
      <c r="J22" s="401" t="str">
        <f>VLOOKUP(17,Products!$A$4:$B$35,2,FALSE)</f>
        <v>アプリケーション制御/分離ツール</v>
      </c>
      <c r="K22" s="481"/>
      <c r="L22" s="481"/>
      <c r="M22" s="481"/>
      <c r="N22" s="482"/>
      <c r="P22" s="69"/>
    </row>
    <row r="23" spans="3:16" ht="19.5" customHeight="1">
      <c r="C23" s="483"/>
      <c r="D23" s="390"/>
      <c r="E23" s="484"/>
      <c r="F23" s="483"/>
      <c r="G23" s="390"/>
      <c r="H23" s="390"/>
      <c r="I23" s="484"/>
      <c r="J23" s="401" t="str">
        <f>VLOOKUP(18,Products!$A$4:$B$35,2,FALSE)</f>
        <v>PC資産管理/PC操作ログ管理ツール</v>
      </c>
      <c r="K23" s="481"/>
      <c r="L23" s="481"/>
      <c r="M23" s="481"/>
      <c r="N23" s="482"/>
      <c r="P23" s="69"/>
    </row>
    <row r="24" spans="3:16" ht="19.5" customHeight="1">
      <c r="C24" s="483"/>
      <c r="D24" s="390"/>
      <c r="E24" s="484"/>
      <c r="F24" s="483"/>
      <c r="G24" s="390"/>
      <c r="H24" s="390"/>
      <c r="I24" s="484"/>
      <c r="J24" s="401" t="str">
        <f>VLOOKUP(24,Products!$A$4:$B$35,2,FALSE)</f>
        <v>セキュリティ機器の運用アウトソーシング</v>
      </c>
      <c r="K24" s="481"/>
      <c r="L24" s="481"/>
      <c r="M24" s="481"/>
      <c r="N24" s="482"/>
      <c r="P24" s="69"/>
    </row>
    <row r="25" spans="3:16" ht="19.5" customHeight="1">
      <c r="C25" s="483"/>
      <c r="D25" s="390"/>
      <c r="E25" s="484"/>
      <c r="F25" s="483"/>
      <c r="G25" s="390"/>
      <c r="H25" s="390"/>
      <c r="I25" s="484"/>
      <c r="J25" s="401" t="str">
        <f>VLOOKUP(25,Products!$A$4:$B$35,2,FALSE)</f>
        <v>セキュリティオペレーションセンター（SOC）による総合的なセキュリティ監視</v>
      </c>
      <c r="K25" s="481"/>
      <c r="L25" s="481"/>
      <c r="M25" s="481"/>
      <c r="N25" s="482"/>
      <c r="P25" s="69"/>
    </row>
    <row r="26" spans="3:16" ht="24.95" customHeight="1">
      <c r="C26" s="403" t="s">
        <v>546</v>
      </c>
      <c r="D26" s="461"/>
      <c r="E26" s="462"/>
      <c r="F26" s="403" t="s">
        <v>547</v>
      </c>
      <c r="G26" s="461"/>
      <c r="H26" s="461"/>
      <c r="I26" s="462"/>
      <c r="J26" s="438" t="str">
        <f>VLOOKUP(14,Products!$A$4:$B$35,2,FALSE)</f>
        <v>暗号化ツール</v>
      </c>
      <c r="K26" s="439"/>
      <c r="L26" s="439"/>
      <c r="M26" s="439"/>
      <c r="N26" s="440"/>
      <c r="P26" s="69"/>
    </row>
    <row r="27" spans="3:16" ht="24.95" customHeight="1">
      <c r="C27" s="483"/>
      <c r="D27" s="390"/>
      <c r="E27" s="484"/>
      <c r="F27" s="483"/>
      <c r="G27" s="390"/>
      <c r="H27" s="390"/>
      <c r="I27" s="484"/>
      <c r="J27" s="401" t="str">
        <f>VLOOKUP(15,Products!$A$4:$B$35,2,FALSE)</f>
        <v>IRM／DLP（情報漏洩防止）ツール</v>
      </c>
      <c r="K27" s="481"/>
      <c r="L27" s="481"/>
      <c r="M27" s="481"/>
      <c r="N27" s="482"/>
      <c r="P27" s="69"/>
    </row>
    <row r="28" spans="3:16" ht="24.95" customHeight="1">
      <c r="C28" s="483"/>
      <c r="D28" s="390"/>
      <c r="E28" s="484"/>
      <c r="F28" s="483"/>
      <c r="G28" s="390"/>
      <c r="H28" s="390"/>
      <c r="I28" s="484"/>
      <c r="J28" s="401" t="str">
        <f>VLOOKUP(19,Products!$A$4:$B$35,2,FALSE)</f>
        <v>シンクライアント/VDI /DaaS</v>
      </c>
      <c r="K28" s="481"/>
      <c r="L28" s="481"/>
      <c r="M28" s="481"/>
      <c r="N28" s="482"/>
      <c r="P28" s="69"/>
    </row>
    <row r="29" spans="3:16" ht="24.95" customHeight="1">
      <c r="C29" s="483"/>
      <c r="D29" s="390"/>
      <c r="E29" s="484"/>
      <c r="F29" s="483"/>
      <c r="G29" s="390"/>
      <c r="H29" s="390"/>
      <c r="I29" s="484"/>
      <c r="J29" s="401" t="str">
        <f>VLOOKUP(20,Products!$A$4:$B$35,2,FALSE)</f>
        <v>UEBA（ユーザ振舞い検知ツール）</v>
      </c>
      <c r="K29" s="481"/>
      <c r="L29" s="481"/>
      <c r="M29" s="481"/>
      <c r="N29" s="482"/>
      <c r="P29" s="69"/>
    </row>
    <row r="30" spans="3:16" ht="81.95" customHeight="1">
      <c r="C30" s="400" t="s">
        <v>548</v>
      </c>
      <c r="D30" s="400"/>
      <c r="E30" s="400"/>
      <c r="F30" s="400" t="s">
        <v>549</v>
      </c>
      <c r="G30" s="400"/>
      <c r="H30" s="400"/>
      <c r="I30" s="400"/>
      <c r="J30" s="438" t="s">
        <v>340</v>
      </c>
      <c r="K30" s="439"/>
      <c r="L30" s="439"/>
      <c r="M30" s="439"/>
      <c r="N30" s="440"/>
      <c r="P30" s="69"/>
    </row>
    <row r="31" spans="3:16" ht="60.95" customHeight="1">
      <c r="C31" s="400" t="s">
        <v>550</v>
      </c>
      <c r="D31" s="400"/>
      <c r="E31" s="400"/>
      <c r="F31" s="400" t="s">
        <v>551</v>
      </c>
      <c r="G31" s="400"/>
      <c r="H31" s="400"/>
      <c r="I31" s="400"/>
      <c r="J31" s="438" t="s">
        <v>340</v>
      </c>
      <c r="K31" s="439"/>
      <c r="L31" s="439"/>
      <c r="M31" s="439"/>
      <c r="N31" s="440"/>
      <c r="P31" s="69"/>
    </row>
    <row r="32" spans="3:16" ht="19.5" customHeight="1">
      <c r="C32" s="400" t="s">
        <v>552</v>
      </c>
      <c r="D32" s="400"/>
      <c r="E32" s="400"/>
      <c r="F32" s="400" t="s">
        <v>553</v>
      </c>
      <c r="G32" s="400"/>
      <c r="H32" s="400"/>
      <c r="I32" s="400"/>
      <c r="J32" s="438" t="str">
        <f>VLOOKUP(6,Products!$A$4:$B$35,2,FALSE)</f>
        <v>統合振舞い検知サービス（XDR）</v>
      </c>
      <c r="K32" s="439"/>
      <c r="L32" s="439"/>
      <c r="M32" s="439"/>
      <c r="N32" s="440"/>
      <c r="P32" s="69"/>
    </row>
    <row r="33" spans="2:17" ht="21" customHeight="1">
      <c r="C33" s="400"/>
      <c r="D33" s="400"/>
      <c r="E33" s="400"/>
      <c r="F33" s="400"/>
      <c r="G33" s="400"/>
      <c r="H33" s="400"/>
      <c r="I33" s="400"/>
      <c r="J33" s="438" t="str">
        <f>VLOOKUP(7,Products!$A$4:$B$35,2,FALSE)</f>
        <v>統合ログ分析管理（SIEM）ツール</v>
      </c>
      <c r="K33" s="439"/>
      <c r="L33" s="439"/>
      <c r="M33" s="439"/>
      <c r="N33" s="440"/>
      <c r="P33" s="69"/>
    </row>
    <row r="34" spans="2:17" ht="21" customHeight="1">
      <c r="C34" s="400"/>
      <c r="D34" s="400"/>
      <c r="E34" s="400"/>
      <c r="F34" s="400"/>
      <c r="G34" s="400"/>
      <c r="H34" s="400"/>
      <c r="I34" s="400"/>
      <c r="J34" s="401" t="str">
        <f>VLOOKUP(11,Products!$A$4:$B$35,2,FALSE)</f>
        <v>CASB</v>
      </c>
      <c r="K34" s="481"/>
      <c r="L34" s="481"/>
      <c r="M34" s="481"/>
      <c r="N34" s="482"/>
      <c r="P34" s="69"/>
    </row>
    <row r="35" spans="2:17" ht="21" customHeight="1">
      <c r="C35" s="400"/>
      <c r="D35" s="400"/>
      <c r="E35" s="400"/>
      <c r="F35" s="400"/>
      <c r="G35" s="400"/>
      <c r="H35" s="400"/>
      <c r="I35" s="400"/>
      <c r="J35" s="401" t="str">
        <f>VLOOKUP(15,Products!$A$4:$B$35,2,FALSE)</f>
        <v>IRM／DLP（情報漏洩防止）ツール</v>
      </c>
      <c r="K35" s="481"/>
      <c r="L35" s="481"/>
      <c r="M35" s="481"/>
      <c r="N35" s="482"/>
      <c r="P35" s="69"/>
    </row>
    <row r="36" spans="2:17" ht="21" customHeight="1">
      <c r="C36" s="400"/>
      <c r="D36" s="400"/>
      <c r="E36" s="400"/>
      <c r="F36" s="400"/>
      <c r="G36" s="400"/>
      <c r="H36" s="400"/>
      <c r="I36" s="400"/>
      <c r="J36" s="401" t="str">
        <f>VLOOKUP(16,Products!$A$4:$B$35,2,FALSE)</f>
        <v>EDRツール（データバックアップ含む）</v>
      </c>
      <c r="K36" s="481"/>
      <c r="L36" s="481"/>
      <c r="M36" s="481"/>
      <c r="N36" s="482"/>
      <c r="P36" s="69"/>
    </row>
    <row r="37" spans="2:17" ht="21" customHeight="1">
      <c r="C37" s="400"/>
      <c r="D37" s="400"/>
      <c r="E37" s="400"/>
      <c r="F37" s="400"/>
      <c r="G37" s="400"/>
      <c r="H37" s="400"/>
      <c r="I37" s="400"/>
      <c r="J37" s="401" t="str">
        <f>VLOOKUP(17,Products!$A$4:$B$35,2,FALSE)</f>
        <v>アプリケーション制御/分離ツール</v>
      </c>
      <c r="K37" s="481"/>
      <c r="L37" s="481"/>
      <c r="M37" s="481"/>
      <c r="N37" s="482"/>
      <c r="P37" s="69"/>
    </row>
    <row r="38" spans="2:17" ht="21" customHeight="1">
      <c r="C38" s="400"/>
      <c r="D38" s="400"/>
      <c r="E38" s="400"/>
      <c r="F38" s="400"/>
      <c r="G38" s="400"/>
      <c r="H38" s="400"/>
      <c r="I38" s="400"/>
      <c r="J38" s="401" t="str">
        <f>VLOOKUP(18,Products!$A$4:$B$35,2,FALSE)</f>
        <v>PC資産管理/PC操作ログ管理ツール</v>
      </c>
      <c r="K38" s="481"/>
      <c r="L38" s="481"/>
      <c r="M38" s="481"/>
      <c r="N38" s="482"/>
      <c r="P38" s="69"/>
    </row>
    <row r="39" spans="2:17" ht="21" customHeight="1">
      <c r="C39" s="400"/>
      <c r="D39" s="400"/>
      <c r="E39" s="400"/>
      <c r="F39" s="400"/>
      <c r="G39" s="400"/>
      <c r="H39" s="400"/>
      <c r="I39" s="400"/>
      <c r="J39" s="401" t="str">
        <f>VLOOKUP(20,Products!$A$4:$B$35,2,FALSE)</f>
        <v>UEBA（ユーザ振舞い検知ツール）</v>
      </c>
      <c r="K39" s="481"/>
      <c r="L39" s="481"/>
      <c r="M39" s="481"/>
      <c r="N39" s="482"/>
      <c r="P39" s="69"/>
    </row>
    <row r="40" spans="2:17" ht="39.75">
      <c r="J40" s="36"/>
      <c r="M40" s="34"/>
      <c r="P40" s="69"/>
    </row>
    <row r="41" spans="2:17" s="34" customFormat="1" ht="39.75">
      <c r="B41" s="33" t="s">
        <v>331</v>
      </c>
      <c r="C41" s="33" t="s">
        <v>332</v>
      </c>
      <c r="P41" s="69"/>
    </row>
    <row r="42" spans="2:17" ht="81.95" customHeight="1">
      <c r="B42" s="33"/>
      <c r="C42" s="390" t="s">
        <v>333</v>
      </c>
      <c r="D42" s="390"/>
      <c r="E42" s="390"/>
      <c r="F42" s="390"/>
      <c r="G42" s="390"/>
      <c r="H42" s="390"/>
      <c r="I42" s="390"/>
      <c r="J42" s="390"/>
      <c r="K42" s="390"/>
      <c r="L42" s="390"/>
      <c r="M42" s="390"/>
      <c r="N42" s="390"/>
      <c r="P42" s="69"/>
    </row>
    <row r="43" spans="2:17">
      <c r="P43" s="69"/>
    </row>
    <row r="44" spans="2:17" ht="39.75">
      <c r="B44" s="33"/>
      <c r="C44" s="33" t="str">
        <f>VLOOKUP(1,Products!$A$4:$B$35,2,FALSE)</f>
        <v>ファイアウォール・NGFW・UTM</v>
      </c>
      <c r="P44" s="69"/>
    </row>
    <row r="45" spans="2:17">
      <c r="C45" s="22" t="s">
        <v>334</v>
      </c>
      <c r="H45" s="113" t="s">
        <v>335</v>
      </c>
      <c r="P45" s="69"/>
    </row>
    <row r="46" spans="2:17" ht="145.5" customHeight="1">
      <c r="C46" s="390" t="str" cm="1">
        <f t="array" aca="1" ref="C46" ca="1">INDEX(Products!A:D, (MATCH(OFFSET(INDIRECT(ADDRESS(ROW(), COLUMN())), -2, 0), Products!B:B, 0)), 4)</f>
        <v xml:space="preserve">ファイアウォール:
TCP/IPなどトランスポート層の通信内容を元にアクセスを制御します。			
NGFW:
HTTPなどアプリケーション層の通信内容を解析し、不審な通信を検知・遮断します。
UTM:
webフィルタリング、アプリケーション実行制限、アンチウイルス、メールフィルタリングなど複数の異なるセキュリティ機能をもち、統合的に脅威を管理します。			</v>
      </c>
      <c r="D46" s="390"/>
      <c r="E46" s="390"/>
      <c r="F46" s="390"/>
      <c r="G46" s="390"/>
      <c r="H46" s="392" t="s">
        <v>358</v>
      </c>
      <c r="I46" s="392"/>
      <c r="J46" s="392"/>
      <c r="P46" s="69"/>
    </row>
    <row r="47" spans="2:17">
      <c r="H47" s="391" t="s">
        <v>337</v>
      </c>
      <c r="I47" s="391"/>
      <c r="J47" s="391"/>
      <c r="O47" s="99"/>
      <c r="P47" s="99"/>
      <c r="Q47" s="99"/>
    </row>
    <row r="48" spans="2:17">
      <c r="C48" s="22" t="s">
        <v>338</v>
      </c>
      <c r="H48" s="391"/>
      <c r="I48" s="391"/>
      <c r="J48" s="391"/>
      <c r="O48" s="99"/>
      <c r="P48" s="99"/>
      <c r="Q48" s="99"/>
    </row>
    <row r="49" spans="2:17" ht="123" customHeight="1">
      <c r="C49" s="390" t="str" cm="1">
        <f t="array" aca="1" ref="C49" ca="1">INDEX(Products!A:E, (MATCH(OFFSET(INDIRECT(ADDRESS(ROW(), COLUMN())), -5, 0), Products!B:B, 0)), 5)</f>
        <v xml:space="preserve">・通常運用で使用しない通信は基本的に遮断しますが、ルール設計・疎通確認が必要となります。				
・通信やセキュリティ機能が集約される（通信経路が集約される）ため、製品の障害がシステム全体に影響を及ぼす可能性があります。				
・UTMは多機能であるが故に高コストです。必要な機能に限定して利用できるものもあるため、自社のセキュリティレベルを加味して必要機能を選定してください。				</v>
      </c>
      <c r="D49" s="390"/>
      <c r="E49" s="390"/>
      <c r="F49" s="390"/>
      <c r="G49" s="390"/>
      <c r="H49" s="391"/>
      <c r="I49" s="391"/>
      <c r="J49" s="391"/>
      <c r="O49" s="99"/>
      <c r="P49" s="99"/>
      <c r="Q49" s="99"/>
    </row>
    <row r="50" spans="2:17">
      <c r="H50" s="391"/>
      <c r="I50" s="391"/>
      <c r="J50" s="391"/>
      <c r="O50" s="99"/>
      <c r="P50" s="99"/>
      <c r="Q50" s="99"/>
    </row>
    <row r="51" spans="2:17">
      <c r="C51" s="22" t="s">
        <v>339</v>
      </c>
      <c r="H51" s="391"/>
      <c r="I51" s="391"/>
      <c r="J51" s="391"/>
      <c r="O51" s="99"/>
      <c r="P51" s="99"/>
      <c r="Q51" s="99"/>
    </row>
    <row r="52" spans="2:17">
      <c r="O52" s="99"/>
      <c r="P52" s="99"/>
      <c r="Q52" s="99"/>
    </row>
    <row r="53" spans="2:17">
      <c r="C53" s="378" t="s">
        <v>419</v>
      </c>
      <c r="D53" s="378"/>
      <c r="E53" s="398" t="s">
        <v>426</v>
      </c>
      <c r="F53" s="399"/>
      <c r="G53" s="380" t="s">
        <v>421</v>
      </c>
      <c r="H53" s="380"/>
      <c r="I53" s="381" t="s">
        <v>422</v>
      </c>
      <c r="J53" s="381"/>
      <c r="K53" s="382" t="s">
        <v>423</v>
      </c>
      <c r="L53" s="382"/>
      <c r="M53" s="383" t="s">
        <v>424</v>
      </c>
      <c r="N53" s="383"/>
      <c r="P53" s="69"/>
    </row>
    <row r="54" spans="2:17" ht="60" customHeight="1">
      <c r="C54" s="377" t="str">
        <f>$C$11</f>
        <v>・社員アカウントの保持</v>
      </c>
      <c r="D54" s="377"/>
      <c r="E54" s="377" t="str">
        <f>$E$11</f>
        <v>・（ヘッドハンティング）</v>
      </c>
      <c r="F54" s="377"/>
      <c r="G54" s="377" t="str">
        <f>$G$11</f>
        <v>・重要情報を管理するサーバへのアクセス
・重要情報のダウンロード</v>
      </c>
      <c r="H54" s="377"/>
      <c r="I54" s="377" t="str">
        <f>$I$11</f>
        <v>-</v>
      </c>
      <c r="J54" s="377"/>
      <c r="K54" s="377" t="str">
        <f>$K$11</f>
        <v>-</v>
      </c>
      <c r="L54" s="377"/>
      <c r="M54" s="377" t="str">
        <f>$M$11</f>
        <v>・重要情報の持ち出し</v>
      </c>
      <c r="N54" s="377"/>
      <c r="P54" s="69"/>
    </row>
    <row r="55" spans="2:17" ht="21" customHeight="1">
      <c r="C55" s="377" t="s">
        <v>312</v>
      </c>
      <c r="D55" s="377"/>
      <c r="E55" s="377" t="s">
        <v>312</v>
      </c>
      <c r="F55" s="377"/>
      <c r="G55" s="377" t="s">
        <v>312</v>
      </c>
      <c r="H55" s="377"/>
      <c r="I55" s="377" t="s">
        <v>312</v>
      </c>
      <c r="J55" s="377"/>
      <c r="K55" s="377" t="s">
        <v>312</v>
      </c>
      <c r="L55" s="377"/>
      <c r="M55" s="377" t="s">
        <v>312</v>
      </c>
      <c r="N55" s="377"/>
      <c r="P55" s="69"/>
    </row>
    <row r="56" spans="2:17" ht="20.25" thickBot="1">
      <c r="P56" s="69"/>
    </row>
    <row r="57" spans="2:17" ht="39.950000000000003" customHeight="1" thickBot="1">
      <c r="C57" s="374" t="s">
        <v>490</v>
      </c>
      <c r="D57" s="375"/>
      <c r="E57" s="375"/>
      <c r="F57" s="375"/>
      <c r="G57" s="375"/>
      <c r="H57" s="375"/>
      <c r="I57" s="375"/>
      <c r="J57" s="375"/>
      <c r="K57" s="375"/>
      <c r="L57" s="375"/>
      <c r="M57" s="375"/>
      <c r="N57" s="376"/>
      <c r="P57" s="69"/>
    </row>
    <row r="58" spans="2:17" ht="19.5" customHeight="1">
      <c r="C58" s="22"/>
      <c r="H58" s="99"/>
      <c r="I58" s="99"/>
      <c r="J58" s="99"/>
      <c r="P58" s="69"/>
    </row>
    <row r="59" spans="2:17" ht="19.5" customHeight="1">
      <c r="C59" s="22"/>
      <c r="H59" s="99"/>
      <c r="I59" s="99"/>
      <c r="J59" s="99"/>
      <c r="P59" s="69"/>
    </row>
    <row r="60" spans="2:17" ht="39.75">
      <c r="B60" s="33"/>
      <c r="C60" s="33" t="str">
        <f>VLOOKUP(2,Products!$A$4:$B$35,2,FALSE)</f>
        <v>クラウドサービス用ファイアウォール</v>
      </c>
      <c r="P60" s="69"/>
    </row>
    <row r="61" spans="2:17">
      <c r="C61" s="22" t="s">
        <v>334</v>
      </c>
      <c r="H61" s="22" t="s">
        <v>335</v>
      </c>
      <c r="P61" s="69"/>
    </row>
    <row r="62" spans="2:17" ht="60" customHeight="1">
      <c r="C62" s="390" t="str" cm="1">
        <f t="array" aca="1" ref="C62" ca="1">INDEX(Products!A:D, (MATCH(OFFSET(INDIRECT(ADDRESS(ROW(), COLUMN())), -2, 0), Products!B:B, 0)), 4)</f>
        <v xml:space="preserve">クラウド上の社内システムと外部ネットワークの通信を集中的に管理します。			
クラウド上で提供されるサービスのため、ユーザやシステムの場所にとらわれず同一のポリシーを適用することができます。			</v>
      </c>
      <c r="D62" s="390"/>
      <c r="E62" s="390"/>
      <c r="F62" s="390"/>
      <c r="G62" s="390"/>
      <c r="H62" s="392" t="str">
        <f>$H$46</f>
        <v>JIPDEC「企業IT利活⽤動向調査2022」より引用</v>
      </c>
      <c r="I62" s="392"/>
      <c r="J62" s="392"/>
      <c r="P62" s="69" cm="1">
        <f t="array" aca="1" ref="P62" ca="1">OFFSET(INDIRECT(ADDRESS(ROW(), COLUMN())), -2, 0)</f>
        <v>0</v>
      </c>
    </row>
    <row r="63" spans="2:17">
      <c r="C63" s="22"/>
      <c r="H63" s="391" t="s">
        <v>491</v>
      </c>
      <c r="I63" s="391"/>
      <c r="J63" s="391"/>
      <c r="O63" s="99"/>
      <c r="P63" s="99"/>
      <c r="Q63" s="99"/>
    </row>
    <row r="64" spans="2:17" ht="20.100000000000001" customHeight="1">
      <c r="C64" s="22" t="s">
        <v>492</v>
      </c>
      <c r="G64" s="37"/>
      <c r="H64" s="391"/>
      <c r="I64" s="391"/>
      <c r="J64" s="391"/>
      <c r="O64" s="99"/>
      <c r="P64" s="99"/>
      <c r="Q64" s="99"/>
    </row>
    <row r="65" spans="2:17" ht="96.95" customHeight="1">
      <c r="C65" s="390" t="str" cm="1">
        <f t="array" aca="1" ref="C65" ca="1">INDEX(Products!A:E, (MATCH(OFFSET(INDIRECT(ADDRESS(ROW(), COLUMN())), -5, 0), Products!B:B, 0)), 5)</f>
        <v xml:space="preserve">・通常運用で使用しない通信は基本的に遮断しますが、ルール設計・疎通確認が必要となります。				
・通信やセキュリティ機能が集約される（通信経路が集約される）ため、製品の障害がシステム
　全体に影響を及ぼす可能性があります。				</v>
      </c>
      <c r="D65" s="390"/>
      <c r="E65" s="390"/>
      <c r="F65" s="390"/>
      <c r="G65" s="390"/>
      <c r="H65" s="391"/>
      <c r="I65" s="391"/>
      <c r="J65" s="391"/>
      <c r="O65" s="99"/>
      <c r="P65" s="99"/>
      <c r="Q65" s="99"/>
    </row>
    <row r="66" spans="2:17">
      <c r="H66" s="391"/>
      <c r="I66" s="391"/>
      <c r="J66" s="391"/>
      <c r="O66" s="99"/>
      <c r="P66" s="99"/>
      <c r="Q66" s="99"/>
    </row>
    <row r="67" spans="2:17">
      <c r="C67" s="22" t="s">
        <v>339</v>
      </c>
      <c r="H67" s="391"/>
      <c r="I67" s="391"/>
      <c r="J67" s="391"/>
      <c r="O67" s="99"/>
      <c r="P67" s="99"/>
      <c r="Q67" s="99"/>
    </row>
    <row r="68" spans="2:17">
      <c r="O68" s="99"/>
      <c r="P68" s="99"/>
      <c r="Q68" s="99"/>
    </row>
    <row r="69" spans="2:17">
      <c r="C69" s="378" t="s">
        <v>419</v>
      </c>
      <c r="D69" s="378"/>
      <c r="E69" s="398" t="s">
        <v>426</v>
      </c>
      <c r="F69" s="399"/>
      <c r="G69" s="380" t="s">
        <v>421</v>
      </c>
      <c r="H69" s="380"/>
      <c r="I69" s="381" t="s">
        <v>422</v>
      </c>
      <c r="J69" s="381"/>
      <c r="K69" s="382" t="s">
        <v>423</v>
      </c>
      <c r="L69" s="382"/>
      <c r="M69" s="383" t="s">
        <v>424</v>
      </c>
      <c r="N69" s="383"/>
      <c r="P69" s="69"/>
    </row>
    <row r="70" spans="2:17" ht="60" customHeight="1">
      <c r="C70" s="377" t="str">
        <f>$C$11</f>
        <v>・社員アカウントの保持</v>
      </c>
      <c r="D70" s="377"/>
      <c r="E70" s="377" t="str">
        <f>$E$11</f>
        <v>・（ヘッドハンティング）</v>
      </c>
      <c r="F70" s="377"/>
      <c r="G70" s="377" t="str">
        <f>$G$11</f>
        <v>・重要情報を管理するサーバへのアクセス
・重要情報のダウンロード</v>
      </c>
      <c r="H70" s="377"/>
      <c r="I70" s="377" t="str">
        <f>$I$11</f>
        <v>-</v>
      </c>
      <c r="J70" s="377"/>
      <c r="K70" s="377" t="str">
        <f>$K$11</f>
        <v>-</v>
      </c>
      <c r="L70" s="377"/>
      <c r="M70" s="377" t="str">
        <f>$M$11</f>
        <v>・重要情報の持ち出し</v>
      </c>
      <c r="N70" s="377"/>
      <c r="P70" s="69"/>
    </row>
    <row r="71" spans="2:17" ht="24" customHeight="1">
      <c r="C71" s="377" t="s">
        <v>312</v>
      </c>
      <c r="D71" s="377"/>
      <c r="E71" s="377" t="s">
        <v>312</v>
      </c>
      <c r="F71" s="377"/>
      <c r="G71" s="377" t="s">
        <v>312</v>
      </c>
      <c r="H71" s="377"/>
      <c r="I71" s="377" t="s">
        <v>312</v>
      </c>
      <c r="J71" s="377"/>
      <c r="K71" s="377" t="s">
        <v>312</v>
      </c>
      <c r="L71" s="377"/>
      <c r="M71" s="377" t="s">
        <v>312</v>
      </c>
      <c r="N71" s="377"/>
      <c r="P71" s="69"/>
    </row>
    <row r="72" spans="2:17" ht="20.25" thickBot="1">
      <c r="P72" s="69"/>
    </row>
    <row r="73" spans="2:17" ht="39.950000000000003" customHeight="1" thickBot="1">
      <c r="C73" s="374" t="s">
        <v>490</v>
      </c>
      <c r="D73" s="375"/>
      <c r="E73" s="375"/>
      <c r="F73" s="375"/>
      <c r="G73" s="375"/>
      <c r="H73" s="375"/>
      <c r="I73" s="375"/>
      <c r="J73" s="375"/>
      <c r="K73" s="375"/>
      <c r="L73" s="375"/>
      <c r="M73" s="375"/>
      <c r="N73" s="376"/>
      <c r="P73" s="69"/>
    </row>
    <row r="74" spans="2:17" ht="19.5" customHeight="1">
      <c r="C74" s="22"/>
      <c r="H74" s="99"/>
      <c r="I74" s="99"/>
      <c r="J74" s="99"/>
      <c r="P74" s="69"/>
    </row>
    <row r="75" spans="2:17" ht="19.5" customHeight="1">
      <c r="C75" s="22"/>
      <c r="H75" s="99"/>
      <c r="I75" s="99"/>
      <c r="J75" s="99"/>
      <c r="P75" s="69"/>
    </row>
    <row r="76" spans="2:17" ht="39.75">
      <c r="B76" s="33"/>
      <c r="C76" s="33" t="str">
        <f>VLOOKUP(3,Products!$A$4:$B$35,2,FALSE)</f>
        <v>Webアプリケーションファイアウォール（WAF）</v>
      </c>
      <c r="P76" s="69"/>
    </row>
    <row r="77" spans="2:17">
      <c r="C77" s="22" t="s">
        <v>334</v>
      </c>
      <c r="H77" s="22" t="s">
        <v>335</v>
      </c>
      <c r="P77" s="69"/>
    </row>
    <row r="78" spans="2:17">
      <c r="C78" s="390" t="str" cm="1">
        <f t="array" aca="1" ref="C78" ca="1">INDEX(Products!A:D, (MATCH(OFFSET(INDIRECT(ADDRESS(ROW(), COLUMN())), -2, 0), Products!B:B, 0)), 4)</f>
        <v>Webアプリケーションの前面やネットワークに配置し、脆弱性を悪用した攻撃を検出・低減します。</v>
      </c>
      <c r="D78" s="390"/>
      <c r="E78" s="390"/>
      <c r="F78" s="390"/>
      <c r="G78" s="390"/>
      <c r="H78" s="392" t="str">
        <f>$H$46</f>
        <v>JIPDEC「企業IT利活⽤動向調査2022」より引用</v>
      </c>
      <c r="I78" s="392"/>
      <c r="J78" s="392"/>
      <c r="P78" s="69"/>
    </row>
    <row r="79" spans="2:17">
      <c r="C79" s="22"/>
      <c r="H79" s="391" t="s">
        <v>491</v>
      </c>
      <c r="I79" s="391"/>
      <c r="J79" s="391"/>
      <c r="O79" s="99"/>
      <c r="P79" s="99"/>
      <c r="Q79" s="99"/>
    </row>
    <row r="80" spans="2:17">
      <c r="C80" s="22" t="s">
        <v>348</v>
      </c>
      <c r="G80" s="37"/>
      <c r="H80" s="391"/>
      <c r="I80" s="391"/>
      <c r="J80" s="391"/>
      <c r="O80" s="99"/>
      <c r="P80" s="99"/>
      <c r="Q80" s="99"/>
    </row>
    <row r="81" spans="2:17">
      <c r="C81" s="390" t="str" cm="1">
        <f t="array" aca="1" ref="C81" ca="1">INDEX(Products!A:E, (MATCH(OFFSET(INDIRECT(ADDRESS(ROW(), COLUMN())), -5, 0), Products!B:B, 0)), 5)</f>
        <v xml:space="preserve">・過検知、誤検知のリスクがあります。				
・基本的には設定のチューニングが必要です。
　内製が難しい場合は既成ルールの検討または運用の外部委託をご検討ください。			
・アプリケーション型のWAFを運用する場合にはWebサーバに大きな負荷がかかる場合があります。
　クラウド型、アプライアンス型の提供形態をご検討ください。		</v>
      </c>
      <c r="D81" s="390"/>
      <c r="E81" s="390"/>
      <c r="F81" s="390"/>
      <c r="G81" s="390"/>
      <c r="H81" s="391"/>
      <c r="I81" s="391"/>
      <c r="J81" s="391"/>
      <c r="O81" s="99"/>
      <c r="P81" s="99"/>
      <c r="Q81" s="99"/>
    </row>
    <row r="82" spans="2:17" ht="39" customHeight="1">
      <c r="C82" s="390"/>
      <c r="D82" s="390"/>
      <c r="E82" s="390"/>
      <c r="F82" s="390"/>
      <c r="G82" s="390"/>
      <c r="H82" s="391"/>
      <c r="I82" s="391"/>
      <c r="J82" s="391"/>
      <c r="O82" s="99"/>
      <c r="P82" s="99"/>
      <c r="Q82" s="99"/>
    </row>
    <row r="83" spans="2:17" ht="42" customHeight="1">
      <c r="C83" s="390"/>
      <c r="D83" s="390"/>
      <c r="E83" s="390"/>
      <c r="F83" s="390"/>
      <c r="G83" s="390"/>
      <c r="H83" s="391"/>
      <c r="I83" s="391"/>
      <c r="J83" s="391"/>
      <c r="O83" s="99"/>
      <c r="P83" s="99"/>
      <c r="Q83" s="99"/>
    </row>
    <row r="84" spans="2:17">
      <c r="H84" s="391"/>
      <c r="I84" s="391"/>
      <c r="J84" s="391"/>
      <c r="O84" s="99"/>
      <c r="P84" s="99"/>
      <c r="Q84" s="99"/>
    </row>
    <row r="85" spans="2:17">
      <c r="C85" s="22" t="s">
        <v>339</v>
      </c>
      <c r="H85" s="391"/>
      <c r="I85" s="391"/>
      <c r="J85" s="391"/>
      <c r="O85" s="99"/>
      <c r="P85" s="99"/>
      <c r="Q85" s="99"/>
    </row>
    <row r="86" spans="2:17">
      <c r="O86" s="99"/>
      <c r="P86" s="99"/>
      <c r="Q86" s="99"/>
    </row>
    <row r="87" spans="2:17">
      <c r="C87" s="426" t="s">
        <v>419</v>
      </c>
      <c r="D87" s="427"/>
      <c r="E87" s="428" t="s">
        <v>426</v>
      </c>
      <c r="F87" s="429"/>
      <c r="G87" s="430" t="s">
        <v>421</v>
      </c>
      <c r="H87" s="431"/>
      <c r="I87" s="432" t="s">
        <v>422</v>
      </c>
      <c r="J87" s="433"/>
      <c r="K87" s="434" t="s">
        <v>423</v>
      </c>
      <c r="L87" s="435"/>
      <c r="M87" s="436" t="s">
        <v>424</v>
      </c>
      <c r="N87" s="437"/>
      <c r="P87" s="69"/>
    </row>
    <row r="88" spans="2:17" ht="60" customHeight="1">
      <c r="C88" s="377" t="str">
        <f>$C$11</f>
        <v>・社員アカウントの保持</v>
      </c>
      <c r="D88" s="377"/>
      <c r="E88" s="377" t="str">
        <f>$E$11</f>
        <v>・（ヘッドハンティング）</v>
      </c>
      <c r="F88" s="377"/>
      <c r="G88" s="377" t="str">
        <f>$G$11</f>
        <v>・重要情報を管理するサーバへのアクセス
・重要情報のダウンロード</v>
      </c>
      <c r="H88" s="377"/>
      <c r="I88" s="377" t="str">
        <f>$I$11</f>
        <v>-</v>
      </c>
      <c r="J88" s="377"/>
      <c r="K88" s="377" t="str">
        <f>$K$11</f>
        <v>-</v>
      </c>
      <c r="L88" s="377"/>
      <c r="M88" s="377" t="str">
        <f>$M$11</f>
        <v>・重要情報の持ち出し</v>
      </c>
      <c r="N88" s="377"/>
      <c r="P88" s="69"/>
    </row>
    <row r="89" spans="2:17" ht="20.100000000000001" customHeight="1">
      <c r="C89" s="377" t="s">
        <v>312</v>
      </c>
      <c r="D89" s="377"/>
      <c r="E89" s="377" t="s">
        <v>312</v>
      </c>
      <c r="F89" s="377"/>
      <c r="G89" s="377" t="s">
        <v>312</v>
      </c>
      <c r="H89" s="377"/>
      <c r="I89" s="377" t="s">
        <v>312</v>
      </c>
      <c r="J89" s="377"/>
      <c r="K89" s="377" t="s">
        <v>312</v>
      </c>
      <c r="L89" s="377"/>
      <c r="M89" s="377" t="s">
        <v>312</v>
      </c>
      <c r="N89" s="377"/>
      <c r="P89" s="69"/>
    </row>
    <row r="90" spans="2:17" ht="20.25" thickBot="1">
      <c r="P90" s="69"/>
    </row>
    <row r="91" spans="2:17" ht="39.950000000000003" customHeight="1" thickBot="1">
      <c r="C91" s="374" t="s">
        <v>490</v>
      </c>
      <c r="D91" s="375"/>
      <c r="E91" s="375"/>
      <c r="F91" s="375"/>
      <c r="G91" s="375"/>
      <c r="H91" s="375"/>
      <c r="I91" s="375"/>
      <c r="J91" s="375"/>
      <c r="K91" s="375"/>
      <c r="L91" s="375"/>
      <c r="M91" s="375"/>
      <c r="N91" s="376"/>
      <c r="P91" s="69"/>
    </row>
    <row r="92" spans="2:17" ht="19.5" customHeight="1">
      <c r="C92" s="22"/>
      <c r="H92" s="99"/>
      <c r="I92" s="99"/>
      <c r="J92" s="99"/>
      <c r="P92" s="69"/>
    </row>
    <row r="93" spans="2:17" ht="19.5" customHeight="1">
      <c r="C93" s="22"/>
      <c r="H93" s="99"/>
      <c r="I93" s="99"/>
      <c r="J93" s="99"/>
      <c r="P93" s="69"/>
    </row>
    <row r="94" spans="2:17" ht="39.75">
      <c r="B94" s="33"/>
      <c r="C94" s="33" t="str">
        <f>VLOOKUP(4,Products!$A$4:$B$35,2,FALSE)</f>
        <v>クラウドサービス用WAF</v>
      </c>
      <c r="P94" s="69"/>
    </row>
    <row r="95" spans="2:17">
      <c r="C95" s="22" t="s">
        <v>334</v>
      </c>
      <c r="H95" s="22" t="s">
        <v>335</v>
      </c>
      <c r="P95" s="69"/>
    </row>
    <row r="96" spans="2:17" ht="60.95" customHeight="1">
      <c r="C96" s="390" t="str" cm="1">
        <f t="array" aca="1" ref="C96" ca="1">INDEX(Products!A:D, (MATCH(OFFSET(INDIRECT(ADDRESS(ROW(), COLUMN())), -2, 0), Products!B:B, 0)), 4)</f>
        <v>Webアプリケーションの前面やネットワークに配置し、脆弱性を悪用した攻撃を検出・低減します。クラウドサービスとして利用しているWebサーバを保護します。</v>
      </c>
      <c r="D96" s="390"/>
      <c r="E96" s="390"/>
      <c r="F96" s="390"/>
      <c r="G96" s="390"/>
      <c r="H96" s="392" t="str">
        <f>$H$46</f>
        <v>JIPDEC「企業IT利活⽤動向調査2022」より引用</v>
      </c>
      <c r="I96" s="392"/>
      <c r="J96" s="392"/>
      <c r="P96" s="69"/>
    </row>
    <row r="97" spans="2:17">
      <c r="C97" s="22"/>
      <c r="H97" s="391" t="s">
        <v>491</v>
      </c>
      <c r="I97" s="391"/>
      <c r="J97" s="391"/>
      <c r="O97" s="99"/>
      <c r="P97" s="99"/>
      <c r="Q97" s="99"/>
    </row>
    <row r="98" spans="2:17">
      <c r="C98" s="22" t="s">
        <v>348</v>
      </c>
      <c r="G98" s="37"/>
      <c r="H98" s="391"/>
      <c r="I98" s="391"/>
      <c r="J98" s="391"/>
      <c r="O98" s="99"/>
      <c r="P98" s="99"/>
      <c r="Q98" s="99"/>
    </row>
    <row r="99" spans="2:17" ht="89.1" customHeight="1">
      <c r="C99" s="390" t="str" cm="1">
        <f t="array" aca="1" ref="C99" ca="1">INDEX(Products!A:E, (MATCH(OFFSET(INDIRECT(ADDRESS(ROW(), COLUMN())), -5, 0), Products!B:B, 0)), 5)</f>
        <v xml:space="preserve">・過検知、誤検知のリスクがあります。				
・基本的には設定のチューニングが必要です。
　内製が難しい場合は既成ルールの検討または運用の外部委託をご検討ください。			</v>
      </c>
      <c r="D99" s="390"/>
      <c r="E99" s="390"/>
      <c r="F99" s="390"/>
      <c r="G99" s="390"/>
      <c r="H99" s="391"/>
      <c r="I99" s="391"/>
      <c r="J99" s="391"/>
      <c r="O99" s="99"/>
      <c r="P99" s="99"/>
      <c r="Q99" s="99"/>
    </row>
    <row r="100" spans="2:17" ht="39.950000000000003" customHeight="1">
      <c r="H100" s="391"/>
      <c r="I100" s="391"/>
      <c r="J100" s="391"/>
      <c r="O100" s="99"/>
      <c r="P100" s="99"/>
      <c r="Q100" s="99"/>
    </row>
    <row r="101" spans="2:17">
      <c r="C101" s="22" t="s">
        <v>339</v>
      </c>
      <c r="H101" s="391"/>
      <c r="I101" s="391"/>
      <c r="J101" s="391"/>
      <c r="O101" s="99"/>
      <c r="P101" s="99"/>
      <c r="Q101" s="99"/>
    </row>
    <row r="102" spans="2:17">
      <c r="O102" s="99"/>
      <c r="P102" s="99"/>
      <c r="Q102" s="99"/>
    </row>
    <row r="103" spans="2:17" ht="15.95" customHeight="1">
      <c r="C103" s="426" t="s">
        <v>419</v>
      </c>
      <c r="D103" s="427"/>
      <c r="E103" s="428" t="s">
        <v>426</v>
      </c>
      <c r="F103" s="429"/>
      <c r="G103" s="430" t="s">
        <v>421</v>
      </c>
      <c r="H103" s="431"/>
      <c r="I103" s="432" t="s">
        <v>422</v>
      </c>
      <c r="J103" s="433"/>
      <c r="K103" s="434" t="s">
        <v>423</v>
      </c>
      <c r="L103" s="435"/>
      <c r="M103" s="436" t="s">
        <v>424</v>
      </c>
      <c r="N103" s="437"/>
      <c r="P103" s="69"/>
    </row>
    <row r="104" spans="2:17" ht="60" customHeight="1">
      <c r="C104" s="377" t="str">
        <f>$C$11</f>
        <v>・社員アカウントの保持</v>
      </c>
      <c r="D104" s="377"/>
      <c r="E104" s="377" t="str">
        <f>$E$11</f>
        <v>・（ヘッドハンティング）</v>
      </c>
      <c r="F104" s="377"/>
      <c r="G104" s="377" t="str">
        <f>$G$11</f>
        <v>・重要情報を管理するサーバへのアクセス
・重要情報のダウンロード</v>
      </c>
      <c r="H104" s="377"/>
      <c r="I104" s="377" t="str">
        <f>$I$11</f>
        <v>-</v>
      </c>
      <c r="J104" s="377"/>
      <c r="K104" s="377" t="str">
        <f>$K$11</f>
        <v>-</v>
      </c>
      <c r="L104" s="377"/>
      <c r="M104" s="377" t="str">
        <f>$M$11</f>
        <v>・重要情報の持ち出し</v>
      </c>
      <c r="N104" s="377"/>
      <c r="P104" s="69"/>
    </row>
    <row r="105" spans="2:17" ht="20.100000000000001" customHeight="1">
      <c r="C105" s="377" t="s">
        <v>312</v>
      </c>
      <c r="D105" s="377"/>
      <c r="E105" s="377" t="s">
        <v>312</v>
      </c>
      <c r="F105" s="377"/>
      <c r="G105" s="377" t="s">
        <v>312</v>
      </c>
      <c r="H105" s="377"/>
      <c r="I105" s="377" t="s">
        <v>312</v>
      </c>
      <c r="J105" s="377"/>
      <c r="K105" s="377" t="s">
        <v>312</v>
      </c>
      <c r="L105" s="377"/>
      <c r="M105" s="377" t="s">
        <v>312</v>
      </c>
      <c r="N105" s="377"/>
      <c r="P105" s="69"/>
    </row>
    <row r="106" spans="2:17" ht="20.25" thickBot="1">
      <c r="P106" s="69"/>
    </row>
    <row r="107" spans="2:17" ht="39.950000000000003" customHeight="1" thickBot="1">
      <c r="C107" s="374" t="s">
        <v>490</v>
      </c>
      <c r="D107" s="375"/>
      <c r="E107" s="375"/>
      <c r="F107" s="375"/>
      <c r="G107" s="375"/>
      <c r="H107" s="375"/>
      <c r="I107" s="375"/>
      <c r="J107" s="375"/>
      <c r="K107" s="375"/>
      <c r="L107" s="375"/>
      <c r="M107" s="375"/>
      <c r="N107" s="376"/>
      <c r="P107" s="69"/>
    </row>
    <row r="108" spans="2:17" ht="19.5" customHeight="1">
      <c r="C108" s="22"/>
      <c r="H108" s="99"/>
      <c r="I108" s="99"/>
      <c r="J108" s="99"/>
      <c r="P108" s="69"/>
    </row>
    <row r="109" spans="2:17" ht="19.5" customHeight="1">
      <c r="C109" s="22"/>
      <c r="H109" s="99"/>
      <c r="I109" s="99"/>
      <c r="J109" s="99"/>
      <c r="P109" s="69"/>
    </row>
    <row r="110" spans="2:17" ht="39.75">
      <c r="B110" s="33"/>
      <c r="C110" s="33" t="str">
        <f>VLOOKUP(5,Products!$A$4:$B$35,2,FALSE)</f>
        <v>VPN、セキュアリモートアクセス、プライベートアクセス</v>
      </c>
      <c r="P110" s="69"/>
    </row>
    <row r="111" spans="2:17">
      <c r="C111" s="22" t="s">
        <v>334</v>
      </c>
      <c r="H111" s="22" t="s">
        <v>335</v>
      </c>
      <c r="P111" s="69"/>
    </row>
    <row r="112" spans="2:17" ht="195" customHeight="1">
      <c r="C112" s="393" t="str" cm="1">
        <f t="array" aca="1" ref="C112" ca="1">INDEX(Products!A:D, (MATCH(OFFSET(INDIRECT(ADDRESS(ROW(), COLUMN())), -2, 0), Products!B:B, 0)), 4)</f>
        <v xml:space="preserve">VPN：
インターネット上に仮想の専用線を設定し、接続したい拠点に専用のルーターを設置し、特定の人のみが相互通信できる環境を構築します。	
セキュアリモートアクセス：
IDとパスワードに加えて、利用するユーザと端末情報を利用することで認証を強化します。リモートデスクトップやセキュアブラウザといった利用形態が挙げられます。			
プライベートアクセス：
回線事業者が提供する閉域網によりインターネットを経由せずに事業拠点とデータセンタ環境を接続します。GW同士の認証を行うことでセキュアな通信を実現します。			</v>
      </c>
      <c r="D112" s="393"/>
      <c r="E112" s="393"/>
      <c r="F112" s="393"/>
      <c r="G112" s="393"/>
      <c r="H112" s="392" t="str">
        <f>$H$46</f>
        <v>JIPDEC「企業IT利活⽤動向調査2022」より引用</v>
      </c>
      <c r="I112" s="392"/>
      <c r="J112" s="392"/>
      <c r="P112" s="69"/>
    </row>
    <row r="113" spans="2:17" ht="40.5" customHeight="1">
      <c r="H113" s="391" t="s">
        <v>491</v>
      </c>
      <c r="I113" s="391"/>
      <c r="J113" s="391"/>
      <c r="O113" s="99"/>
      <c r="P113" s="99"/>
      <c r="Q113" s="99"/>
    </row>
    <row r="114" spans="2:17">
      <c r="C114" s="22" t="s">
        <v>492</v>
      </c>
      <c r="G114" s="37"/>
      <c r="H114" s="391"/>
      <c r="I114" s="391"/>
      <c r="J114" s="391"/>
      <c r="O114" s="99"/>
      <c r="P114" s="99"/>
      <c r="Q114" s="99"/>
    </row>
    <row r="115" spans="2:17" ht="84" customHeight="1">
      <c r="C115" s="390" t="str" cm="1">
        <f t="array" aca="1" ref="C115" ca="1">INDEX(Products!A:E, (MATCH(OFFSET(INDIRECT(ADDRESS(ROW(), COLUMN())), -5, 0), Products!B:B, 0)), 5)</f>
        <v xml:space="preserve">・VPN機器の脆弱性を利用した侵入事例があるように、100%侵入防止を保障
　するものではありません。				
・クラウドやデータセンターなどの提供事業者側のインシデントのリスクが
　あります。				</v>
      </c>
      <c r="D115" s="390"/>
      <c r="E115" s="390"/>
      <c r="F115" s="390"/>
      <c r="G115" s="390"/>
      <c r="H115" s="391"/>
      <c r="I115" s="391"/>
      <c r="J115" s="391"/>
      <c r="O115" s="99"/>
      <c r="P115" s="99"/>
      <c r="Q115" s="99"/>
    </row>
    <row r="116" spans="2:17">
      <c r="H116" s="391"/>
      <c r="I116" s="391"/>
      <c r="J116" s="391"/>
      <c r="O116" s="99"/>
      <c r="P116" s="99"/>
      <c r="Q116" s="99"/>
    </row>
    <row r="117" spans="2:17">
      <c r="C117" s="22" t="s">
        <v>339</v>
      </c>
      <c r="H117" s="391"/>
      <c r="I117" s="391"/>
      <c r="J117" s="391"/>
      <c r="O117" s="99"/>
      <c r="P117" s="99"/>
      <c r="Q117" s="99"/>
    </row>
    <row r="118" spans="2:17">
      <c r="O118" s="99"/>
      <c r="P118" s="99"/>
      <c r="Q118" s="99"/>
    </row>
    <row r="119" spans="2:17">
      <c r="C119" s="426" t="s">
        <v>419</v>
      </c>
      <c r="D119" s="427"/>
      <c r="E119" s="428" t="s">
        <v>426</v>
      </c>
      <c r="F119" s="429"/>
      <c r="G119" s="430" t="s">
        <v>421</v>
      </c>
      <c r="H119" s="431"/>
      <c r="I119" s="432" t="s">
        <v>422</v>
      </c>
      <c r="J119" s="433"/>
      <c r="K119" s="434" t="s">
        <v>423</v>
      </c>
      <c r="L119" s="435"/>
      <c r="M119" s="436" t="s">
        <v>424</v>
      </c>
      <c r="N119" s="437"/>
      <c r="P119" s="69"/>
    </row>
    <row r="120" spans="2:17" ht="60" customHeight="1">
      <c r="C120" s="377" t="str">
        <f>$C$11</f>
        <v>・社員アカウントの保持</v>
      </c>
      <c r="D120" s="377"/>
      <c r="E120" s="377" t="str">
        <f>$E$11</f>
        <v>・（ヘッドハンティング）</v>
      </c>
      <c r="F120" s="377"/>
      <c r="G120" s="377" t="str">
        <f>$G$11</f>
        <v>・重要情報を管理するサーバへのアクセス
・重要情報のダウンロード</v>
      </c>
      <c r="H120" s="377"/>
      <c r="I120" s="377" t="str">
        <f>$I$11</f>
        <v>-</v>
      </c>
      <c r="J120" s="377"/>
      <c r="K120" s="377" t="str">
        <f>$K$11</f>
        <v>-</v>
      </c>
      <c r="L120" s="377"/>
      <c r="M120" s="377" t="str">
        <f>$M$11</f>
        <v>・重要情報の持ち出し</v>
      </c>
      <c r="N120" s="377"/>
      <c r="P120" s="69"/>
    </row>
    <row r="121" spans="2:17" ht="20.100000000000001" customHeight="1">
      <c r="C121" s="377" t="s">
        <v>312</v>
      </c>
      <c r="D121" s="377"/>
      <c r="E121" s="377" t="s">
        <v>312</v>
      </c>
      <c r="F121" s="377"/>
      <c r="G121" s="377" t="s">
        <v>312</v>
      </c>
      <c r="H121" s="377"/>
      <c r="I121" s="377" t="s">
        <v>312</v>
      </c>
      <c r="J121" s="377"/>
      <c r="K121" s="377" t="s">
        <v>312</v>
      </c>
      <c r="L121" s="377"/>
      <c r="M121" s="377" t="s">
        <v>312</v>
      </c>
      <c r="N121" s="377"/>
      <c r="P121" s="69"/>
    </row>
    <row r="122" spans="2:17" ht="20.25" thickBot="1">
      <c r="P122" s="69"/>
    </row>
    <row r="123" spans="2:17" ht="39.950000000000003" customHeight="1" thickBot="1">
      <c r="C123" s="374" t="s">
        <v>490</v>
      </c>
      <c r="D123" s="375"/>
      <c r="E123" s="375"/>
      <c r="F123" s="375"/>
      <c r="G123" s="375"/>
      <c r="H123" s="375"/>
      <c r="I123" s="375"/>
      <c r="J123" s="375"/>
      <c r="K123" s="375"/>
      <c r="L123" s="375"/>
      <c r="M123" s="375"/>
      <c r="N123" s="376"/>
      <c r="P123" s="69"/>
    </row>
    <row r="124" spans="2:17" ht="19.5" customHeight="1">
      <c r="C124" s="22"/>
      <c r="H124" s="99"/>
      <c r="I124" s="99"/>
      <c r="J124" s="99"/>
      <c r="P124" s="69"/>
    </row>
    <row r="125" spans="2:17" ht="19.5" customHeight="1">
      <c r="C125" s="22"/>
      <c r="H125" s="99"/>
      <c r="I125" s="99"/>
      <c r="J125" s="99"/>
      <c r="P125" s="69"/>
    </row>
    <row r="126" spans="2:17" ht="39.75">
      <c r="B126" s="33"/>
      <c r="C126" s="33" t="str">
        <f>VLOOKUP(6,Products!$A$4:$B$35,2,FALSE)</f>
        <v>統合振舞い検知サービス（XDR）</v>
      </c>
      <c r="P126" s="69"/>
    </row>
    <row r="127" spans="2:17">
      <c r="C127" s="22" t="s">
        <v>334</v>
      </c>
      <c r="H127" s="22" t="s">
        <v>335</v>
      </c>
      <c r="P127" s="69"/>
    </row>
    <row r="128" spans="2:17" ht="62.1" customHeight="1">
      <c r="C128" s="390" t="str" cm="1">
        <f t="array" aca="1" ref="C128" ca="1">INDEX(Products!A:D, (MATCH(OFFSET(INDIRECT(ADDRESS(ROW(), COLUMN())), -2, 0), Products!B:B, 0)), 4)</f>
        <v>エンドポイント、ネットワーク、アプリケーション、オンプレミスのデータセンター、クラウドでホスティングされているワークロード全体の情報を活用してセキュリティインシデントの検出と分析を行い、被害後の対処/修復を行うセキュリティ製品です。</v>
      </c>
      <c r="D128" s="390"/>
      <c r="E128" s="390"/>
      <c r="F128" s="390"/>
      <c r="G128" s="390"/>
      <c r="H128" s="392" t="str">
        <f>$H$46</f>
        <v>JIPDEC「企業IT利活⽤動向調査2022」より引用</v>
      </c>
      <c r="I128" s="392"/>
      <c r="J128" s="392"/>
      <c r="P128" s="69"/>
    </row>
    <row r="129" spans="2:17">
      <c r="C129" s="22"/>
      <c r="H129" s="391" t="s">
        <v>491</v>
      </c>
      <c r="I129" s="391"/>
      <c r="J129" s="391"/>
      <c r="O129" s="99"/>
      <c r="P129" s="99"/>
      <c r="Q129" s="99"/>
    </row>
    <row r="130" spans="2:17">
      <c r="C130" s="22" t="s">
        <v>348</v>
      </c>
      <c r="G130" s="37"/>
      <c r="H130" s="391"/>
      <c r="I130" s="391"/>
      <c r="J130" s="391"/>
      <c r="O130" s="99"/>
      <c r="P130" s="99"/>
      <c r="Q130" s="99"/>
    </row>
    <row r="131" spans="2:17" ht="130.5" customHeight="1">
      <c r="C131" s="390" t="str" cm="1">
        <f t="array" aca="1" ref="C131" ca="1">INDEX(Products!A:E, (MATCH(OFFSET(INDIRECT(ADDRESS(ROW(), COLUMN())), -5, 0), Products!B:B, 0)), 5)</f>
        <v xml:space="preserve">・機器やネットワークへの負荷を考慮する必要があります。				
・収集・検知・分析などの作業を自動化できますが、検知された問題が
　本当に取り除かれたかどうか、問題がある場合はどのように対処する
　のかなど、最終的には人が判断する必要があります。				
・運用には専門知識が必要となります。必要に応じて外部委託をご検討
　ください。				</v>
      </c>
      <c r="D131" s="390"/>
      <c r="E131" s="390"/>
      <c r="F131" s="390"/>
      <c r="G131" s="390"/>
      <c r="H131" s="391"/>
      <c r="I131" s="391"/>
      <c r="J131" s="391"/>
      <c r="O131" s="99"/>
      <c r="P131" s="99"/>
      <c r="Q131" s="99"/>
    </row>
    <row r="132" spans="2:17">
      <c r="H132" s="391"/>
      <c r="I132" s="391"/>
      <c r="J132" s="391"/>
      <c r="O132" s="99"/>
      <c r="P132" s="99"/>
      <c r="Q132" s="99"/>
    </row>
    <row r="133" spans="2:17">
      <c r="C133" s="22" t="s">
        <v>339</v>
      </c>
      <c r="H133" s="391"/>
      <c r="I133" s="391"/>
      <c r="J133" s="391"/>
      <c r="O133" s="99"/>
      <c r="P133" s="99"/>
      <c r="Q133" s="99"/>
    </row>
    <row r="134" spans="2:17">
      <c r="O134" s="99"/>
      <c r="P134" s="99"/>
      <c r="Q134" s="99"/>
    </row>
    <row r="135" spans="2:17">
      <c r="C135" s="426" t="s">
        <v>419</v>
      </c>
      <c r="D135" s="427"/>
      <c r="E135" s="428" t="s">
        <v>426</v>
      </c>
      <c r="F135" s="429"/>
      <c r="G135" s="430" t="s">
        <v>421</v>
      </c>
      <c r="H135" s="431"/>
      <c r="I135" s="432" t="s">
        <v>422</v>
      </c>
      <c r="J135" s="433"/>
      <c r="K135" s="434" t="s">
        <v>423</v>
      </c>
      <c r="L135" s="435"/>
      <c r="M135" s="436" t="s">
        <v>424</v>
      </c>
      <c r="N135" s="437"/>
      <c r="P135" s="69"/>
    </row>
    <row r="136" spans="2:17" ht="60" customHeight="1">
      <c r="C136" s="377" t="str">
        <f>$C$11</f>
        <v>・社員アカウントの保持</v>
      </c>
      <c r="D136" s="377"/>
      <c r="E136" s="377" t="str">
        <f>$E$11</f>
        <v>・（ヘッドハンティング）</v>
      </c>
      <c r="F136" s="377"/>
      <c r="G136" s="384" t="str">
        <f>$G$11</f>
        <v>・重要情報を管理するサーバへのアクセス
・重要情報のダウンロード</v>
      </c>
      <c r="H136" s="384"/>
      <c r="I136" s="377" t="str">
        <f>$I$11</f>
        <v>-</v>
      </c>
      <c r="J136" s="377"/>
      <c r="K136" s="377" t="str">
        <f>$K$11</f>
        <v>-</v>
      </c>
      <c r="L136" s="377"/>
      <c r="M136" s="384" t="str">
        <f>$M$11</f>
        <v>・重要情報の持ち出し</v>
      </c>
      <c r="N136" s="384"/>
      <c r="P136" s="69"/>
    </row>
    <row r="137" spans="2:17" ht="152.1" customHeight="1">
      <c r="C137" s="377" t="s">
        <v>312</v>
      </c>
      <c r="D137" s="377"/>
      <c r="E137" s="377" t="s">
        <v>312</v>
      </c>
      <c r="F137" s="377"/>
      <c r="G137" s="389" t="s">
        <v>554</v>
      </c>
      <c r="H137" s="389"/>
      <c r="I137" s="377" t="s">
        <v>312</v>
      </c>
      <c r="J137" s="377"/>
      <c r="K137" s="377"/>
      <c r="L137" s="377"/>
      <c r="M137" s="389" t="s">
        <v>555</v>
      </c>
      <c r="N137" s="389"/>
      <c r="P137" s="69"/>
    </row>
    <row r="138" spans="2:17" ht="20.25" thickBot="1">
      <c r="P138" s="69"/>
    </row>
    <row r="139" spans="2:17" ht="39.950000000000003" customHeight="1" thickBot="1">
      <c r="C139" s="374" t="s">
        <v>490</v>
      </c>
      <c r="D139" s="375"/>
      <c r="E139" s="375"/>
      <c r="F139" s="375"/>
      <c r="G139" s="375"/>
      <c r="H139" s="375"/>
      <c r="I139" s="375"/>
      <c r="J139" s="375"/>
      <c r="K139" s="375"/>
      <c r="L139" s="375"/>
      <c r="M139" s="375"/>
      <c r="N139" s="376"/>
      <c r="P139" s="69"/>
    </row>
    <row r="140" spans="2:17" ht="19.5" customHeight="1">
      <c r="C140" s="22"/>
      <c r="H140" s="99"/>
      <c r="I140" s="99"/>
      <c r="J140" s="99"/>
      <c r="P140" s="69"/>
    </row>
    <row r="141" spans="2:17" ht="19.5" customHeight="1">
      <c r="C141" s="22"/>
      <c r="H141" s="99"/>
      <c r="I141" s="99"/>
      <c r="J141" s="99"/>
      <c r="P141" s="69"/>
    </row>
    <row r="142" spans="2:17" ht="39.75">
      <c r="B142" s="33"/>
      <c r="C142" s="33" t="str">
        <f>VLOOKUP(7,Products!$A$4:$B$35,2,FALSE)</f>
        <v>統合ログ分析管理（SIEM）ツール</v>
      </c>
      <c r="P142" s="69"/>
    </row>
    <row r="143" spans="2:17">
      <c r="C143" s="22" t="s">
        <v>334</v>
      </c>
      <c r="H143" s="22" t="s">
        <v>335</v>
      </c>
      <c r="P143" s="69"/>
    </row>
    <row r="144" spans="2:17" ht="42" customHeight="1">
      <c r="C144" s="390" t="str" cm="1">
        <f t="array" aca="1" ref="C144" ca="1">INDEX(Products!A:D, (MATCH(OFFSET(INDIRECT(ADDRESS(ROW(), COLUMN())), -2, 0), Products!B:B, 0)), 4)</f>
        <v>ファイアウォールやIDS／IPS、プロキシなどから出力されるログやデータを一元的に集約・監視することで、攻撃を検知・記録します。</v>
      </c>
      <c r="D144" s="390"/>
      <c r="E144" s="390"/>
      <c r="F144" s="390"/>
      <c r="G144" s="390"/>
      <c r="H144" s="392" t="str">
        <f>$H$46</f>
        <v>JIPDEC「企業IT利活⽤動向調査2022」より引用</v>
      </c>
      <c r="I144" s="392"/>
      <c r="J144" s="392"/>
      <c r="P144" s="69"/>
    </row>
    <row r="145" spans="2:17">
      <c r="C145" s="22"/>
      <c r="H145" s="391" t="s">
        <v>491</v>
      </c>
      <c r="I145" s="391"/>
      <c r="J145" s="391"/>
      <c r="O145" s="99"/>
      <c r="P145" s="99"/>
      <c r="Q145" s="99"/>
    </row>
    <row r="146" spans="2:17">
      <c r="C146" s="22" t="s">
        <v>492</v>
      </c>
      <c r="G146" s="37"/>
      <c r="H146" s="391"/>
      <c r="I146" s="391"/>
      <c r="J146" s="391"/>
      <c r="O146" s="99"/>
      <c r="P146" s="99"/>
      <c r="Q146" s="99"/>
    </row>
    <row r="147" spans="2:17" ht="100.5" customHeight="1">
      <c r="C147" s="390" t="str" cm="1">
        <f t="array" aca="1" ref="C147" ca="1">INDEX(Products!A:E, (MATCH(OFFSET(INDIRECT(ADDRESS(ROW(), COLUMN())), -5, 0), Products!B:B, 0)), 5)</f>
        <v>・管理対象の選定が必要です。ディスク容量を考慮して必要な対象および保存期間をご検討ください。
・分析に際しては、勤務時間帯やアクセス先など自社の傾向を加味する必要があります。
・サイバー攻撃によりログ収集を無効化されたりログデータを改ざんされたりするリスクがあります。</v>
      </c>
      <c r="D147" s="390"/>
      <c r="E147" s="390"/>
      <c r="F147" s="390"/>
      <c r="G147" s="390"/>
      <c r="H147" s="391"/>
      <c r="I147" s="391"/>
      <c r="J147" s="391"/>
      <c r="O147" s="99"/>
      <c r="P147" s="99"/>
      <c r="Q147" s="99"/>
    </row>
    <row r="148" spans="2:17">
      <c r="H148" s="391"/>
      <c r="I148" s="391"/>
      <c r="J148" s="391"/>
      <c r="O148" s="99"/>
      <c r="P148" s="99"/>
      <c r="Q148" s="99"/>
    </row>
    <row r="149" spans="2:17">
      <c r="C149" s="22" t="s">
        <v>339</v>
      </c>
      <c r="H149" s="391"/>
      <c r="I149" s="391"/>
      <c r="J149" s="391"/>
      <c r="O149" s="99"/>
      <c r="P149" s="99"/>
      <c r="Q149" s="99"/>
    </row>
    <row r="150" spans="2:17">
      <c r="O150" s="99"/>
      <c r="P150" s="99"/>
      <c r="Q150" s="99"/>
    </row>
    <row r="151" spans="2:17">
      <c r="C151" s="426" t="s">
        <v>419</v>
      </c>
      <c r="D151" s="427"/>
      <c r="E151" s="428" t="s">
        <v>426</v>
      </c>
      <c r="F151" s="429"/>
      <c r="G151" s="430" t="s">
        <v>421</v>
      </c>
      <c r="H151" s="431"/>
      <c r="I151" s="432" t="s">
        <v>422</v>
      </c>
      <c r="J151" s="433"/>
      <c r="K151" s="434" t="s">
        <v>423</v>
      </c>
      <c r="L151" s="435"/>
      <c r="M151" s="436" t="s">
        <v>424</v>
      </c>
      <c r="N151" s="437"/>
      <c r="P151" s="69"/>
    </row>
    <row r="152" spans="2:17" ht="60" customHeight="1">
      <c r="C152" s="377" t="str">
        <f>$C$11</f>
        <v>・社員アカウントの保持</v>
      </c>
      <c r="D152" s="377"/>
      <c r="E152" s="377" t="str">
        <f>$E$11</f>
        <v>・（ヘッドハンティング）</v>
      </c>
      <c r="F152" s="377"/>
      <c r="G152" s="384" t="str">
        <f>$G$11</f>
        <v>・重要情報を管理するサーバへのアクセス
・重要情報のダウンロード</v>
      </c>
      <c r="H152" s="384"/>
      <c r="I152" s="377" t="str">
        <f>$I$11</f>
        <v>-</v>
      </c>
      <c r="J152" s="377"/>
      <c r="K152" s="377" t="str">
        <f>$K$11</f>
        <v>-</v>
      </c>
      <c r="L152" s="377"/>
      <c r="M152" s="384" t="str">
        <f>$M$11</f>
        <v>・重要情報の持ち出し</v>
      </c>
      <c r="N152" s="384"/>
      <c r="P152" s="69"/>
    </row>
    <row r="153" spans="2:17" ht="167.1" customHeight="1">
      <c r="C153" s="377" t="s">
        <v>312</v>
      </c>
      <c r="D153" s="377"/>
      <c r="E153" s="377" t="s">
        <v>312</v>
      </c>
      <c r="F153" s="377"/>
      <c r="G153" s="389" t="s">
        <v>556</v>
      </c>
      <c r="H153" s="389"/>
      <c r="I153" s="377" t="s">
        <v>312</v>
      </c>
      <c r="J153" s="377"/>
      <c r="K153" s="377" t="s">
        <v>312</v>
      </c>
      <c r="L153" s="377"/>
      <c r="M153" s="389" t="s">
        <v>555</v>
      </c>
      <c r="N153" s="389"/>
      <c r="P153" s="69"/>
    </row>
    <row r="154" spans="2:17">
      <c r="P154" s="69"/>
    </row>
    <row r="155" spans="2:17" ht="39.950000000000003" customHeight="1" thickBot="1">
      <c r="C155" s="374" t="s">
        <v>490</v>
      </c>
      <c r="D155" s="375"/>
      <c r="E155" s="375"/>
      <c r="F155" s="375"/>
      <c r="G155" s="375"/>
      <c r="H155" s="375"/>
      <c r="I155" s="375"/>
      <c r="J155" s="375"/>
      <c r="K155" s="375"/>
      <c r="L155" s="375"/>
      <c r="M155" s="375"/>
      <c r="N155" s="376"/>
      <c r="P155" s="69"/>
    </row>
    <row r="156" spans="2:17" ht="19.5" customHeight="1">
      <c r="C156" s="22"/>
      <c r="H156" s="99"/>
      <c r="I156" s="99"/>
      <c r="J156" s="99"/>
      <c r="P156" s="69"/>
    </row>
    <row r="157" spans="2:17" ht="19.5" customHeight="1">
      <c r="C157" s="22"/>
      <c r="H157" s="99"/>
      <c r="I157" s="99"/>
      <c r="J157" s="99"/>
      <c r="P157" s="69"/>
    </row>
    <row r="158" spans="2:17" ht="39.75">
      <c r="B158" s="33"/>
      <c r="C158" s="33" t="str">
        <f>VLOOKUP(8,Products!$A$4:$B$35,2,FALSE)</f>
        <v>フォレンジクスツール</v>
      </c>
      <c r="P158" s="69"/>
    </row>
    <row r="159" spans="2:17">
      <c r="C159" s="22" t="s">
        <v>334</v>
      </c>
      <c r="H159" s="22" t="s">
        <v>335</v>
      </c>
      <c r="P159" s="69"/>
    </row>
    <row r="160" spans="2:17" ht="39.950000000000003" customHeight="1">
      <c r="C160" s="390" t="str" cm="1">
        <f t="array" aca="1" ref="C160" ca="1">INDEX(Products!A:D, (MATCH(OFFSET(INDIRECT(ADDRESS(ROW(), COLUMN())), -2, 0), Products!B:B, 0)), 4)</f>
        <v>コンピュータやネットワークを解析し、攻撃の痕跡（データのコピー・消去・改ざんなど）を探したり、削除された情報を復元することで攻撃者の行動を把握したりすることができます。</v>
      </c>
      <c r="D160" s="390"/>
      <c r="E160" s="390"/>
      <c r="F160" s="390"/>
      <c r="G160" s="390"/>
      <c r="H160" s="392" t="str">
        <f>$H$46</f>
        <v>JIPDEC「企業IT利活⽤動向調査2022」より引用</v>
      </c>
      <c r="I160" s="392"/>
      <c r="J160" s="392"/>
      <c r="P160" s="69"/>
    </row>
    <row r="161" spans="2:17">
      <c r="H161" s="391" t="s">
        <v>491</v>
      </c>
      <c r="I161" s="391"/>
      <c r="J161" s="391"/>
      <c r="O161" s="99"/>
      <c r="P161" s="99"/>
      <c r="Q161" s="99"/>
    </row>
    <row r="162" spans="2:17">
      <c r="C162" s="22" t="s">
        <v>348</v>
      </c>
      <c r="G162" s="37"/>
      <c r="H162" s="391"/>
      <c r="I162" s="391"/>
      <c r="J162" s="391"/>
      <c r="O162" s="99"/>
      <c r="P162" s="99"/>
      <c r="Q162" s="99"/>
    </row>
    <row r="163" spans="2:17" ht="81" customHeight="1">
      <c r="C163" s="390" t="str" cm="1">
        <f t="array" aca="1" ref="C163" ca="1">INDEX(Products!A:E, (MATCH(OFFSET(INDIRECT(ADDRESS(ROW(), COLUMN())), -5, 0), Products!B:B, 0)), 5)</f>
        <v xml:space="preserve">・エンドポイントで動作するソフトウェアの場合、感染拡大と負荷のリスクがあるため、まずは対象
　をネットワークから隔離してご利用ください。				
・攻撃者が痕跡を隠蔽した場合、有効なデータが取得できない場合があります。				
・取得すべきデータの検討や分析の専門知識が必要となります。				</v>
      </c>
      <c r="D163" s="390"/>
      <c r="E163" s="390"/>
      <c r="F163" s="390"/>
      <c r="G163" s="390"/>
      <c r="H163" s="391"/>
      <c r="I163" s="391"/>
      <c r="J163" s="391"/>
      <c r="O163" s="99"/>
      <c r="P163" s="99"/>
      <c r="Q163" s="99"/>
    </row>
    <row r="164" spans="2:17">
      <c r="H164" s="391"/>
      <c r="I164" s="391"/>
      <c r="J164" s="391"/>
      <c r="O164" s="99"/>
      <c r="P164" s="99"/>
      <c r="Q164" s="99"/>
    </row>
    <row r="165" spans="2:17">
      <c r="C165" s="22" t="s">
        <v>339</v>
      </c>
      <c r="H165" s="391"/>
      <c r="I165" s="391"/>
      <c r="J165" s="391"/>
      <c r="O165" s="99"/>
      <c r="P165" s="99"/>
      <c r="Q165" s="99"/>
    </row>
    <row r="166" spans="2:17" ht="60.95" customHeight="1">
      <c r="C166" s="390" t="s">
        <v>355</v>
      </c>
      <c r="D166" s="390"/>
      <c r="E166" s="390"/>
      <c r="F166" s="390"/>
      <c r="G166" s="390"/>
      <c r="H166" s="391"/>
      <c r="I166" s="391"/>
      <c r="J166" s="391"/>
      <c r="O166" s="99"/>
      <c r="P166" s="99"/>
      <c r="Q166" s="99"/>
    </row>
    <row r="167" spans="2:17">
      <c r="O167" s="99"/>
      <c r="P167" s="99"/>
      <c r="Q167" s="99"/>
    </row>
    <row r="168" spans="2:17">
      <c r="C168" s="426" t="s">
        <v>419</v>
      </c>
      <c r="D168" s="427"/>
      <c r="E168" s="428" t="s">
        <v>426</v>
      </c>
      <c r="F168" s="429"/>
      <c r="G168" s="430" t="s">
        <v>421</v>
      </c>
      <c r="H168" s="431"/>
      <c r="I168" s="432" t="s">
        <v>422</v>
      </c>
      <c r="J168" s="433"/>
      <c r="K168" s="434" t="s">
        <v>423</v>
      </c>
      <c r="L168" s="435"/>
      <c r="M168" s="436" t="s">
        <v>424</v>
      </c>
      <c r="N168" s="437"/>
      <c r="P168" s="69"/>
    </row>
    <row r="169" spans="2:17" ht="60" customHeight="1">
      <c r="C169" s="377" t="str">
        <f>$C$11</f>
        <v>・社員アカウントの保持</v>
      </c>
      <c r="D169" s="377"/>
      <c r="E169" s="377" t="str">
        <f>$E$11</f>
        <v>・（ヘッドハンティング）</v>
      </c>
      <c r="F169" s="377"/>
      <c r="G169" s="377" t="str">
        <f>$G$11</f>
        <v>・重要情報を管理するサーバへのアクセス
・重要情報のダウンロード</v>
      </c>
      <c r="H169" s="377"/>
      <c r="I169" s="377" t="str">
        <f>$I$11</f>
        <v>-</v>
      </c>
      <c r="J169" s="377"/>
      <c r="K169" s="377" t="str">
        <f>$K$11</f>
        <v>-</v>
      </c>
      <c r="L169" s="377"/>
      <c r="M169" s="377" t="str">
        <f>$M$11</f>
        <v>・重要情報の持ち出し</v>
      </c>
      <c r="N169" s="377"/>
      <c r="P169" s="69"/>
    </row>
    <row r="170" spans="2:17" ht="20.100000000000001" customHeight="1">
      <c r="C170" s="377" t="s">
        <v>312</v>
      </c>
      <c r="D170" s="377"/>
      <c r="E170" s="377" t="s">
        <v>312</v>
      </c>
      <c r="F170" s="377"/>
      <c r="G170" s="377" t="s">
        <v>312</v>
      </c>
      <c r="H170" s="377"/>
      <c r="I170" s="377" t="s">
        <v>312</v>
      </c>
      <c r="J170" s="377"/>
      <c r="K170" s="377" t="s">
        <v>312</v>
      </c>
      <c r="L170" s="377"/>
      <c r="M170" s="377" t="s">
        <v>312</v>
      </c>
      <c r="N170" s="377"/>
      <c r="P170" s="69"/>
    </row>
    <row r="171" spans="2:17" ht="20.25" thickBot="1">
      <c r="P171" s="69"/>
    </row>
    <row r="172" spans="2:17" ht="39.950000000000003" customHeight="1" thickBot="1">
      <c r="C172" s="374" t="s">
        <v>490</v>
      </c>
      <c r="D172" s="375"/>
      <c r="E172" s="375"/>
      <c r="F172" s="375"/>
      <c r="G172" s="375"/>
      <c r="H172" s="375"/>
      <c r="I172" s="375"/>
      <c r="J172" s="375"/>
      <c r="K172" s="375"/>
      <c r="L172" s="375"/>
      <c r="M172" s="375"/>
      <c r="N172" s="376"/>
      <c r="P172" s="69"/>
    </row>
    <row r="173" spans="2:17" ht="19.5" customHeight="1">
      <c r="C173" s="22"/>
      <c r="H173" s="99"/>
      <c r="I173" s="99"/>
      <c r="J173" s="99"/>
      <c r="P173" s="69"/>
    </row>
    <row r="174" spans="2:17" ht="19.5" customHeight="1">
      <c r="C174" s="22"/>
      <c r="H174" s="99"/>
      <c r="I174" s="99"/>
      <c r="J174" s="99"/>
      <c r="P174" s="69"/>
    </row>
    <row r="175" spans="2:17" ht="39.75">
      <c r="B175" s="33"/>
      <c r="C175" s="33" t="str">
        <f>VLOOKUP(9,Products!$A$4:$B$35,2,FALSE)</f>
        <v>DDoS（サービス妨害）攻撃対策ツール</v>
      </c>
      <c r="P175" s="69"/>
    </row>
    <row r="176" spans="2:17">
      <c r="C176" s="22" t="s">
        <v>334</v>
      </c>
      <c r="H176" s="22" t="s">
        <v>335</v>
      </c>
      <c r="P176" s="69"/>
    </row>
    <row r="177" spans="2:17" ht="41.1" customHeight="1">
      <c r="C177" s="390" t="str" cm="1">
        <f t="array" aca="1" ref="C177" ca="1">INDEX(Products!A:D, (MATCH(OFFSET(INDIRECT(ADDRESS(ROW(), COLUMN())), -2, 0), Products!B:B, 0)), 4)</f>
        <v>外部ネットワークの複数の機器から公開サーバへ大量のトラフィックを送付しサービス停止を狙う攻撃を防ぐ、または緩和します。</v>
      </c>
      <c r="D177" s="390"/>
      <c r="E177" s="390"/>
      <c r="F177" s="390"/>
      <c r="G177" s="390"/>
      <c r="H177" s="392" t="str">
        <f>$H$46</f>
        <v>JIPDEC「企業IT利活⽤動向調査2022」より引用</v>
      </c>
      <c r="I177" s="392"/>
      <c r="J177" s="392"/>
      <c r="P177" s="69"/>
    </row>
    <row r="178" spans="2:17">
      <c r="C178" s="22"/>
      <c r="H178" s="391" t="s">
        <v>491</v>
      </c>
      <c r="I178" s="391"/>
      <c r="J178" s="391"/>
      <c r="O178" s="99"/>
      <c r="P178" s="99"/>
      <c r="Q178" s="99"/>
    </row>
    <row r="179" spans="2:17">
      <c r="C179" s="22" t="s">
        <v>492</v>
      </c>
      <c r="G179" s="37"/>
      <c r="H179" s="391"/>
      <c r="I179" s="391"/>
      <c r="J179" s="391"/>
      <c r="O179" s="99"/>
      <c r="P179" s="99"/>
      <c r="Q179" s="99"/>
    </row>
    <row r="180" spans="2:17" ht="100.5" customHeight="1">
      <c r="C180" s="390" t="str" cm="1">
        <f t="array" aca="1" ref="C180" ca="1">INDEX(Products!A:E, (MATCH(OFFSET(INDIRECT(ADDRESS(ROW(), COLUMN())), -5, 0), Products!B:B, 0)), 5)</f>
        <v xml:space="preserve">・平常時の公開サーバへのトラフィックを加味してご検討ください。				
・プロダクトによっては検知から緩和まで時間を要する場合があります。				
・WAF, IDSもDDoS攻撃を防ぐ、検知する上で有効なプロダクトです。各プロ
　ダクトの記載をご参照ください。				</v>
      </c>
      <c r="D180" s="390"/>
      <c r="E180" s="390"/>
      <c r="F180" s="390"/>
      <c r="G180" s="390"/>
      <c r="H180" s="391"/>
      <c r="I180" s="391"/>
      <c r="J180" s="391"/>
      <c r="O180" s="99"/>
      <c r="P180" s="99"/>
      <c r="Q180" s="99"/>
    </row>
    <row r="181" spans="2:17">
      <c r="H181" s="391"/>
      <c r="I181" s="391"/>
      <c r="J181" s="391"/>
      <c r="O181" s="99"/>
      <c r="P181" s="99"/>
      <c r="Q181" s="99"/>
    </row>
    <row r="182" spans="2:17">
      <c r="C182" s="22" t="s">
        <v>339</v>
      </c>
      <c r="H182" s="391"/>
      <c r="I182" s="391"/>
      <c r="J182" s="391"/>
      <c r="O182" s="99"/>
      <c r="P182" s="99"/>
      <c r="Q182" s="99"/>
    </row>
    <row r="183" spans="2:17">
      <c r="O183" s="99"/>
      <c r="P183" s="99"/>
      <c r="Q183" s="99"/>
    </row>
    <row r="184" spans="2:17">
      <c r="C184" s="426" t="s">
        <v>419</v>
      </c>
      <c r="D184" s="427"/>
      <c r="E184" s="428" t="s">
        <v>426</v>
      </c>
      <c r="F184" s="429"/>
      <c r="G184" s="430" t="s">
        <v>421</v>
      </c>
      <c r="H184" s="431"/>
      <c r="I184" s="432" t="s">
        <v>422</v>
      </c>
      <c r="J184" s="433"/>
      <c r="K184" s="434" t="s">
        <v>423</v>
      </c>
      <c r="L184" s="435"/>
      <c r="M184" s="436" t="s">
        <v>424</v>
      </c>
      <c r="N184" s="437"/>
      <c r="P184" s="69"/>
    </row>
    <row r="185" spans="2:17" ht="60" customHeight="1">
      <c r="C185" s="377" t="str">
        <f>$C$11</f>
        <v>・社員アカウントの保持</v>
      </c>
      <c r="D185" s="377"/>
      <c r="E185" s="377" t="str">
        <f>$E$11</f>
        <v>・（ヘッドハンティング）</v>
      </c>
      <c r="F185" s="377"/>
      <c r="G185" s="377" t="str">
        <f>$G$11</f>
        <v>・重要情報を管理するサーバへのアクセス
・重要情報のダウンロード</v>
      </c>
      <c r="H185" s="377"/>
      <c r="I185" s="377" t="str">
        <f>$I$11</f>
        <v>-</v>
      </c>
      <c r="J185" s="377"/>
      <c r="K185" s="377" t="str">
        <f>$K$11</f>
        <v>-</v>
      </c>
      <c r="L185" s="377"/>
      <c r="M185" s="377" t="str">
        <f>$M$11</f>
        <v>・重要情報の持ち出し</v>
      </c>
      <c r="N185" s="377"/>
      <c r="P185" s="69"/>
    </row>
    <row r="186" spans="2:17" ht="20.100000000000001" customHeight="1">
      <c r="C186" s="377" t="s">
        <v>312</v>
      </c>
      <c r="D186" s="377"/>
      <c r="E186" s="377" t="s">
        <v>312</v>
      </c>
      <c r="F186" s="377"/>
      <c r="G186" s="377" t="s">
        <v>312</v>
      </c>
      <c r="H186" s="377"/>
      <c r="I186" s="377" t="s">
        <v>312</v>
      </c>
      <c r="J186" s="377"/>
      <c r="K186" s="377" t="s">
        <v>312</v>
      </c>
      <c r="L186" s="377"/>
      <c r="M186" s="377" t="s">
        <v>312</v>
      </c>
      <c r="N186" s="377"/>
      <c r="P186" s="69"/>
    </row>
    <row r="187" spans="2:17" ht="20.25" thickBot="1">
      <c r="P187" s="69"/>
    </row>
    <row r="188" spans="2:17" ht="39.950000000000003" customHeight="1" thickBot="1">
      <c r="C188" s="374" t="s">
        <v>490</v>
      </c>
      <c r="D188" s="375"/>
      <c r="E188" s="375"/>
      <c r="F188" s="375"/>
      <c r="G188" s="375"/>
      <c r="H188" s="375"/>
      <c r="I188" s="375"/>
      <c r="J188" s="375"/>
      <c r="K188" s="375"/>
      <c r="L188" s="375"/>
      <c r="M188" s="375"/>
      <c r="N188" s="376"/>
      <c r="P188" s="69"/>
    </row>
    <row r="189" spans="2:17" ht="19.5" customHeight="1">
      <c r="C189" s="22"/>
      <c r="H189" s="99"/>
      <c r="I189" s="99"/>
      <c r="J189" s="99"/>
      <c r="P189" s="69"/>
    </row>
    <row r="190" spans="2:17" ht="19.5" customHeight="1">
      <c r="C190" s="22"/>
      <c r="H190" s="99"/>
      <c r="I190" s="99"/>
      <c r="J190" s="99"/>
      <c r="P190" s="69"/>
    </row>
    <row r="191" spans="2:17" ht="39.75">
      <c r="B191" s="33"/>
      <c r="C191" s="33" t="str">
        <f>VLOOKUP(11,Products!$A$4:$B$35,2,FALSE)</f>
        <v>CASB</v>
      </c>
      <c r="P191" s="69"/>
    </row>
    <row r="192" spans="2:17">
      <c r="C192" s="22" t="s">
        <v>334</v>
      </c>
      <c r="H192" s="22" t="s">
        <v>335</v>
      </c>
      <c r="P192" s="69"/>
    </row>
    <row r="193" spans="2:17" ht="150" customHeight="1">
      <c r="C193" s="390" t="str" cm="1">
        <f t="array" aca="1" ref="C193" ca="1">INDEX(Products!A:D, (MATCH(OFFSET(INDIRECT(ADDRESS(ROW(), COLUMN())), -2, 0), Products!B:B, 0)), 4)</f>
        <v>CASB(Cloud Access Security Broker)とは、企業や組織の従業員がクラウドサービスを利用する際の
セキュリティを一括管理する役割を果たすソリューションの総称です。
組織内で利用されているクラウドサービスへのアクセスの可視化や不正アクセスやデータ流出の阻止、
適切なクラウドサービス利用のための監視や制御、送受信するデータの暗号化などを実現し、
一貫性のあるセキュリティポリシーを適用することができます。
主にシャドーIT対策に効果があります。</v>
      </c>
      <c r="D193" s="390"/>
      <c r="E193" s="390"/>
      <c r="F193" s="390"/>
      <c r="G193" s="390"/>
      <c r="H193" s="392" t="str">
        <f>$H$46</f>
        <v>JIPDEC「企業IT利活⽤動向調査2022」より引用</v>
      </c>
      <c r="I193" s="392"/>
      <c r="J193" s="392"/>
      <c r="P193" s="69"/>
    </row>
    <row r="194" spans="2:17">
      <c r="C194" s="26"/>
      <c r="H194" s="391" t="s">
        <v>491</v>
      </c>
      <c r="I194" s="391"/>
      <c r="J194" s="391"/>
      <c r="O194" s="99"/>
      <c r="P194" s="99"/>
      <c r="Q194" s="99"/>
    </row>
    <row r="195" spans="2:17">
      <c r="C195" s="22" t="s">
        <v>348</v>
      </c>
      <c r="G195" s="37"/>
      <c r="H195" s="391"/>
      <c r="I195" s="391"/>
      <c r="J195" s="391"/>
      <c r="O195" s="99"/>
      <c r="P195" s="99"/>
      <c r="Q195" s="99"/>
    </row>
    <row r="196" spans="2:17" ht="102" customHeight="1">
      <c r="C196" s="390" t="str" cm="1">
        <f t="array" aca="1" ref="C196" ca="1">INDEX(Products!A:E, (MATCH(OFFSET(INDIRECT(ADDRESS(ROW(), COLUMN())), -5, 0), Products!B:B, 0)), 5)</f>
        <v>・セキュリティポリシーを明確にしないと効果を発揮できません。
・異変を検知しますが、その原因まではわからないため、別の手法で
　原因調査をする必要があります。
・プロキシ型の場合、各デバイスにSSL証明書の導入が必要になり、
   また、CASBが単一障害点になる可能性があります。</v>
      </c>
      <c r="D196" s="390"/>
      <c r="E196" s="390"/>
      <c r="F196" s="390"/>
      <c r="G196" s="390"/>
      <c r="H196" s="391"/>
      <c r="I196" s="391"/>
      <c r="J196" s="391"/>
      <c r="O196" s="99"/>
      <c r="P196" s="99"/>
      <c r="Q196" s="99"/>
    </row>
    <row r="197" spans="2:17">
      <c r="H197" s="391"/>
      <c r="I197" s="391"/>
      <c r="J197" s="391"/>
      <c r="O197" s="99"/>
      <c r="P197" s="99"/>
      <c r="Q197" s="99"/>
    </row>
    <row r="198" spans="2:17">
      <c r="C198" s="22" t="s">
        <v>339</v>
      </c>
      <c r="H198" s="391"/>
      <c r="I198" s="391"/>
      <c r="J198" s="391"/>
      <c r="O198" s="99"/>
      <c r="P198" s="99"/>
      <c r="Q198" s="99"/>
    </row>
    <row r="199" spans="2:17">
      <c r="O199" s="99"/>
      <c r="P199" s="99"/>
      <c r="Q199" s="99"/>
    </row>
    <row r="200" spans="2:17">
      <c r="C200" s="426" t="s">
        <v>419</v>
      </c>
      <c r="D200" s="427"/>
      <c r="E200" s="428" t="s">
        <v>426</v>
      </c>
      <c r="F200" s="429"/>
      <c r="G200" s="430" t="s">
        <v>421</v>
      </c>
      <c r="H200" s="431"/>
      <c r="I200" s="432" t="s">
        <v>422</v>
      </c>
      <c r="J200" s="433"/>
      <c r="K200" s="434" t="s">
        <v>423</v>
      </c>
      <c r="L200" s="435"/>
      <c r="M200" s="436" t="s">
        <v>424</v>
      </c>
      <c r="N200" s="437"/>
      <c r="P200" s="69"/>
    </row>
    <row r="201" spans="2:17" ht="60" customHeight="1">
      <c r="C201" s="377" t="str">
        <f>$C$11</f>
        <v>・社員アカウントの保持</v>
      </c>
      <c r="D201" s="377"/>
      <c r="E201" s="377" t="str">
        <f>$E$11</f>
        <v>・（ヘッドハンティング）</v>
      </c>
      <c r="F201" s="377"/>
      <c r="G201" s="479" t="s">
        <v>557</v>
      </c>
      <c r="H201" s="480"/>
      <c r="I201" s="377" t="str">
        <f>$I$11</f>
        <v>-</v>
      </c>
      <c r="J201" s="377"/>
      <c r="K201" s="377" t="str">
        <f>$K$11</f>
        <v>-</v>
      </c>
      <c r="L201" s="377"/>
      <c r="M201" s="384" t="str">
        <f>$M$11</f>
        <v>・重要情報の持ち出し</v>
      </c>
      <c r="N201" s="384"/>
      <c r="P201" s="69"/>
    </row>
    <row r="202" spans="2:17" ht="149.1" customHeight="1">
      <c r="C202" s="377" t="s">
        <v>312</v>
      </c>
      <c r="D202" s="377"/>
      <c r="E202" s="377" t="s">
        <v>312</v>
      </c>
      <c r="F202" s="377"/>
      <c r="G202" s="477" t="s">
        <v>554</v>
      </c>
      <c r="H202" s="478"/>
      <c r="I202" s="377" t="s">
        <v>312</v>
      </c>
      <c r="J202" s="377"/>
      <c r="K202" s="377" t="s">
        <v>312</v>
      </c>
      <c r="L202" s="377"/>
      <c r="M202" s="389" t="s">
        <v>554</v>
      </c>
      <c r="N202" s="389"/>
      <c r="P202" s="69"/>
    </row>
    <row r="203" spans="2:17" ht="20.25" thickBot="1">
      <c r="P203" s="69"/>
    </row>
    <row r="204" spans="2:17" ht="39.950000000000003" customHeight="1" thickBot="1">
      <c r="C204" s="374" t="s">
        <v>490</v>
      </c>
      <c r="D204" s="375"/>
      <c r="E204" s="375"/>
      <c r="F204" s="375"/>
      <c r="G204" s="375"/>
      <c r="H204" s="375"/>
      <c r="I204" s="375"/>
      <c r="J204" s="375"/>
      <c r="K204" s="375"/>
      <c r="L204" s="375"/>
      <c r="M204" s="375"/>
      <c r="N204" s="376"/>
      <c r="P204" s="69"/>
    </row>
    <row r="205" spans="2:17" ht="19.5" customHeight="1">
      <c r="C205" s="22"/>
      <c r="H205" s="99"/>
      <c r="I205" s="99"/>
      <c r="J205" s="99"/>
      <c r="P205" s="69"/>
    </row>
    <row r="206" spans="2:17" ht="19.5" customHeight="1">
      <c r="C206" s="22"/>
      <c r="H206" s="99"/>
      <c r="I206" s="99"/>
      <c r="J206" s="99"/>
      <c r="P206" s="69"/>
    </row>
    <row r="207" spans="2:17" ht="39.75">
      <c r="B207" s="33"/>
      <c r="C207" s="33" t="str">
        <f>VLOOKUP(12,Products!$A$4:$B$35,2,FALSE)</f>
        <v>ウィルス対策ソフト（クライアント型）</v>
      </c>
      <c r="P207" s="69"/>
    </row>
    <row r="208" spans="2:17">
      <c r="C208" s="22" t="s">
        <v>334</v>
      </c>
      <c r="H208" s="22" t="s">
        <v>335</v>
      </c>
      <c r="P208" s="69"/>
    </row>
    <row r="209" spans="2:17" ht="145.5" customHeight="1">
      <c r="C209" s="390" t="str" cm="1">
        <f t="array" aca="1" ref="C209" ca="1">INDEX(Products!A:D, (MATCH(OFFSET(INDIRECT(ADDRESS(ROW(), COLUMN())), -2, 0), Products!B:B, 0)), 4)</f>
        <v>悪意のあるプログラムやマルウェアへの感染を防ぐソフトウェアで、AV(Anti-Virus)とも呼ばれます。
主な機能として、パターンマッチングと呼ばれる、既知ウイルスのデータパターン脅威情報から
作成したシグネチャ(パターンファイル)に合致するファイルを検知して防御する機能があります。
パターンマッチングに加え、振る舞い検知やAI・機械学習、サンドボックスといった機能に対応した
ものは、NGAV(Next Generation Anti-Virus)と呼ばれます。
また、マルウェアを水際で検知し、PCを保護するエンドポイント製品のことを
EPP(Endpoint Protection Platform)を言い、AV, NGAVはEPPの一種と言えます。</v>
      </c>
      <c r="D209" s="390"/>
      <c r="E209" s="390"/>
      <c r="F209" s="390"/>
      <c r="G209" s="390"/>
      <c r="H209" s="392" t="str">
        <f>$H$46</f>
        <v>JIPDEC「企業IT利活⽤動向調査2022」より引用</v>
      </c>
      <c r="I209" s="392"/>
      <c r="J209" s="392"/>
      <c r="P209" s="69"/>
    </row>
    <row r="210" spans="2:17">
      <c r="C210" s="26"/>
      <c r="H210" s="391" t="s">
        <v>491</v>
      </c>
      <c r="I210" s="391"/>
      <c r="J210" s="391"/>
      <c r="O210" s="99"/>
      <c r="P210" s="99"/>
      <c r="Q210" s="99"/>
    </row>
    <row r="211" spans="2:17">
      <c r="C211" s="22" t="s">
        <v>348</v>
      </c>
      <c r="G211" s="37"/>
      <c r="H211" s="391"/>
      <c r="I211" s="391"/>
      <c r="J211" s="391"/>
      <c r="O211" s="99"/>
      <c r="P211" s="99"/>
      <c r="Q211" s="99"/>
    </row>
    <row r="212" spans="2:17" ht="100.5" customHeight="1">
      <c r="C212" s="393" t="str" cm="1">
        <f t="array" aca="1" ref="C212" ca="1">INDEX(Products!A:E, (MATCH(OFFSET(INDIRECT(ADDRESS(ROW(), COLUMN())), -5, 0), Products!B:B, 0)), 5)</f>
        <v>・パターンファイルを最新の状態に保つ必要があります。
・端末内の他ソフトの動作に影響を及ぼす可能性があるため、
   重要なIT資産に適用する際には、事前検証を行うことを推奨します。</v>
      </c>
      <c r="D212" s="393"/>
      <c r="E212" s="393"/>
      <c r="F212" s="393"/>
      <c r="G212" s="393"/>
      <c r="H212" s="391"/>
      <c r="I212" s="391"/>
      <c r="J212" s="391"/>
      <c r="O212" s="99"/>
      <c r="P212" s="99"/>
      <c r="Q212" s="99"/>
    </row>
    <row r="213" spans="2:17">
      <c r="H213" s="391"/>
      <c r="I213" s="391"/>
      <c r="J213" s="391"/>
      <c r="O213" s="99"/>
      <c r="P213" s="99"/>
      <c r="Q213" s="99"/>
    </row>
    <row r="214" spans="2:17">
      <c r="C214" s="22" t="s">
        <v>339</v>
      </c>
      <c r="H214" s="391"/>
      <c r="I214" s="391"/>
      <c r="J214" s="391"/>
      <c r="O214" s="99"/>
      <c r="P214" s="99"/>
      <c r="Q214" s="99"/>
    </row>
    <row r="215" spans="2:17">
      <c r="O215" s="99"/>
      <c r="P215" s="99"/>
      <c r="Q215" s="99"/>
    </row>
    <row r="216" spans="2:17">
      <c r="C216" s="378" t="s">
        <v>419</v>
      </c>
      <c r="D216" s="378"/>
      <c r="E216" s="379" t="s">
        <v>426</v>
      </c>
      <c r="F216" s="379"/>
      <c r="G216" s="380" t="s">
        <v>421</v>
      </c>
      <c r="H216" s="380"/>
      <c r="I216" s="381" t="s">
        <v>422</v>
      </c>
      <c r="J216" s="381"/>
      <c r="K216" s="382" t="s">
        <v>423</v>
      </c>
      <c r="L216" s="382"/>
      <c r="M216" s="383" t="s">
        <v>424</v>
      </c>
      <c r="N216" s="383"/>
      <c r="P216" s="69"/>
    </row>
    <row r="217" spans="2:17" ht="60" customHeight="1">
      <c r="C217" s="377" t="str">
        <f>$C$11</f>
        <v>・社員アカウントの保持</v>
      </c>
      <c r="D217" s="377"/>
      <c r="E217" s="377" t="str">
        <f>$E$11</f>
        <v>・（ヘッドハンティング）</v>
      </c>
      <c r="F217" s="377"/>
      <c r="G217" s="377" t="str">
        <f>$G$11</f>
        <v>・重要情報を管理するサーバへのアクセス
・重要情報のダウンロード</v>
      </c>
      <c r="H217" s="377"/>
      <c r="I217" s="377" t="str">
        <f>$I$11</f>
        <v>-</v>
      </c>
      <c r="J217" s="377"/>
      <c r="K217" s="377" t="str">
        <f>$K$11</f>
        <v>-</v>
      </c>
      <c r="L217" s="377"/>
      <c r="M217" s="377" t="str">
        <f>$M$11</f>
        <v>・重要情報の持ち出し</v>
      </c>
      <c r="N217" s="377"/>
      <c r="P217" s="69"/>
    </row>
    <row r="218" spans="2:17" ht="21.95" customHeight="1">
      <c r="C218" s="377" t="s">
        <v>312</v>
      </c>
      <c r="D218" s="377"/>
      <c r="E218" s="377" t="s">
        <v>312</v>
      </c>
      <c r="F218" s="377"/>
      <c r="G218" s="377" t="s">
        <v>312</v>
      </c>
      <c r="H218" s="377"/>
      <c r="I218" s="377" t="s">
        <v>312</v>
      </c>
      <c r="J218" s="377"/>
      <c r="K218" s="377" t="s">
        <v>312</v>
      </c>
      <c r="L218" s="377"/>
      <c r="M218" s="377" t="s">
        <v>312</v>
      </c>
      <c r="N218" s="377"/>
      <c r="P218" s="69"/>
    </row>
    <row r="219" spans="2:17" ht="20.25" thickBot="1">
      <c r="P219" s="69"/>
    </row>
    <row r="220" spans="2:17" ht="39.950000000000003" customHeight="1" thickBot="1">
      <c r="C220" s="374" t="s">
        <v>490</v>
      </c>
      <c r="D220" s="375"/>
      <c r="E220" s="375"/>
      <c r="F220" s="375"/>
      <c r="G220" s="375"/>
      <c r="H220" s="375"/>
      <c r="I220" s="375"/>
      <c r="J220" s="375"/>
      <c r="K220" s="375"/>
      <c r="L220" s="375"/>
      <c r="M220" s="375"/>
      <c r="N220" s="376"/>
      <c r="P220" s="69"/>
    </row>
    <row r="221" spans="2:17" ht="19.5" customHeight="1">
      <c r="C221" s="22"/>
      <c r="H221" s="99"/>
      <c r="I221" s="99"/>
      <c r="J221" s="99"/>
      <c r="P221" s="69"/>
    </row>
    <row r="222" spans="2:17" ht="19.5" customHeight="1">
      <c r="C222" s="22"/>
      <c r="H222" s="99"/>
      <c r="I222" s="99"/>
      <c r="J222" s="99"/>
      <c r="P222" s="69"/>
    </row>
    <row r="223" spans="2:17" ht="39.75">
      <c r="B223" s="33"/>
      <c r="C223" s="33" t="str">
        <f>VLOOKUP(13,Products!$A$4:$B$35,2,FALSE)</f>
        <v>ソフトウェア配布ツール</v>
      </c>
      <c r="P223" s="69"/>
    </row>
    <row r="224" spans="2:17">
      <c r="C224" s="22" t="s">
        <v>334</v>
      </c>
      <c r="H224" s="22" t="s">
        <v>335</v>
      </c>
      <c r="P224" s="69"/>
    </row>
    <row r="225" spans="2:17" ht="39" customHeight="1">
      <c r="C225" s="390" t="str" cm="1">
        <f t="array" aca="1" ref="C225" ca="1">INDEX(Products!A:D, (MATCH(OFFSET(INDIRECT(ADDRESS(ROW(), COLUMN())), -2, 0), Products!B:B, 0)), 4)</f>
        <v>企業内PCで利用するソフトウェアを自動でインストール、アップデート、アンインストールし、
企業内PCで利用するソフトウェアの一元管理を実施できます。</v>
      </c>
      <c r="D225" s="390"/>
      <c r="E225" s="390"/>
      <c r="F225" s="390"/>
      <c r="G225" s="390"/>
      <c r="H225" s="392" t="str">
        <f>$H$46</f>
        <v>JIPDEC「企業IT利活⽤動向調査2022」より引用</v>
      </c>
      <c r="I225" s="392"/>
      <c r="J225" s="392"/>
      <c r="P225" s="69"/>
    </row>
    <row r="226" spans="2:17">
      <c r="C226" s="22"/>
      <c r="H226" s="391" t="s">
        <v>491</v>
      </c>
      <c r="I226" s="391"/>
      <c r="J226" s="391"/>
      <c r="O226" s="99"/>
      <c r="P226" s="99"/>
      <c r="Q226" s="99"/>
    </row>
    <row r="227" spans="2:17">
      <c r="C227" s="22" t="s">
        <v>348</v>
      </c>
      <c r="G227" s="37"/>
      <c r="H227" s="391"/>
      <c r="I227" s="391"/>
      <c r="J227" s="391"/>
      <c r="O227" s="99"/>
      <c r="P227" s="99"/>
      <c r="Q227" s="99"/>
    </row>
    <row r="228" spans="2:17" ht="100.5" customHeight="1">
      <c r="C228" s="390" t="str" cm="1">
        <f t="array" aca="1" ref="C228" ca="1">INDEX(Products!A:E, (MATCH(OFFSET(INDIRECT(ADDRESS(ROW(), COLUMN())), -5, 0), Products!B:B, 0)), 5)</f>
        <v>・配布対象以外のソフトウェアが競合することで、PCの動作に影響を与える場合があることから、
    配布前に事前検証を行うか、段階的な配布を検討することを推奨します。</v>
      </c>
      <c r="D228" s="390"/>
      <c r="E228" s="390"/>
      <c r="F228" s="390"/>
      <c r="G228" s="390"/>
      <c r="H228" s="391"/>
      <c r="I228" s="391"/>
      <c r="J228" s="391"/>
      <c r="O228" s="99"/>
      <c r="P228" s="99"/>
      <c r="Q228" s="99"/>
    </row>
    <row r="229" spans="2:17">
      <c r="H229" s="391"/>
      <c r="I229" s="391"/>
      <c r="J229" s="391"/>
      <c r="O229" s="99"/>
      <c r="P229" s="99"/>
      <c r="Q229" s="99"/>
    </row>
    <row r="230" spans="2:17">
      <c r="C230" s="22" t="s">
        <v>339</v>
      </c>
      <c r="H230" s="391"/>
      <c r="I230" s="391"/>
      <c r="J230" s="391"/>
      <c r="O230" s="99"/>
      <c r="P230" s="99"/>
      <c r="Q230" s="99"/>
    </row>
    <row r="231" spans="2:17">
      <c r="C231" s="116"/>
      <c r="O231" s="99"/>
      <c r="P231" s="99"/>
      <c r="Q231" s="99"/>
    </row>
    <row r="232" spans="2:17">
      <c r="C232" s="378" t="s">
        <v>419</v>
      </c>
      <c r="D232" s="378"/>
      <c r="E232" s="379" t="s">
        <v>426</v>
      </c>
      <c r="F232" s="379"/>
      <c r="G232" s="380" t="s">
        <v>421</v>
      </c>
      <c r="H232" s="380"/>
      <c r="I232" s="381" t="s">
        <v>422</v>
      </c>
      <c r="J232" s="381"/>
      <c r="K232" s="382" t="s">
        <v>423</v>
      </c>
      <c r="L232" s="382"/>
      <c r="M232" s="383" t="s">
        <v>424</v>
      </c>
      <c r="N232" s="383"/>
      <c r="P232" s="69"/>
    </row>
    <row r="233" spans="2:17" ht="60" customHeight="1">
      <c r="C233" s="377" t="str">
        <f>$C$11</f>
        <v>・社員アカウントの保持</v>
      </c>
      <c r="D233" s="377"/>
      <c r="E233" s="377" t="str">
        <f>$E$11</f>
        <v>・（ヘッドハンティング）</v>
      </c>
      <c r="F233" s="377"/>
      <c r="G233" s="377" t="str">
        <f>$G$11</f>
        <v>・重要情報を管理するサーバへのアクセス
・重要情報のダウンロード</v>
      </c>
      <c r="H233" s="377"/>
      <c r="I233" s="377" t="str">
        <f>$I$11</f>
        <v>-</v>
      </c>
      <c r="J233" s="377"/>
      <c r="K233" s="377" t="str">
        <f>$K$11</f>
        <v>-</v>
      </c>
      <c r="L233" s="377"/>
      <c r="M233" s="377" t="str">
        <f>$M$11</f>
        <v>・重要情報の持ち出し</v>
      </c>
      <c r="N233" s="377"/>
      <c r="P233" s="69"/>
    </row>
    <row r="234" spans="2:17" ht="27.95" customHeight="1">
      <c r="C234" s="377" t="s">
        <v>312</v>
      </c>
      <c r="D234" s="377"/>
      <c r="E234" s="377" t="s">
        <v>312</v>
      </c>
      <c r="F234" s="377"/>
      <c r="G234" s="377" t="s">
        <v>312</v>
      </c>
      <c r="H234" s="377"/>
      <c r="I234" s="377" t="s">
        <v>312</v>
      </c>
      <c r="J234" s="377"/>
      <c r="K234" s="377" t="s">
        <v>312</v>
      </c>
      <c r="L234" s="377"/>
      <c r="M234" s="377" t="s">
        <v>312</v>
      </c>
      <c r="N234" s="377"/>
      <c r="P234" s="69"/>
    </row>
    <row r="235" spans="2:17" ht="20.25" thickBot="1">
      <c r="P235" s="69"/>
    </row>
    <row r="236" spans="2:17" ht="39.950000000000003" customHeight="1" thickBot="1">
      <c r="C236" s="374" t="s">
        <v>490</v>
      </c>
      <c r="D236" s="375"/>
      <c r="E236" s="375"/>
      <c r="F236" s="375"/>
      <c r="G236" s="375"/>
      <c r="H236" s="375"/>
      <c r="I236" s="375"/>
      <c r="J236" s="375"/>
      <c r="K236" s="375"/>
      <c r="L236" s="375"/>
      <c r="M236" s="375"/>
      <c r="N236" s="376"/>
      <c r="P236" s="69"/>
    </row>
    <row r="237" spans="2:17" ht="19.5" customHeight="1">
      <c r="C237" s="22"/>
      <c r="H237" s="99"/>
      <c r="I237" s="99"/>
      <c r="J237" s="99"/>
      <c r="P237" s="69"/>
    </row>
    <row r="238" spans="2:17" ht="19.5" customHeight="1">
      <c r="C238" s="22"/>
      <c r="H238" s="99"/>
      <c r="I238" s="99"/>
      <c r="J238" s="99"/>
      <c r="P238" s="69"/>
    </row>
    <row r="239" spans="2:17" ht="39.75">
      <c r="B239" s="33"/>
      <c r="C239" s="33" t="str">
        <f>VLOOKUP(14,Products!$A$4:$B$35,2,FALSE)</f>
        <v>暗号化ツール</v>
      </c>
      <c r="P239" s="69"/>
    </row>
    <row r="240" spans="2:17">
      <c r="C240" s="22" t="s">
        <v>334</v>
      </c>
      <c r="H240" s="22" t="s">
        <v>335</v>
      </c>
      <c r="P240" s="69"/>
    </row>
    <row r="241" spans="2:17" ht="39.950000000000003" customHeight="1">
      <c r="C241" s="390" t="str" cm="1">
        <f t="array" aca="1" ref="C241" ca="1">INDEX(Products!A:D, (MATCH(OFFSET(INDIRECT(ADDRESS(ROW(), COLUMN())), -2, 0), Products!B:B, 0)), 4)</f>
        <v>第三者に知られたくないデータ(文書・設計書・画像など)に暗号化処理を行い、
解読できない状態にして、情報資産を保護することができます。</v>
      </c>
      <c r="D241" s="390"/>
      <c r="E241" s="390"/>
      <c r="F241" s="390"/>
      <c r="G241" s="390"/>
      <c r="H241" s="392" t="str">
        <f>$H$46</f>
        <v>JIPDEC「企業IT利活⽤動向調査2022」より引用</v>
      </c>
      <c r="I241" s="392"/>
      <c r="J241" s="392"/>
      <c r="P241" s="69"/>
    </row>
    <row r="242" spans="2:17">
      <c r="C242" s="22"/>
      <c r="H242" s="391" t="s">
        <v>491</v>
      </c>
      <c r="I242" s="391"/>
      <c r="J242" s="391"/>
      <c r="O242" s="99"/>
      <c r="P242" s="99"/>
      <c r="Q242" s="99"/>
    </row>
    <row r="243" spans="2:17">
      <c r="C243" s="22" t="s">
        <v>348</v>
      </c>
      <c r="G243" s="37"/>
      <c r="H243" s="391"/>
      <c r="I243" s="391"/>
      <c r="J243" s="391"/>
      <c r="O243" s="99"/>
      <c r="P243" s="99"/>
      <c r="Q243" s="99"/>
    </row>
    <row r="244" spans="2:17" ht="125.25" customHeight="1">
      <c r="C244" s="390" t="str" cm="1">
        <f t="array" aca="1" ref="C244" ca="1">INDEX(Products!A:E, (MATCH(OFFSET(INDIRECT(ADDRESS(ROW(), COLUMN())), -5, 0), Products!B:B, 0)), 5)</f>
        <v>・暗号化処理により、PCやサーバに負荷がかかるため、
   リソースの裕度を事前に確認しておく必要があります。
・利用している暗号アルゴリズムが危殆化した場合、第三者に解読されて
　しまう危険性があります。
・暗号鍵やパスワードを第三者に窃取されないように厳重に管理する必要
　があります。</v>
      </c>
      <c r="D244" s="390"/>
      <c r="E244" s="390"/>
      <c r="F244" s="390"/>
      <c r="G244" s="390"/>
      <c r="H244" s="391"/>
      <c r="I244" s="391"/>
      <c r="J244" s="391"/>
      <c r="O244" s="99"/>
      <c r="P244" s="99"/>
      <c r="Q244" s="99"/>
    </row>
    <row r="245" spans="2:17">
      <c r="H245" s="391"/>
      <c r="I245" s="391"/>
      <c r="J245" s="391"/>
      <c r="O245" s="99"/>
      <c r="P245" s="99"/>
      <c r="Q245" s="99"/>
    </row>
    <row r="246" spans="2:17">
      <c r="C246" s="22" t="s">
        <v>339</v>
      </c>
      <c r="H246" s="391"/>
      <c r="I246" s="391"/>
      <c r="J246" s="391"/>
      <c r="O246" s="99"/>
      <c r="P246" s="99"/>
      <c r="Q246" s="99"/>
    </row>
    <row r="247" spans="2:17">
      <c r="O247" s="99"/>
      <c r="P247" s="99"/>
      <c r="Q247" s="99"/>
    </row>
    <row r="248" spans="2:17">
      <c r="C248" s="378" t="s">
        <v>419</v>
      </c>
      <c r="D248" s="378"/>
      <c r="E248" s="379" t="s">
        <v>426</v>
      </c>
      <c r="F248" s="379"/>
      <c r="G248" s="380" t="s">
        <v>421</v>
      </c>
      <c r="H248" s="380"/>
      <c r="I248" s="381" t="s">
        <v>422</v>
      </c>
      <c r="J248" s="381"/>
      <c r="K248" s="382" t="s">
        <v>423</v>
      </c>
      <c r="L248" s="382"/>
      <c r="M248" s="383" t="s">
        <v>424</v>
      </c>
      <c r="N248" s="383"/>
      <c r="P248" s="69"/>
    </row>
    <row r="249" spans="2:17" ht="60" customHeight="1">
      <c r="C249" s="377" t="str">
        <f>$C$11</f>
        <v>・社員アカウントの保持</v>
      </c>
      <c r="D249" s="377"/>
      <c r="E249" s="377" t="str">
        <f>$E$11</f>
        <v>・（ヘッドハンティング）</v>
      </c>
      <c r="F249" s="377"/>
      <c r="G249" s="377" t="str">
        <f>$G$11</f>
        <v>・重要情報を管理するサーバへのアクセス
・重要情報のダウンロード</v>
      </c>
      <c r="H249" s="377"/>
      <c r="I249" s="377" t="str">
        <f>$I$11</f>
        <v>-</v>
      </c>
      <c r="J249" s="377"/>
      <c r="K249" s="377" t="str">
        <f>$K$11</f>
        <v>-</v>
      </c>
      <c r="L249" s="377"/>
      <c r="M249" s="377" t="str">
        <f>$M$11</f>
        <v>・重要情報の持ち出し</v>
      </c>
      <c r="N249" s="377"/>
      <c r="P249" s="69"/>
    </row>
    <row r="250" spans="2:17" ht="21" customHeight="1">
      <c r="C250" s="377" t="s">
        <v>312</v>
      </c>
      <c r="D250" s="377"/>
      <c r="E250" s="377" t="s">
        <v>312</v>
      </c>
      <c r="F250" s="377"/>
      <c r="G250" s="377" t="s">
        <v>312</v>
      </c>
      <c r="H250" s="377"/>
      <c r="I250" s="377" t="s">
        <v>312</v>
      </c>
      <c r="J250" s="377"/>
      <c r="K250" s="377" t="s">
        <v>312</v>
      </c>
      <c r="L250" s="377"/>
      <c r="M250" s="377" t="s">
        <v>312</v>
      </c>
      <c r="N250" s="377"/>
      <c r="P250" s="69"/>
    </row>
    <row r="251" spans="2:17" ht="20.25" thickBot="1">
      <c r="P251" s="69"/>
    </row>
    <row r="252" spans="2:17" ht="39.950000000000003" customHeight="1" thickBot="1">
      <c r="C252" s="374" t="s">
        <v>490</v>
      </c>
      <c r="D252" s="375"/>
      <c r="E252" s="375"/>
      <c r="F252" s="375"/>
      <c r="G252" s="375"/>
      <c r="H252" s="375"/>
      <c r="I252" s="375"/>
      <c r="J252" s="375"/>
      <c r="K252" s="375"/>
      <c r="L252" s="375"/>
      <c r="M252" s="375"/>
      <c r="N252" s="376"/>
      <c r="P252" s="69"/>
    </row>
    <row r="253" spans="2:17" ht="19.5" customHeight="1">
      <c r="C253" s="22"/>
      <c r="H253" s="99"/>
      <c r="I253" s="99"/>
      <c r="J253" s="99"/>
      <c r="P253" s="69"/>
    </row>
    <row r="254" spans="2:17" ht="19.5" customHeight="1">
      <c r="C254" s="22"/>
      <c r="H254" s="99"/>
      <c r="I254" s="99"/>
      <c r="J254" s="99"/>
      <c r="P254" s="69"/>
    </row>
    <row r="255" spans="2:17" ht="39.75">
      <c r="B255" s="33"/>
      <c r="C255" s="33" t="str">
        <f>VLOOKUP(15,Products!$A$4:$B$35,2,FALSE)</f>
        <v>IRM／DLP（情報漏洩防止）ツール</v>
      </c>
      <c r="P255" s="69"/>
    </row>
    <row r="256" spans="2:17">
      <c r="C256" s="22" t="s">
        <v>334</v>
      </c>
      <c r="H256" s="22" t="s">
        <v>335</v>
      </c>
      <c r="P256" s="69"/>
    </row>
    <row r="257" spans="2:17" ht="150.75" customHeight="1">
      <c r="C257" s="390" t="str" cm="1">
        <f t="array" aca="1" ref="C257" ca="1">INDEX(Products!A:D, (MATCH(OFFSET(INDIRECT(ADDRESS(ROW(), COLUMN())), -2, 0), Products!B:B, 0)), 4)</f>
        <v>IRM(Information Rights Management)とは、ファイルを暗号化した上で、ユーザー毎に
操作権限を付与し、その利用状況を管理する機能やソフトウェアのことを言います。
DLP(Data Loss Prevention)は、機密情報と特定した情報のみを常時監視し、サーバ上のファイル、
データベース上のデータ、ネットワーク上のデータなどをスキャンし、その中の機密情報の所在を
自動検出します。あらかじめ設定したポリシーに基づき、正規ユーザーであっても、重要データを
外部へ送信しようとしたり、USBメモリにコピーして持ちだそうとすると、アラートを出したり、
自動的にその操作をキャンセルさせることができます。</v>
      </c>
      <c r="D257" s="390"/>
      <c r="E257" s="390"/>
      <c r="F257" s="390"/>
      <c r="G257" s="390"/>
      <c r="H257" s="392" t="str">
        <f>$H$46</f>
        <v>JIPDEC「企業IT利活⽤動向調査2022」より引用</v>
      </c>
      <c r="I257" s="392"/>
      <c r="J257" s="392"/>
      <c r="P257" s="69"/>
    </row>
    <row r="258" spans="2:17">
      <c r="C258" s="26"/>
      <c r="H258" s="391" t="s">
        <v>491</v>
      </c>
      <c r="I258" s="391"/>
      <c r="J258" s="391"/>
      <c r="O258" s="99"/>
      <c r="P258" s="99"/>
      <c r="Q258" s="99"/>
    </row>
    <row r="259" spans="2:17">
      <c r="C259" s="22" t="s">
        <v>348</v>
      </c>
      <c r="G259" s="37"/>
      <c r="H259" s="391"/>
      <c r="I259" s="391"/>
      <c r="J259" s="391"/>
      <c r="O259" s="99"/>
      <c r="P259" s="99"/>
      <c r="Q259" s="99"/>
    </row>
    <row r="260" spans="2:17" ht="100.5" customHeight="1">
      <c r="C260" s="390" t="str" cm="1">
        <f t="array" aca="1" ref="C260" ca="1">INDEX(Products!A:E, (MATCH(OFFSET(INDIRECT(ADDRESS(ROW(), COLUMN())), -5, 0), Products!B:B, 0)), 5)</f>
        <v>・IRMはユーザーによる暗号化処理が必要なため、ユーザーが暗号化処理を忘れた場合、
   無保護の状態となるリスクがあります。
・DLPは機密情報を外部に持ち出すすべがなく、業務上持ち出しが必要となる事態に
   対応できないリスクがあります。</v>
      </c>
      <c r="D260" s="390"/>
      <c r="E260" s="390"/>
      <c r="F260" s="390"/>
      <c r="G260" s="390"/>
      <c r="H260" s="391"/>
      <c r="I260" s="391"/>
      <c r="J260" s="391"/>
      <c r="O260" s="99"/>
      <c r="P260" s="99"/>
      <c r="Q260" s="99"/>
    </row>
    <row r="261" spans="2:17">
      <c r="H261" s="391"/>
      <c r="I261" s="391"/>
      <c r="J261" s="391"/>
      <c r="O261" s="99"/>
      <c r="P261" s="99"/>
      <c r="Q261" s="99"/>
    </row>
    <row r="262" spans="2:17">
      <c r="C262" s="22" t="s">
        <v>339</v>
      </c>
      <c r="H262" s="391"/>
      <c r="I262" s="391"/>
      <c r="J262" s="391"/>
      <c r="O262" s="99"/>
      <c r="P262" s="99"/>
      <c r="Q262" s="99"/>
    </row>
    <row r="263" spans="2:17">
      <c r="O263" s="99"/>
      <c r="P263" s="99"/>
      <c r="Q263" s="99"/>
    </row>
    <row r="264" spans="2:17">
      <c r="C264" s="378" t="s">
        <v>419</v>
      </c>
      <c r="D264" s="378"/>
      <c r="E264" s="379" t="s">
        <v>426</v>
      </c>
      <c r="F264" s="379"/>
      <c r="G264" s="380" t="s">
        <v>421</v>
      </c>
      <c r="H264" s="380"/>
      <c r="I264" s="381" t="s">
        <v>422</v>
      </c>
      <c r="J264" s="381"/>
      <c r="K264" s="382" t="s">
        <v>423</v>
      </c>
      <c r="L264" s="382"/>
      <c r="M264" s="383" t="s">
        <v>424</v>
      </c>
      <c r="N264" s="383"/>
      <c r="P264" s="69"/>
    </row>
    <row r="265" spans="2:17" ht="60" customHeight="1">
      <c r="C265" s="377" t="str">
        <f>$C$11</f>
        <v>・社員アカウントの保持</v>
      </c>
      <c r="D265" s="377"/>
      <c r="E265" s="377" t="str">
        <f>$E$11</f>
        <v>・（ヘッドハンティング）</v>
      </c>
      <c r="F265" s="377"/>
      <c r="G265" s="377" t="str">
        <f>$G$11</f>
        <v>・重要情報を管理するサーバへのアクセス
・重要情報のダウンロード</v>
      </c>
      <c r="H265" s="377"/>
      <c r="I265" s="377" t="str">
        <f>$I$11</f>
        <v>-</v>
      </c>
      <c r="J265" s="377"/>
      <c r="K265" s="377" t="str">
        <f>$K$11</f>
        <v>-</v>
      </c>
      <c r="L265" s="377"/>
      <c r="M265" s="384" t="str">
        <f>$M$11</f>
        <v>・重要情報の持ち出し</v>
      </c>
      <c r="N265" s="384"/>
      <c r="P265" s="69"/>
    </row>
    <row r="266" spans="2:17" ht="186.95" customHeight="1">
      <c r="C266" s="377" t="s">
        <v>312</v>
      </c>
      <c r="D266" s="377"/>
      <c r="E266" s="377" t="s">
        <v>312</v>
      </c>
      <c r="F266" s="377"/>
      <c r="G266" s="377" t="s">
        <v>312</v>
      </c>
      <c r="H266" s="377"/>
      <c r="I266" s="377" t="s">
        <v>312</v>
      </c>
      <c r="J266" s="377"/>
      <c r="K266" s="377" t="s">
        <v>312</v>
      </c>
      <c r="L266" s="377"/>
      <c r="M266" s="389" t="s">
        <v>558</v>
      </c>
      <c r="N266" s="389"/>
      <c r="P266" s="69"/>
    </row>
    <row r="267" spans="2:17" ht="20.25" thickBot="1">
      <c r="P267" s="69"/>
    </row>
    <row r="268" spans="2:17" ht="39.950000000000003" customHeight="1" thickBot="1">
      <c r="C268" s="374" t="s">
        <v>490</v>
      </c>
      <c r="D268" s="375"/>
      <c r="E268" s="375"/>
      <c r="F268" s="375"/>
      <c r="G268" s="375"/>
      <c r="H268" s="375"/>
      <c r="I268" s="375"/>
      <c r="J268" s="375"/>
      <c r="K268" s="375"/>
      <c r="L268" s="375"/>
      <c r="M268" s="375"/>
      <c r="N268" s="376"/>
      <c r="P268" s="69"/>
    </row>
    <row r="269" spans="2:17" ht="19.5" customHeight="1">
      <c r="C269" s="22"/>
      <c r="H269" s="99"/>
      <c r="I269" s="99"/>
      <c r="J269" s="99"/>
      <c r="P269" s="69"/>
    </row>
    <row r="270" spans="2:17" ht="19.5" customHeight="1">
      <c r="C270" s="22"/>
      <c r="H270" s="99"/>
      <c r="I270" s="99"/>
      <c r="J270" s="99"/>
      <c r="P270" s="69"/>
    </row>
    <row r="271" spans="2:17" ht="39.75">
      <c r="B271" s="33"/>
      <c r="C271" s="33" t="str">
        <f>VLOOKUP(16,Products!$A$4:$B$35,2,FALSE)</f>
        <v>EDRツール（データバックアップ含む）</v>
      </c>
      <c r="P271" s="69"/>
    </row>
    <row r="272" spans="2:17">
      <c r="C272" s="22" t="s">
        <v>334</v>
      </c>
      <c r="H272" s="22" t="s">
        <v>335</v>
      </c>
      <c r="P272" s="69"/>
    </row>
    <row r="273" spans="2:17" ht="125.25" customHeight="1">
      <c r="C273" s="390" t="str" cm="1">
        <f t="array" aca="1" ref="C273" ca="1">INDEX(Products!A:D, (MATCH(OFFSET(INDIRECT(ADDRESS(ROW(), COLUMN())), -2, 0), Products!B:B, 0)), 4)</f>
        <v>EDR(Endpoint Detection and Response)は、PC, サーバ(エンドポイント)における
不審な挙動を検知し、マルウェアの検知や除去などの初動対処をスムーズに行い、
被害を最小限に抑えることができます。
EDRはマルウェア感染後の被害を抑えることを目的としており、
マルウェア感染を防止することを目的としているEPP(Endpoint Protection Platform)とは
製品の目的が異なります。</v>
      </c>
      <c r="D273" s="390"/>
      <c r="E273" s="390"/>
      <c r="F273" s="390"/>
      <c r="G273" s="390"/>
      <c r="H273" s="392" t="str">
        <f>$H$46</f>
        <v>JIPDEC「企業IT利活⽤動向調査2022」より引用</v>
      </c>
      <c r="I273" s="392"/>
      <c r="J273" s="392"/>
      <c r="P273" s="69"/>
    </row>
    <row r="274" spans="2:17">
      <c r="C274" s="26"/>
      <c r="H274" s="391" t="s">
        <v>491</v>
      </c>
      <c r="I274" s="391"/>
      <c r="J274" s="391"/>
      <c r="O274" s="99"/>
      <c r="P274" s="99"/>
      <c r="Q274" s="99"/>
    </row>
    <row r="275" spans="2:17">
      <c r="C275" s="22" t="s">
        <v>348</v>
      </c>
      <c r="G275" s="37"/>
      <c r="H275" s="391"/>
      <c r="I275" s="391"/>
      <c r="J275" s="391"/>
      <c r="O275" s="99"/>
      <c r="P275" s="99"/>
      <c r="Q275" s="99"/>
    </row>
    <row r="276" spans="2:17" ht="99.75" customHeight="1">
      <c r="C276" s="390" t="str" cm="1">
        <f t="array" aca="1" ref="C276" ca="1">INDEX(Products!A:E, (MATCH(OFFSET(INDIRECT(ADDRESS(ROW(), COLUMN())), -5, 0), Products!B:B, 0)), 5)</f>
        <v>・EDR単体ではウイルスの侵入を阻止できないため、
   他の製品(EPP等)と組み合わせて使う必要があります。
・EDRの導入により、既存のサーバやネットワークに負荷がかかるため、
   既存リソースの裕度を事前に確認しておく必要があります。</v>
      </c>
      <c r="D276" s="390"/>
      <c r="E276" s="390"/>
      <c r="F276" s="390"/>
      <c r="G276" s="390"/>
      <c r="H276" s="391"/>
      <c r="I276" s="391"/>
      <c r="J276" s="391"/>
      <c r="O276" s="99"/>
      <c r="P276" s="99"/>
      <c r="Q276" s="99"/>
    </row>
    <row r="277" spans="2:17">
      <c r="H277" s="391"/>
      <c r="I277" s="391"/>
      <c r="J277" s="391"/>
      <c r="O277" s="99"/>
      <c r="P277" s="99"/>
      <c r="Q277" s="99"/>
    </row>
    <row r="278" spans="2:17">
      <c r="C278" s="22" t="s">
        <v>339</v>
      </c>
      <c r="H278" s="391"/>
      <c r="I278" s="391"/>
      <c r="J278" s="391"/>
      <c r="O278" s="99"/>
      <c r="P278" s="99"/>
      <c r="Q278" s="99"/>
    </row>
    <row r="279" spans="2:17">
      <c r="O279" s="99"/>
      <c r="P279" s="99"/>
      <c r="Q279" s="99"/>
    </row>
    <row r="280" spans="2:17">
      <c r="C280" s="378" t="s">
        <v>419</v>
      </c>
      <c r="D280" s="378"/>
      <c r="E280" s="379" t="s">
        <v>426</v>
      </c>
      <c r="F280" s="379"/>
      <c r="G280" s="380" t="s">
        <v>421</v>
      </c>
      <c r="H280" s="380"/>
      <c r="I280" s="381" t="s">
        <v>422</v>
      </c>
      <c r="J280" s="381"/>
      <c r="K280" s="382" t="s">
        <v>423</v>
      </c>
      <c r="L280" s="382"/>
      <c r="M280" s="383" t="s">
        <v>424</v>
      </c>
      <c r="N280" s="383"/>
      <c r="P280" s="69"/>
    </row>
    <row r="281" spans="2:17" ht="60" customHeight="1">
      <c r="C281" s="377" t="str">
        <f>$C$11</f>
        <v>・社員アカウントの保持</v>
      </c>
      <c r="D281" s="377"/>
      <c r="E281" s="377" t="str">
        <f>$E$11</f>
        <v>・（ヘッドハンティング）</v>
      </c>
      <c r="F281" s="377"/>
      <c r="G281" s="377" t="str">
        <f>$G$11</f>
        <v>・重要情報を管理するサーバへのアクセス
・重要情報のダウンロード</v>
      </c>
      <c r="H281" s="377"/>
      <c r="I281" s="377" t="str">
        <f>$I$11</f>
        <v>-</v>
      </c>
      <c r="J281" s="377"/>
      <c r="K281" s="377" t="str">
        <f>$K$11</f>
        <v>-</v>
      </c>
      <c r="L281" s="377"/>
      <c r="M281" s="377" t="str">
        <f>$M$11</f>
        <v>・重要情報の持ち出し</v>
      </c>
      <c r="N281" s="377"/>
      <c r="P281" s="69"/>
    </row>
    <row r="282" spans="2:17" ht="24" customHeight="1">
      <c r="C282" s="377" t="s">
        <v>312</v>
      </c>
      <c r="D282" s="377"/>
      <c r="E282" s="377" t="s">
        <v>312</v>
      </c>
      <c r="F282" s="377"/>
      <c r="G282" s="377" t="s">
        <v>312</v>
      </c>
      <c r="H282" s="377"/>
      <c r="I282" s="377" t="s">
        <v>312</v>
      </c>
      <c r="J282" s="377"/>
      <c r="K282" s="377" t="s">
        <v>312</v>
      </c>
      <c r="L282" s="377"/>
      <c r="M282" s="377" t="s">
        <v>312</v>
      </c>
      <c r="N282" s="377"/>
      <c r="P282" s="69"/>
    </row>
    <row r="283" spans="2:17" ht="20.25" thickBot="1">
      <c r="P283" s="69"/>
    </row>
    <row r="284" spans="2:17" ht="39.950000000000003" customHeight="1" thickBot="1">
      <c r="C284" s="374" t="s">
        <v>490</v>
      </c>
      <c r="D284" s="375"/>
      <c r="E284" s="375"/>
      <c r="F284" s="375"/>
      <c r="G284" s="375"/>
      <c r="H284" s="375"/>
      <c r="I284" s="375"/>
      <c r="J284" s="375"/>
      <c r="K284" s="375"/>
      <c r="L284" s="375"/>
      <c r="M284" s="375"/>
      <c r="N284" s="376"/>
      <c r="P284" s="69"/>
    </row>
    <row r="285" spans="2:17" ht="19.5" customHeight="1">
      <c r="C285" s="22"/>
      <c r="H285" s="99"/>
      <c r="I285" s="99"/>
      <c r="J285" s="99"/>
      <c r="P285" s="69"/>
    </row>
    <row r="286" spans="2:17" ht="19.5" customHeight="1">
      <c r="C286" s="22"/>
      <c r="H286" s="99"/>
      <c r="I286" s="99"/>
      <c r="J286" s="99"/>
      <c r="P286" s="69"/>
    </row>
    <row r="287" spans="2:17" ht="39.75">
      <c r="B287" s="33"/>
      <c r="C287" s="71" t="str">
        <f>VLOOKUP(17,Products!$A$4:$B$35,2,FALSE)</f>
        <v>アプリケーション制御/分離ツール</v>
      </c>
      <c r="P287" s="69"/>
    </row>
    <row r="288" spans="2:17">
      <c r="C288" s="22" t="s">
        <v>334</v>
      </c>
      <c r="H288" s="22" t="s">
        <v>335</v>
      </c>
      <c r="P288" s="69"/>
    </row>
    <row r="289" spans="2:17" ht="39.950000000000003" customHeight="1">
      <c r="C289" s="390" t="str" cm="1">
        <f t="array" aca="1" ref="C289" ca="1">INDEX(Products!A:D, (MATCH(OFFSET(INDIRECT(ADDRESS(ROW(), COLUMN())), -2, 0), Products!B:B, 0)), 4)</f>
        <v>あらかじめ設定したポリシーに基づき、ユーザー毎にアプリケーションの操作/実行権限を付与し、
その利用状況を管理することができます。</v>
      </c>
      <c r="D289" s="390"/>
      <c r="E289" s="390"/>
      <c r="F289" s="390"/>
      <c r="G289" s="390"/>
      <c r="H289" s="392" t="str">
        <f>$H$46</f>
        <v>JIPDEC「企業IT利活⽤動向調査2022」より引用</v>
      </c>
      <c r="I289" s="392"/>
      <c r="J289" s="392"/>
      <c r="P289" s="69"/>
    </row>
    <row r="290" spans="2:17" ht="40.5" customHeight="1">
      <c r="C290" s="22"/>
      <c r="H290" s="391" t="s">
        <v>491</v>
      </c>
      <c r="I290" s="391"/>
      <c r="J290" s="391"/>
      <c r="O290" s="99"/>
      <c r="P290" s="99"/>
      <c r="Q290" s="99"/>
    </row>
    <row r="291" spans="2:17">
      <c r="C291" s="22" t="s">
        <v>348</v>
      </c>
      <c r="G291" s="37"/>
      <c r="H291" s="391"/>
      <c r="I291" s="391"/>
      <c r="J291" s="391"/>
      <c r="O291" s="99"/>
      <c r="P291" s="99"/>
      <c r="Q291" s="99"/>
    </row>
    <row r="292" spans="2:17" ht="90" customHeight="1">
      <c r="C292" s="390" t="str" cm="1">
        <f t="array" aca="1" ref="C292" ca="1">INDEX(Products!A:E, (MATCH(OFFSET(INDIRECT(ADDRESS(ROW(), COLUMN())), -5, 0), Products!B:B, 0)), 5)</f>
        <v>・セキュリティポリシーを適切に設定しないと効果を発揮できません。</v>
      </c>
      <c r="D292" s="390"/>
      <c r="E292" s="390"/>
      <c r="F292" s="390"/>
      <c r="G292" s="390"/>
      <c r="H292" s="391"/>
      <c r="I292" s="391"/>
      <c r="J292" s="391"/>
      <c r="O292" s="99"/>
      <c r="P292" s="99"/>
      <c r="Q292" s="99"/>
    </row>
    <row r="293" spans="2:17">
      <c r="H293" s="391"/>
      <c r="I293" s="391"/>
      <c r="J293" s="391"/>
      <c r="O293" s="99"/>
      <c r="P293" s="99"/>
      <c r="Q293" s="99"/>
    </row>
    <row r="294" spans="2:17">
      <c r="C294" s="22" t="s">
        <v>339</v>
      </c>
      <c r="H294" s="391"/>
      <c r="I294" s="391"/>
      <c r="J294" s="391"/>
      <c r="O294" s="99"/>
      <c r="P294" s="99"/>
      <c r="Q294" s="99"/>
    </row>
    <row r="295" spans="2:17">
      <c r="O295" s="99"/>
      <c r="P295" s="99"/>
      <c r="Q295" s="99"/>
    </row>
    <row r="296" spans="2:17">
      <c r="C296" s="378" t="s">
        <v>419</v>
      </c>
      <c r="D296" s="378"/>
      <c r="E296" s="379" t="s">
        <v>426</v>
      </c>
      <c r="F296" s="379"/>
      <c r="G296" s="380" t="s">
        <v>421</v>
      </c>
      <c r="H296" s="380"/>
      <c r="I296" s="381" t="s">
        <v>422</v>
      </c>
      <c r="J296" s="381"/>
      <c r="K296" s="382" t="s">
        <v>423</v>
      </c>
      <c r="L296" s="382"/>
      <c r="M296" s="383" t="s">
        <v>424</v>
      </c>
      <c r="N296" s="383"/>
      <c r="P296" s="69"/>
    </row>
    <row r="297" spans="2:17" ht="59.25" customHeight="1">
      <c r="C297" s="377" t="str">
        <f>$C$11</f>
        <v>・社員アカウントの保持</v>
      </c>
      <c r="D297" s="377"/>
      <c r="E297" s="377" t="str">
        <f>$E$11</f>
        <v>・（ヘッドハンティング）</v>
      </c>
      <c r="F297" s="377"/>
      <c r="G297" s="377" t="str">
        <f>$G$11</f>
        <v>・重要情報を管理するサーバへのアクセス
・重要情報のダウンロード</v>
      </c>
      <c r="H297" s="377"/>
      <c r="I297" s="377" t="str">
        <f>$I$11</f>
        <v>-</v>
      </c>
      <c r="J297" s="377"/>
      <c r="K297" s="377" t="str">
        <f>$K$11</f>
        <v>-</v>
      </c>
      <c r="L297" s="377"/>
      <c r="M297" s="377" t="str">
        <f>$M$11</f>
        <v>・重要情報の持ち出し</v>
      </c>
      <c r="N297" s="377"/>
      <c r="P297" s="69"/>
    </row>
    <row r="298" spans="2:17" ht="21.95" customHeight="1">
      <c r="C298" s="377" t="s">
        <v>312</v>
      </c>
      <c r="D298" s="377"/>
      <c r="E298" s="377" t="s">
        <v>312</v>
      </c>
      <c r="F298" s="377"/>
      <c r="G298" s="377" t="s">
        <v>312</v>
      </c>
      <c r="H298" s="377"/>
      <c r="I298" s="377" t="s">
        <v>312</v>
      </c>
      <c r="J298" s="377"/>
      <c r="K298" s="377" t="s">
        <v>312</v>
      </c>
      <c r="L298" s="377"/>
      <c r="M298" s="377" t="s">
        <v>312</v>
      </c>
      <c r="N298" s="377"/>
      <c r="P298" s="69"/>
    </row>
    <row r="299" spans="2:17" ht="20.25" thickBot="1">
      <c r="P299" s="69"/>
    </row>
    <row r="300" spans="2:17" ht="39.950000000000003" customHeight="1" thickBot="1">
      <c r="C300" s="374" t="s">
        <v>490</v>
      </c>
      <c r="D300" s="375"/>
      <c r="E300" s="375"/>
      <c r="F300" s="375"/>
      <c r="G300" s="375"/>
      <c r="H300" s="375"/>
      <c r="I300" s="375"/>
      <c r="J300" s="375"/>
      <c r="K300" s="375"/>
      <c r="L300" s="375"/>
      <c r="M300" s="375"/>
      <c r="N300" s="376"/>
      <c r="P300" s="69"/>
    </row>
    <row r="301" spans="2:17" ht="19.5" customHeight="1">
      <c r="C301" s="22"/>
      <c r="H301" s="99"/>
      <c r="I301" s="99"/>
      <c r="J301" s="99"/>
      <c r="P301" s="69"/>
    </row>
    <row r="302" spans="2:17" ht="19.5" customHeight="1">
      <c r="C302" s="22"/>
      <c r="H302" s="99"/>
      <c r="I302" s="99"/>
      <c r="J302" s="99"/>
      <c r="P302" s="69"/>
    </row>
    <row r="303" spans="2:17" ht="39.75">
      <c r="B303" s="33"/>
      <c r="C303" s="33" t="s">
        <v>447</v>
      </c>
      <c r="P303" s="69"/>
    </row>
    <row r="304" spans="2:17">
      <c r="C304" s="22" t="s">
        <v>334</v>
      </c>
      <c r="H304" s="22" t="s">
        <v>335</v>
      </c>
      <c r="P304" s="69"/>
    </row>
    <row r="305" spans="2:17" ht="78.95" customHeight="1">
      <c r="C305" s="390" t="str" cm="1">
        <f t="array" aca="1" ref="C305" ca="1">INDEX(Products!A:D, (MATCH(OFFSET(INDIRECT(ADDRESS(ROW(), COLUMN())), -2, 0), Products!B:B, 0)), 4)</f>
        <v>企業が保有するPCやソフトウェアなどのバージョンや保有数、各端末の操作ログなどを一元的に管理
するツールです。
導入することにより脆弱性が報告された際の適切なアップデート対応や、インシデント発生時のログ
調査などに役立ちます。</v>
      </c>
      <c r="D305" s="390"/>
      <c r="E305" s="390"/>
      <c r="F305" s="390"/>
      <c r="G305" s="390"/>
      <c r="H305" s="392" t="str">
        <f>$H$46</f>
        <v>JIPDEC「企業IT利活⽤動向調査2022」より引用</v>
      </c>
      <c r="I305" s="392"/>
      <c r="J305" s="392"/>
      <c r="P305" s="69"/>
    </row>
    <row r="306" spans="2:17">
      <c r="C306" s="22"/>
      <c r="H306" s="391" t="s">
        <v>491</v>
      </c>
      <c r="I306" s="391"/>
      <c r="J306" s="391"/>
      <c r="O306" s="99"/>
      <c r="P306" s="99"/>
      <c r="Q306" s="99"/>
    </row>
    <row r="307" spans="2:17">
      <c r="C307" s="22" t="s">
        <v>348</v>
      </c>
      <c r="G307" s="37"/>
      <c r="H307" s="391"/>
      <c r="I307" s="391"/>
      <c r="J307" s="391"/>
      <c r="O307" s="99"/>
      <c r="P307" s="99"/>
      <c r="Q307" s="99"/>
    </row>
    <row r="308" spans="2:17" ht="100.5" customHeight="1">
      <c r="C308" s="390" t="str" cm="1">
        <f t="array" aca="1" ref="C308" ca="1">INDEX(Products!A:E, (MATCH(OFFSET(INDIRECT(ADDRESS(ROW(), COLUMN())), -5, 0), Products!B:B, 0)), 5)</f>
        <v>・EPPやEDRなどの検知・防御機能を持ったPC資産・ログ管理ツールが数多く存在します。
役割が重複する可能性あるので導入時は被りがないか確認が必要です。
・内外部の管理サーバとの通信を許容する必要があり、穴となる可能性があります。</v>
      </c>
      <c r="D308" s="390"/>
      <c r="E308" s="390"/>
      <c r="F308" s="390"/>
      <c r="G308" s="390"/>
      <c r="H308" s="391"/>
      <c r="I308" s="391"/>
      <c r="J308" s="391"/>
      <c r="O308" s="99"/>
      <c r="P308" s="99"/>
      <c r="Q308" s="99"/>
    </row>
    <row r="309" spans="2:17">
      <c r="H309" s="391"/>
      <c r="I309" s="391"/>
      <c r="J309" s="391"/>
      <c r="O309" s="99"/>
      <c r="P309" s="99"/>
      <c r="Q309" s="99"/>
    </row>
    <row r="310" spans="2:17">
      <c r="C310" s="22" t="s">
        <v>339</v>
      </c>
      <c r="H310" s="391"/>
      <c r="I310" s="391"/>
      <c r="J310" s="391"/>
      <c r="O310" s="99"/>
      <c r="P310" s="99"/>
      <c r="Q310" s="99"/>
    </row>
    <row r="311" spans="2:17">
      <c r="C311" s="116"/>
      <c r="O311" s="99"/>
      <c r="P311" s="99"/>
      <c r="Q311" s="99"/>
    </row>
    <row r="312" spans="2:17" ht="20.100000000000001" customHeight="1">
      <c r="C312" s="378" t="s">
        <v>419</v>
      </c>
      <c r="D312" s="378"/>
      <c r="E312" s="398" t="s">
        <v>426</v>
      </c>
      <c r="F312" s="399"/>
      <c r="G312" s="422" t="s">
        <v>421</v>
      </c>
      <c r="H312" s="423"/>
      <c r="I312" s="416" t="s">
        <v>422</v>
      </c>
      <c r="J312" s="417"/>
      <c r="K312" s="382" t="s">
        <v>423</v>
      </c>
      <c r="L312" s="382"/>
      <c r="M312" s="383" t="s">
        <v>424</v>
      </c>
      <c r="N312" s="383"/>
      <c r="P312" s="69"/>
    </row>
    <row r="313" spans="2:17" ht="60" customHeight="1">
      <c r="C313" s="377" t="str">
        <f>$C$11</f>
        <v>・社員アカウントの保持</v>
      </c>
      <c r="D313" s="377"/>
      <c r="E313" s="377" t="str">
        <f>$E$11</f>
        <v>・（ヘッドハンティング）</v>
      </c>
      <c r="F313" s="377"/>
      <c r="G313" s="377" t="str">
        <f>$G$11</f>
        <v>・重要情報を管理するサーバへのアクセス
・重要情報のダウンロード</v>
      </c>
      <c r="H313" s="377"/>
      <c r="I313" s="377" t="str">
        <f>$I$11</f>
        <v>-</v>
      </c>
      <c r="J313" s="377"/>
      <c r="K313" s="377" t="str">
        <f>$K$11</f>
        <v>-</v>
      </c>
      <c r="L313" s="377"/>
      <c r="M313" s="377" t="str">
        <f>$M$11</f>
        <v>・重要情報の持ち出し</v>
      </c>
      <c r="N313" s="377"/>
      <c r="P313" s="69"/>
    </row>
    <row r="314" spans="2:17" ht="24.95" customHeight="1">
      <c r="C314" s="377" t="s">
        <v>340</v>
      </c>
      <c r="D314" s="377"/>
      <c r="E314" s="377" t="s">
        <v>340</v>
      </c>
      <c r="F314" s="377"/>
      <c r="G314" s="377" t="s">
        <v>340</v>
      </c>
      <c r="H314" s="377"/>
      <c r="I314" s="377" t="s">
        <v>340</v>
      </c>
      <c r="J314" s="377"/>
      <c r="K314" s="377" t="s">
        <v>340</v>
      </c>
      <c r="L314" s="377"/>
      <c r="M314" s="377" t="s">
        <v>312</v>
      </c>
      <c r="N314" s="377"/>
      <c r="P314" s="69"/>
    </row>
    <row r="315" spans="2:17" ht="20.25" thickBot="1">
      <c r="P315" s="69"/>
    </row>
    <row r="316" spans="2:17" ht="40.5" thickBot="1">
      <c r="C316" s="450" t="s">
        <v>344</v>
      </c>
      <c r="D316" s="451"/>
      <c r="E316" s="451"/>
      <c r="F316" s="451"/>
      <c r="G316" s="451"/>
      <c r="H316" s="451"/>
      <c r="I316" s="451"/>
      <c r="J316" s="451"/>
      <c r="K316" s="451"/>
      <c r="L316" s="451"/>
      <c r="M316" s="451"/>
      <c r="N316" s="452"/>
      <c r="P316" s="69"/>
    </row>
    <row r="317" spans="2:17" ht="19.5" customHeight="1"/>
    <row r="318" spans="2:17" ht="19.5" customHeight="1"/>
    <row r="319" spans="2:17" ht="39.950000000000003" customHeight="1">
      <c r="B319" s="33"/>
      <c r="C319" s="33" t="s">
        <v>450</v>
      </c>
      <c r="P319" s="69"/>
    </row>
    <row r="320" spans="2:17" ht="20.100000000000001" customHeight="1">
      <c r="C320" s="22" t="s">
        <v>334</v>
      </c>
      <c r="H320" s="22" t="s">
        <v>335</v>
      </c>
      <c r="P320" s="69"/>
    </row>
    <row r="321" spans="2:17" ht="78.95" customHeight="1">
      <c r="C321" s="390" t="str" cm="1">
        <f t="array" aca="1" ref="C321" ca="1">INDEX(Products!A:D, (MATCH(OFFSET(INDIRECT(ADDRESS(ROW(), COLUMN())), -2, 0), Products!B:B, 0)), 4)</f>
        <v>ユーザーが使うクライアント端末に必要最小限の処理をさせ、ほとんどの処理をサーバ側に集中させたシステムアーキテクチャを実現するサービスです。
個別端末上にデータを保存しないので紛失時のリスクを大幅に削減することができます。</v>
      </c>
      <c r="D321" s="390"/>
      <c r="E321" s="390"/>
      <c r="F321" s="390"/>
      <c r="G321" s="390"/>
      <c r="H321" s="392" t="str">
        <f>$H$46</f>
        <v>JIPDEC「企業IT利活⽤動向調査2022」より引用</v>
      </c>
      <c r="I321" s="392"/>
      <c r="J321" s="392"/>
      <c r="P321" s="69"/>
    </row>
    <row r="322" spans="2:17" ht="19.5" customHeight="1">
      <c r="C322" s="22"/>
      <c r="H322" s="391" t="s">
        <v>491</v>
      </c>
      <c r="I322" s="391"/>
      <c r="J322" s="391"/>
      <c r="O322" s="99"/>
      <c r="P322" s="99"/>
      <c r="Q322" s="99"/>
    </row>
    <row r="323" spans="2:17" ht="20.100000000000001" customHeight="1">
      <c r="C323" s="22" t="s">
        <v>348</v>
      </c>
      <c r="G323" s="37"/>
      <c r="H323" s="391"/>
      <c r="I323" s="391"/>
      <c r="J323" s="391"/>
      <c r="O323" s="99"/>
      <c r="P323" s="99"/>
      <c r="Q323" s="99"/>
    </row>
    <row r="324" spans="2:17" ht="100.5" customHeight="1">
      <c r="C324" s="390" t="str" cm="1">
        <f t="array" aca="1" ref="C324" ca="1">INDEX(Products!A:E, (MATCH(OFFSET(INDIRECT(ADDRESS(ROW(), COLUMN())), -5, 0), Products!B:B, 0)), 5)</f>
        <v>・サーバの負荷が高くなるため、リソースを適切に配置する必要があります。</v>
      </c>
      <c r="D324" s="390"/>
      <c r="E324" s="390"/>
      <c r="F324" s="390"/>
      <c r="G324" s="390"/>
      <c r="H324" s="391"/>
      <c r="I324" s="391"/>
      <c r="J324" s="391"/>
      <c r="O324" s="99"/>
      <c r="P324" s="99"/>
      <c r="Q324" s="99"/>
    </row>
    <row r="325" spans="2:17">
      <c r="H325" s="391"/>
      <c r="I325" s="391"/>
      <c r="J325" s="391"/>
      <c r="O325" s="99"/>
      <c r="P325" s="99"/>
      <c r="Q325" s="99"/>
    </row>
    <row r="326" spans="2:17" ht="20.100000000000001" customHeight="1">
      <c r="C326" s="22" t="s">
        <v>339</v>
      </c>
      <c r="H326" s="391"/>
      <c r="I326" s="391"/>
      <c r="J326" s="391"/>
      <c r="O326" s="99"/>
      <c r="P326" s="99"/>
      <c r="Q326" s="99"/>
    </row>
    <row r="327" spans="2:17">
      <c r="C327" s="136"/>
      <c r="O327" s="99"/>
      <c r="P327" s="99"/>
      <c r="Q327" s="99"/>
    </row>
    <row r="328" spans="2:17">
      <c r="C328" s="378" t="s">
        <v>419</v>
      </c>
      <c r="D328" s="378"/>
      <c r="E328" s="379" t="s">
        <v>426</v>
      </c>
      <c r="F328" s="379"/>
      <c r="G328" s="380" t="s">
        <v>421</v>
      </c>
      <c r="H328" s="380"/>
      <c r="I328" s="381" t="s">
        <v>422</v>
      </c>
      <c r="J328" s="381"/>
      <c r="K328" s="382" t="s">
        <v>423</v>
      </c>
      <c r="L328" s="382"/>
      <c r="M328" s="383" t="s">
        <v>424</v>
      </c>
      <c r="N328" s="383"/>
      <c r="P328" s="69"/>
    </row>
    <row r="329" spans="2:17" ht="60" customHeight="1">
      <c r="C329" s="377" t="str">
        <f>$C$11</f>
        <v>・社員アカウントの保持</v>
      </c>
      <c r="D329" s="377"/>
      <c r="E329" s="377" t="str">
        <f>$E$11</f>
        <v>・（ヘッドハンティング）</v>
      </c>
      <c r="F329" s="377"/>
      <c r="G329" s="377" t="str">
        <f>$G$11</f>
        <v>・重要情報を管理するサーバへのアクセス
・重要情報のダウンロード</v>
      </c>
      <c r="H329" s="377"/>
      <c r="I329" s="377" t="str">
        <f>$I$11</f>
        <v>-</v>
      </c>
      <c r="J329" s="377"/>
      <c r="K329" s="377" t="str">
        <f>$K$11</f>
        <v>-</v>
      </c>
      <c r="L329" s="377"/>
      <c r="M329" s="377" t="str">
        <f>$M$11</f>
        <v>・重要情報の持ち出し</v>
      </c>
      <c r="N329" s="377"/>
      <c r="P329" s="69"/>
    </row>
    <row r="330" spans="2:17" ht="21" customHeight="1">
      <c r="C330" s="377" t="s">
        <v>312</v>
      </c>
      <c r="D330" s="377"/>
      <c r="E330" s="377" t="s">
        <v>312</v>
      </c>
      <c r="F330" s="377"/>
      <c r="G330" s="377" t="s">
        <v>312</v>
      </c>
      <c r="H330" s="377"/>
      <c r="I330" s="377" t="s">
        <v>312</v>
      </c>
      <c r="J330" s="377"/>
      <c r="K330" s="377" t="s">
        <v>312</v>
      </c>
      <c r="L330" s="377"/>
      <c r="M330" s="377" t="s">
        <v>312</v>
      </c>
      <c r="N330" s="377"/>
      <c r="P330" s="69"/>
    </row>
    <row r="331" spans="2:17" ht="20.25" thickBot="1">
      <c r="P331" s="69"/>
    </row>
    <row r="332" spans="2:17" ht="39.950000000000003" customHeight="1" thickBot="1">
      <c r="C332" s="374" t="s">
        <v>490</v>
      </c>
      <c r="D332" s="375"/>
      <c r="E332" s="375"/>
      <c r="F332" s="375"/>
      <c r="G332" s="375"/>
      <c r="H332" s="375"/>
      <c r="I332" s="375"/>
      <c r="J332" s="375"/>
      <c r="K332" s="375"/>
      <c r="L332" s="375"/>
      <c r="M332" s="375"/>
      <c r="N332" s="376"/>
      <c r="P332" s="69"/>
    </row>
    <row r="333" spans="2:17" ht="19.5" customHeight="1">
      <c r="C333" s="22"/>
      <c r="H333" s="99"/>
      <c r="I333" s="99"/>
      <c r="J333" s="99"/>
      <c r="P333" s="69"/>
    </row>
    <row r="334" spans="2:17" ht="19.5" customHeight="1">
      <c r="C334" s="22"/>
      <c r="H334" s="99"/>
      <c r="I334" s="99"/>
      <c r="J334" s="99"/>
      <c r="P334" s="69"/>
    </row>
    <row r="335" spans="2:17" ht="39.75">
      <c r="B335" s="33"/>
      <c r="C335" s="33" t="s">
        <v>451</v>
      </c>
      <c r="P335" s="69"/>
    </row>
    <row r="336" spans="2:17">
      <c r="C336" s="22" t="s">
        <v>334</v>
      </c>
      <c r="H336" s="22" t="s">
        <v>335</v>
      </c>
      <c r="P336" s="69"/>
    </row>
    <row r="337" spans="2:17" ht="57" customHeight="1">
      <c r="C337" s="390" t="str" cm="1">
        <f t="array" aca="1" ref="C337" ca="1">INDEX(Products!A:D, (MATCH(OFFSET(INDIRECT(ADDRESS(ROW(), COLUMN())), -2, 0), Products!B:B, 0)), 4)</f>
        <v>ネットワークやユーザPCから集約したログを集約し、AIを利用してユーザの振る舞いを分析し、普段と違う動作を検知できるツールです。内部不正やマルウェアに感染した端末上で行われる不正な操作の検知ができます。</v>
      </c>
      <c r="D337" s="390"/>
      <c r="E337" s="390"/>
      <c r="F337" s="390"/>
      <c r="G337" s="390"/>
      <c r="H337" s="392" t="str">
        <f>$H$46</f>
        <v>JIPDEC「企業IT利活⽤動向調査2022」より引用</v>
      </c>
      <c r="I337" s="392"/>
      <c r="J337" s="392"/>
      <c r="P337" s="69"/>
    </row>
    <row r="338" spans="2:17">
      <c r="C338" s="22"/>
      <c r="H338" s="391" t="s">
        <v>491</v>
      </c>
      <c r="I338" s="391"/>
      <c r="J338" s="391"/>
      <c r="O338" s="99"/>
      <c r="P338" s="99"/>
      <c r="Q338" s="99"/>
    </row>
    <row r="339" spans="2:17">
      <c r="C339" s="22" t="s">
        <v>348</v>
      </c>
      <c r="G339" s="37"/>
      <c r="H339" s="391"/>
      <c r="I339" s="391"/>
      <c r="J339" s="391"/>
      <c r="O339" s="99"/>
      <c r="P339" s="99"/>
      <c r="Q339" s="99"/>
    </row>
    <row r="340" spans="2:17" ht="100.5" customHeight="1">
      <c r="C340" s="390" t="str" cm="1">
        <f t="array" aca="1" ref="C340" ca="1">INDEX(Products!A:E, (MATCH(OFFSET(INDIRECT(ADDRESS(ROW(), COLUMN())), -5, 0), Products!B:B, 0)), 5)</f>
        <v>・ログ分析ツールSIEMの追加機能として導入されるケースが多いです。
・ユーザの振る舞いをAIで判断するためには一定の学習期間が必要です。</v>
      </c>
      <c r="D340" s="390"/>
      <c r="E340" s="390"/>
      <c r="F340" s="390"/>
      <c r="G340" s="390"/>
      <c r="H340" s="391"/>
      <c r="I340" s="391"/>
      <c r="J340" s="391"/>
      <c r="O340" s="99"/>
      <c r="P340" s="99"/>
      <c r="Q340" s="99"/>
    </row>
    <row r="341" spans="2:17">
      <c r="H341" s="391"/>
      <c r="I341" s="391"/>
      <c r="J341" s="391"/>
      <c r="O341" s="99"/>
      <c r="P341" s="99"/>
      <c r="Q341" s="99"/>
    </row>
    <row r="342" spans="2:17">
      <c r="C342" s="22" t="s">
        <v>339</v>
      </c>
      <c r="H342" s="391"/>
      <c r="I342" s="391"/>
      <c r="J342" s="391"/>
      <c r="O342" s="99"/>
      <c r="P342" s="99"/>
      <c r="Q342" s="99"/>
    </row>
    <row r="343" spans="2:17">
      <c r="O343" s="99"/>
      <c r="P343" s="99"/>
      <c r="Q343" s="99"/>
    </row>
    <row r="344" spans="2:17">
      <c r="C344" s="378" t="s">
        <v>419</v>
      </c>
      <c r="D344" s="378"/>
      <c r="E344" s="379" t="s">
        <v>426</v>
      </c>
      <c r="F344" s="379"/>
      <c r="G344" s="380" t="s">
        <v>421</v>
      </c>
      <c r="H344" s="380"/>
      <c r="I344" s="381" t="s">
        <v>422</v>
      </c>
      <c r="J344" s="381"/>
      <c r="K344" s="382" t="s">
        <v>423</v>
      </c>
      <c r="L344" s="382"/>
      <c r="M344" s="383" t="s">
        <v>424</v>
      </c>
      <c r="N344" s="383"/>
      <c r="P344" s="69"/>
    </row>
    <row r="345" spans="2:17" ht="60" customHeight="1">
      <c r="C345" s="377" t="str">
        <f>$C$11</f>
        <v>・社員アカウントの保持</v>
      </c>
      <c r="D345" s="377"/>
      <c r="E345" s="377" t="str">
        <f>$E$11</f>
        <v>・（ヘッドハンティング）</v>
      </c>
      <c r="F345" s="377"/>
      <c r="G345" s="384" t="str">
        <f>$G$11</f>
        <v>・重要情報を管理するサーバへのアクセス
・重要情報のダウンロード</v>
      </c>
      <c r="H345" s="384"/>
      <c r="I345" s="377" t="str">
        <f>$I$11</f>
        <v>-</v>
      </c>
      <c r="J345" s="377"/>
      <c r="K345" s="377" t="str">
        <f>$K$11</f>
        <v>-</v>
      </c>
      <c r="L345" s="377"/>
      <c r="M345" s="384" t="str">
        <f>$M$11</f>
        <v>・重要情報の持ち出し</v>
      </c>
      <c r="N345" s="384"/>
      <c r="P345" s="69"/>
    </row>
    <row r="346" spans="2:17" ht="143.1" customHeight="1">
      <c r="C346" s="377" t="s">
        <v>312</v>
      </c>
      <c r="D346" s="377"/>
      <c r="E346" s="377" t="s">
        <v>312</v>
      </c>
      <c r="F346" s="377"/>
      <c r="G346" s="389" t="s">
        <v>559</v>
      </c>
      <c r="H346" s="389"/>
      <c r="I346" s="377" t="s">
        <v>312</v>
      </c>
      <c r="J346" s="377"/>
      <c r="K346" s="377" t="s">
        <v>312</v>
      </c>
      <c r="L346" s="377"/>
      <c r="M346" s="389" t="s">
        <v>560</v>
      </c>
      <c r="N346" s="389"/>
      <c r="P346" s="69"/>
    </row>
    <row r="347" spans="2:17" ht="20.25" thickBot="1">
      <c r="P347" s="69"/>
    </row>
    <row r="348" spans="2:17" ht="39.950000000000003" customHeight="1" thickBot="1">
      <c r="C348" s="374" t="s">
        <v>490</v>
      </c>
      <c r="D348" s="375"/>
      <c r="E348" s="375"/>
      <c r="F348" s="375"/>
      <c r="G348" s="375"/>
      <c r="H348" s="375"/>
      <c r="I348" s="375"/>
      <c r="J348" s="375"/>
      <c r="K348" s="375"/>
      <c r="L348" s="375"/>
      <c r="M348" s="375"/>
      <c r="N348" s="376"/>
      <c r="P348" s="69"/>
    </row>
    <row r="349" spans="2:17" ht="19.5" customHeight="1">
      <c r="C349" s="22"/>
      <c r="H349" s="99"/>
      <c r="I349" s="99"/>
      <c r="J349" s="99"/>
      <c r="P349" s="69"/>
    </row>
    <row r="350" spans="2:17" ht="19.5" customHeight="1">
      <c r="C350" s="22"/>
      <c r="H350" s="99"/>
      <c r="I350" s="99"/>
      <c r="J350" s="99"/>
      <c r="P350" s="69"/>
    </row>
    <row r="351" spans="2:17" ht="39.75">
      <c r="B351" s="33"/>
      <c r="C351" s="33" t="s">
        <v>454</v>
      </c>
      <c r="P351" s="69"/>
    </row>
    <row r="352" spans="2:17">
      <c r="C352" s="22" t="s">
        <v>334</v>
      </c>
      <c r="H352" s="22" t="s">
        <v>335</v>
      </c>
      <c r="P352" s="69"/>
    </row>
    <row r="353" spans="2:17" ht="78.95" customHeight="1">
      <c r="C353" s="390" t="str" cm="1">
        <f t="array" aca="1" ref="C353" ca="1">INDEX(Products!A:D, (MATCH(OFFSET(INDIRECT(ADDRESS(ROW(), COLUMN())), -2, 0), Products!B:B, 0)), 4)</f>
        <v>新しくサービスを立ち上げたり、既存システムの定期的な見直しを行う際、脆弱性がないかどうかを自社で開発・提供するサーバ・プラットホームに対してスキャン・模擬攻撃などを行い、穴がないかを診断することのできるサービスです。</v>
      </c>
      <c r="D353" s="390"/>
      <c r="E353" s="390"/>
      <c r="F353" s="390"/>
      <c r="G353" s="390"/>
      <c r="H353" s="392" t="str">
        <f>$H$46</f>
        <v>JIPDEC「企業IT利活⽤動向調査2022」より引用</v>
      </c>
      <c r="I353" s="392"/>
      <c r="J353" s="392"/>
      <c r="P353" s="69"/>
    </row>
    <row r="354" spans="2:17">
      <c r="C354" s="22"/>
      <c r="H354" s="391" t="s">
        <v>491</v>
      </c>
      <c r="I354" s="391"/>
      <c r="J354" s="391"/>
      <c r="O354" s="99"/>
      <c r="P354" s="99"/>
      <c r="Q354" s="99"/>
    </row>
    <row r="355" spans="2:17">
      <c r="C355" s="22" t="s">
        <v>348</v>
      </c>
      <c r="G355" s="37"/>
      <c r="H355" s="391"/>
      <c r="I355" s="391"/>
      <c r="J355" s="391"/>
      <c r="O355" s="99"/>
      <c r="P355" s="99"/>
      <c r="Q355" s="99"/>
    </row>
    <row r="356" spans="2:17" ht="100.5" customHeight="1">
      <c r="C356" s="390" t="str" cm="1">
        <f t="array" aca="1" ref="C356" ca="1">INDEX(Products!A:E, (MATCH(OFFSET(INDIRECT(ADDRESS(ROW(), COLUMN())), -5, 0), Products!B:B, 0)), 5)</f>
        <v>・ペネトレーションテストとは異なるものです。</v>
      </c>
      <c r="D356" s="390"/>
      <c r="E356" s="390"/>
      <c r="F356" s="390"/>
      <c r="G356" s="390"/>
      <c r="H356" s="391"/>
      <c r="I356" s="391"/>
      <c r="J356" s="391"/>
      <c r="O356" s="99"/>
      <c r="P356" s="99"/>
      <c r="Q356" s="99"/>
    </row>
    <row r="357" spans="2:17">
      <c r="H357" s="391"/>
      <c r="I357" s="391"/>
      <c r="J357" s="391"/>
      <c r="O357" s="99"/>
      <c r="P357" s="99"/>
      <c r="Q357" s="99"/>
    </row>
    <row r="358" spans="2:17">
      <c r="C358" s="22" t="s">
        <v>339</v>
      </c>
      <c r="H358" s="391"/>
      <c r="I358" s="391"/>
      <c r="J358" s="391"/>
      <c r="O358" s="99"/>
      <c r="P358" s="99"/>
      <c r="Q358" s="99"/>
    </row>
    <row r="359" spans="2:17">
      <c r="O359" s="99"/>
      <c r="P359" s="99"/>
      <c r="Q359" s="99"/>
    </row>
    <row r="360" spans="2:17">
      <c r="C360" s="378" t="s">
        <v>419</v>
      </c>
      <c r="D360" s="378"/>
      <c r="E360" s="379" t="s">
        <v>426</v>
      </c>
      <c r="F360" s="379"/>
      <c r="G360" s="380" t="s">
        <v>421</v>
      </c>
      <c r="H360" s="380"/>
      <c r="I360" s="381" t="s">
        <v>422</v>
      </c>
      <c r="J360" s="381"/>
      <c r="K360" s="382" t="s">
        <v>423</v>
      </c>
      <c r="L360" s="382"/>
      <c r="M360" s="383" t="s">
        <v>424</v>
      </c>
      <c r="N360" s="383"/>
      <c r="P360" s="69"/>
    </row>
    <row r="361" spans="2:17" ht="60" customHeight="1">
      <c r="C361" s="377" t="str">
        <f>$C$11</f>
        <v>・社員アカウントの保持</v>
      </c>
      <c r="D361" s="377"/>
      <c r="E361" s="377" t="str">
        <f>$E$11</f>
        <v>・（ヘッドハンティング）</v>
      </c>
      <c r="F361" s="377"/>
      <c r="G361" s="377" t="str">
        <f>$G$11</f>
        <v>・重要情報を管理するサーバへのアクセス
・重要情報のダウンロード</v>
      </c>
      <c r="H361" s="377"/>
      <c r="I361" s="377" t="str">
        <f>$I$11</f>
        <v>-</v>
      </c>
      <c r="J361" s="377"/>
      <c r="K361" s="377" t="str">
        <f>$K$11</f>
        <v>-</v>
      </c>
      <c r="L361" s="377"/>
      <c r="M361" s="377" t="str">
        <f>$M$11</f>
        <v>・重要情報の持ち出し</v>
      </c>
      <c r="N361" s="377"/>
      <c r="P361" s="69"/>
    </row>
    <row r="362" spans="2:17" ht="21.75" customHeight="1">
      <c r="C362" s="377" t="s">
        <v>312</v>
      </c>
      <c r="D362" s="377"/>
      <c r="E362" s="377" t="s">
        <v>312</v>
      </c>
      <c r="F362" s="377"/>
      <c r="G362" s="377" t="s">
        <v>312</v>
      </c>
      <c r="H362" s="377"/>
      <c r="I362" s="377" t="s">
        <v>312</v>
      </c>
      <c r="J362" s="377"/>
      <c r="K362" s="377" t="s">
        <v>312</v>
      </c>
      <c r="L362" s="377"/>
      <c r="M362" s="377" t="s">
        <v>312</v>
      </c>
      <c r="N362" s="377"/>
      <c r="P362" s="69"/>
    </row>
    <row r="363" spans="2:17" ht="20.25" thickBot="1">
      <c r="P363" s="69"/>
    </row>
    <row r="364" spans="2:17" ht="39.950000000000003" customHeight="1" thickBot="1">
      <c r="C364" s="374" t="s">
        <v>490</v>
      </c>
      <c r="D364" s="375"/>
      <c r="E364" s="375"/>
      <c r="F364" s="375"/>
      <c r="G364" s="375"/>
      <c r="H364" s="375"/>
      <c r="I364" s="375"/>
      <c r="J364" s="375"/>
      <c r="K364" s="375"/>
      <c r="L364" s="375"/>
      <c r="M364" s="375"/>
      <c r="N364" s="376"/>
      <c r="P364" s="69"/>
    </row>
    <row r="365" spans="2:17" ht="19.5" customHeight="1">
      <c r="C365" s="22"/>
      <c r="H365" s="99"/>
      <c r="I365" s="99"/>
      <c r="J365" s="99"/>
      <c r="P365" s="69"/>
    </row>
    <row r="366" spans="2:17" ht="19.5" customHeight="1">
      <c r="C366" s="22"/>
      <c r="H366" s="99"/>
      <c r="I366" s="99"/>
      <c r="J366" s="99"/>
      <c r="P366" s="69"/>
    </row>
    <row r="367" spans="2:17" ht="39.75">
      <c r="B367" s="33"/>
      <c r="C367" s="33" t="s">
        <v>456</v>
      </c>
      <c r="P367" s="69"/>
    </row>
    <row r="368" spans="2:17">
      <c r="C368" s="22" t="s">
        <v>334</v>
      </c>
      <c r="H368" s="22" t="s">
        <v>335</v>
      </c>
      <c r="P368" s="69"/>
    </row>
    <row r="369" spans="2:17" ht="78.95" customHeight="1">
      <c r="C369" s="390" t="str" cm="1">
        <f t="array" aca="1" ref="C369" ca="1">INDEX(Products!A:D, (MATCH(OFFSET(INDIRECT(ADDRESS(ROW(), COLUMN())), -2, 0), Products!B:B, 0)), 4)</f>
        <v>自社が運営するWebサービスに対して、脆弱性がないかどうかをスキャン・模擬攻撃などを行い、穴がないかを診断することのできるサービスです。</v>
      </c>
      <c r="D369" s="390"/>
      <c r="E369" s="390"/>
      <c r="F369" s="390"/>
      <c r="G369" s="390"/>
      <c r="H369" s="392" t="str">
        <f>$H$46</f>
        <v>JIPDEC「企業IT利活⽤動向調査2022」より引用</v>
      </c>
      <c r="I369" s="392"/>
      <c r="J369" s="392"/>
      <c r="P369" s="69"/>
    </row>
    <row r="370" spans="2:17">
      <c r="C370" s="22"/>
      <c r="H370" s="391" t="s">
        <v>491</v>
      </c>
      <c r="I370" s="391"/>
      <c r="J370" s="391"/>
      <c r="O370" s="99"/>
      <c r="P370" s="99"/>
      <c r="Q370" s="99"/>
    </row>
    <row r="371" spans="2:17">
      <c r="C371" s="22" t="s">
        <v>348</v>
      </c>
      <c r="G371" s="37"/>
      <c r="H371" s="391"/>
      <c r="I371" s="391"/>
      <c r="J371" s="391"/>
      <c r="O371" s="99"/>
      <c r="P371" s="99"/>
      <c r="Q371" s="99"/>
    </row>
    <row r="372" spans="2:17" ht="100.5" customHeight="1">
      <c r="C372" s="390" t="str" cm="1">
        <f t="array" aca="1" ref="C372" ca="1">INDEX(Products!A:E, (MATCH(OFFSET(INDIRECT(ADDRESS(ROW(), COLUMN())), -5, 0), Products!B:B, 0)), 5)</f>
        <v>・ペネトレーションテストとは異なるものです。</v>
      </c>
      <c r="D372" s="390"/>
      <c r="E372" s="390"/>
      <c r="F372" s="390"/>
      <c r="G372" s="390"/>
      <c r="H372" s="391"/>
      <c r="I372" s="391"/>
      <c r="J372" s="391"/>
      <c r="O372" s="99"/>
      <c r="P372" s="99"/>
      <c r="Q372" s="99"/>
    </row>
    <row r="373" spans="2:17">
      <c r="H373" s="391"/>
      <c r="I373" s="391"/>
      <c r="J373" s="391"/>
      <c r="O373" s="99"/>
      <c r="P373" s="99"/>
      <c r="Q373" s="99"/>
    </row>
    <row r="374" spans="2:17">
      <c r="C374" s="22" t="s">
        <v>339</v>
      </c>
      <c r="H374" s="391"/>
      <c r="I374" s="391"/>
      <c r="J374" s="391"/>
      <c r="O374" s="99"/>
      <c r="P374" s="99"/>
      <c r="Q374" s="99"/>
    </row>
    <row r="375" spans="2:17">
      <c r="O375" s="99"/>
      <c r="P375" s="99"/>
      <c r="Q375" s="99"/>
    </row>
    <row r="376" spans="2:17">
      <c r="C376" s="378" t="s">
        <v>419</v>
      </c>
      <c r="D376" s="378"/>
      <c r="E376" s="379" t="s">
        <v>426</v>
      </c>
      <c r="F376" s="379"/>
      <c r="G376" s="380" t="s">
        <v>421</v>
      </c>
      <c r="H376" s="380"/>
      <c r="I376" s="381" t="s">
        <v>422</v>
      </c>
      <c r="J376" s="381"/>
      <c r="K376" s="382" t="s">
        <v>423</v>
      </c>
      <c r="L376" s="382"/>
      <c r="M376" s="383" t="s">
        <v>424</v>
      </c>
      <c r="N376" s="383"/>
      <c r="P376" s="69"/>
    </row>
    <row r="377" spans="2:17" ht="60" customHeight="1">
      <c r="C377" s="377" t="str">
        <f>$C$11</f>
        <v>・社員アカウントの保持</v>
      </c>
      <c r="D377" s="377"/>
      <c r="E377" s="377" t="str">
        <f>$E$11</f>
        <v>・（ヘッドハンティング）</v>
      </c>
      <c r="F377" s="377"/>
      <c r="G377" s="377" t="str">
        <f>$G$11</f>
        <v>・重要情報を管理するサーバへのアクセス
・重要情報のダウンロード</v>
      </c>
      <c r="H377" s="377"/>
      <c r="I377" s="377" t="str">
        <f>$I$11</f>
        <v>-</v>
      </c>
      <c r="J377" s="377"/>
      <c r="K377" s="377" t="str">
        <f>$K$11</f>
        <v>-</v>
      </c>
      <c r="L377" s="377"/>
      <c r="M377" s="377" t="str">
        <f>$M$11</f>
        <v>・重要情報の持ち出し</v>
      </c>
      <c r="N377" s="377"/>
      <c r="P377" s="69"/>
    </row>
    <row r="378" spans="2:17" ht="17.25" customHeight="1">
      <c r="C378" s="377" t="s">
        <v>312</v>
      </c>
      <c r="D378" s="377"/>
      <c r="E378" s="377" t="s">
        <v>312</v>
      </c>
      <c r="F378" s="377"/>
      <c r="G378" s="377" t="s">
        <v>312</v>
      </c>
      <c r="H378" s="377"/>
      <c r="I378" s="377" t="s">
        <v>312</v>
      </c>
      <c r="J378" s="377"/>
      <c r="K378" s="377" t="s">
        <v>312</v>
      </c>
      <c r="L378" s="377"/>
      <c r="M378" s="377" t="s">
        <v>312</v>
      </c>
      <c r="N378" s="377"/>
      <c r="P378" s="69"/>
    </row>
    <row r="379" spans="2:17" ht="20.25" thickBot="1">
      <c r="P379" s="69"/>
    </row>
    <row r="380" spans="2:17" ht="39.950000000000003" customHeight="1" thickBot="1">
      <c r="C380" s="374" t="s">
        <v>490</v>
      </c>
      <c r="D380" s="375"/>
      <c r="E380" s="375"/>
      <c r="F380" s="375"/>
      <c r="G380" s="375"/>
      <c r="H380" s="375"/>
      <c r="I380" s="375"/>
      <c r="J380" s="375"/>
      <c r="K380" s="375"/>
      <c r="L380" s="375"/>
      <c r="M380" s="375"/>
      <c r="N380" s="376"/>
      <c r="P380" s="69"/>
    </row>
    <row r="381" spans="2:17" ht="19.5" customHeight="1">
      <c r="C381" s="22"/>
      <c r="H381" s="99"/>
      <c r="I381" s="99"/>
      <c r="J381" s="99"/>
      <c r="P381" s="69"/>
    </row>
    <row r="382" spans="2:17" ht="19.5" customHeight="1">
      <c r="C382" s="22"/>
      <c r="H382" s="99"/>
      <c r="I382" s="99"/>
      <c r="J382" s="99"/>
      <c r="P382" s="69"/>
    </row>
    <row r="383" spans="2:17" ht="39.75">
      <c r="B383" s="33"/>
      <c r="C383" s="33" t="s">
        <v>458</v>
      </c>
      <c r="P383" s="69"/>
    </row>
    <row r="384" spans="2:17">
      <c r="C384" s="22" t="s">
        <v>334</v>
      </c>
      <c r="H384" s="22" t="s">
        <v>335</v>
      </c>
      <c r="P384" s="69"/>
    </row>
    <row r="385" spans="2:17" ht="81" customHeight="1">
      <c r="C385" s="390" t="str" cm="1">
        <f t="array" aca="1" ref="C385" ca="1">INDEX(Products!A:D, (MATCH(OFFSET(INDIRECT(ADDRESS(ROW(), COLUMN())), -2, 0), Products!B:B, 0)), 4)</f>
        <v>パケットや通信ログを監視して攻撃者の侵入を検知するIDS等の製品を侵入検知ツールと呼びます。
適切な検知・遮断ルールの設定（チューニング）の難しさから社外のセキュリティ専門企業などが
請け負うサービスもあります。</v>
      </c>
      <c r="D385" s="390"/>
      <c r="E385" s="390"/>
      <c r="F385" s="390"/>
      <c r="G385" s="390"/>
      <c r="H385" s="390" t="s">
        <v>383</v>
      </c>
      <c r="I385" s="390"/>
      <c r="J385" s="390"/>
      <c r="P385" s="69"/>
    </row>
    <row r="386" spans="2:17">
      <c r="C386" s="22"/>
      <c r="H386" s="391" t="s">
        <v>491</v>
      </c>
      <c r="I386" s="391"/>
      <c r="J386" s="391"/>
      <c r="O386" s="99"/>
      <c r="P386" s="99"/>
      <c r="Q386" s="99"/>
    </row>
    <row r="387" spans="2:17">
      <c r="C387" s="22" t="s">
        <v>348</v>
      </c>
      <c r="G387" s="37"/>
      <c r="H387" s="391"/>
      <c r="I387" s="391"/>
      <c r="J387" s="391"/>
      <c r="O387" s="99"/>
      <c r="P387" s="99"/>
      <c r="Q387" s="99"/>
    </row>
    <row r="388" spans="2:17" ht="100.5" customHeight="1">
      <c r="C388" s="476" t="str" cm="1">
        <f t="array" aca="1" ref="C388" ca="1">INDEX(Products!A:E, (MATCH(OFFSET(INDIRECT(ADDRESS(ROW(), COLUMN())), -5, 0), Products!B:B, 0)), 5)</f>
        <v xml:space="preserve">・検知ルールによっては誤検知が発生するため、ルールのアップデート体制やアラートを処理する際のルールが必要となります。
・検知精度を高めるためにはチューニングが必要です。自社で運用が可能か、外部委託が必要か検討を実施してください。				</v>
      </c>
      <c r="D388" s="476"/>
      <c r="E388" s="476"/>
      <c r="F388" s="476"/>
      <c r="G388" s="476"/>
      <c r="H388" s="391"/>
      <c r="I388" s="391"/>
      <c r="J388" s="391"/>
      <c r="O388" s="99"/>
      <c r="P388" s="99"/>
      <c r="Q388" s="99"/>
    </row>
    <row r="389" spans="2:17">
      <c r="H389" s="391"/>
      <c r="I389" s="391"/>
      <c r="J389" s="391"/>
      <c r="O389" s="99"/>
      <c r="P389" s="99"/>
      <c r="Q389" s="99"/>
    </row>
    <row r="390" spans="2:17">
      <c r="C390" s="22" t="s">
        <v>339</v>
      </c>
      <c r="H390" s="391"/>
      <c r="I390" s="391"/>
      <c r="J390" s="391"/>
      <c r="O390" s="99"/>
      <c r="P390" s="99"/>
      <c r="Q390" s="99"/>
    </row>
    <row r="391" spans="2:17">
      <c r="O391" s="99"/>
      <c r="P391" s="99"/>
      <c r="Q391" s="99"/>
    </row>
    <row r="392" spans="2:17">
      <c r="C392" s="378" t="s">
        <v>419</v>
      </c>
      <c r="D392" s="378"/>
      <c r="E392" s="379" t="s">
        <v>426</v>
      </c>
      <c r="F392" s="379"/>
      <c r="G392" s="380" t="s">
        <v>421</v>
      </c>
      <c r="H392" s="380"/>
      <c r="I392" s="381" t="s">
        <v>422</v>
      </c>
      <c r="J392" s="381"/>
      <c r="K392" s="382" t="s">
        <v>423</v>
      </c>
      <c r="L392" s="382"/>
      <c r="M392" s="383" t="s">
        <v>424</v>
      </c>
      <c r="N392" s="383"/>
      <c r="P392" s="69"/>
    </row>
    <row r="393" spans="2:17" ht="60" customHeight="1">
      <c r="C393" s="377" t="str">
        <f>$C$11</f>
        <v>・社員アカウントの保持</v>
      </c>
      <c r="D393" s="377"/>
      <c r="E393" s="377" t="str">
        <f>$E$11</f>
        <v>・（ヘッドハンティング）</v>
      </c>
      <c r="F393" s="377"/>
      <c r="G393" s="377" t="str">
        <f>$G$11</f>
        <v>・重要情報を管理するサーバへのアクセス
・重要情報のダウンロード</v>
      </c>
      <c r="H393" s="377"/>
      <c r="I393" s="377" t="str">
        <f>$I$11</f>
        <v>-</v>
      </c>
      <c r="J393" s="377"/>
      <c r="K393" s="377" t="str">
        <f>$K$11</f>
        <v>-</v>
      </c>
      <c r="L393" s="377"/>
      <c r="M393" s="377" t="str">
        <f>$M$11</f>
        <v>・重要情報の持ち出し</v>
      </c>
      <c r="N393" s="377"/>
      <c r="P393" s="69"/>
    </row>
    <row r="394" spans="2:17" ht="24.95" customHeight="1">
      <c r="C394" s="377" t="s">
        <v>340</v>
      </c>
      <c r="D394" s="377"/>
      <c r="E394" s="377" t="s">
        <v>340</v>
      </c>
      <c r="F394" s="377"/>
      <c r="G394" s="377" t="s">
        <v>340</v>
      </c>
      <c r="H394" s="377"/>
      <c r="I394" s="377" t="s">
        <v>340</v>
      </c>
      <c r="J394" s="377"/>
      <c r="K394" s="377" t="s">
        <v>340</v>
      </c>
      <c r="L394" s="377"/>
      <c r="M394" s="377" t="s">
        <v>340</v>
      </c>
      <c r="N394" s="377"/>
      <c r="P394" s="69"/>
    </row>
    <row r="395" spans="2:17" ht="20.25" thickBot="1">
      <c r="P395" s="69"/>
    </row>
    <row r="396" spans="2:17" ht="39.950000000000003" customHeight="1" thickBot="1">
      <c r="C396" s="374" t="s">
        <v>490</v>
      </c>
      <c r="D396" s="375"/>
      <c r="E396" s="375"/>
      <c r="F396" s="375"/>
      <c r="G396" s="375"/>
      <c r="H396" s="375"/>
      <c r="I396" s="375"/>
      <c r="J396" s="375"/>
      <c r="K396" s="375"/>
      <c r="L396" s="375"/>
      <c r="M396" s="375"/>
      <c r="N396" s="376"/>
      <c r="P396" s="69"/>
    </row>
    <row r="397" spans="2:17" ht="19.5" customHeight="1">
      <c r="C397" s="22"/>
      <c r="H397" s="99"/>
      <c r="I397" s="99"/>
      <c r="J397" s="99"/>
      <c r="P397" s="69"/>
    </row>
    <row r="398" spans="2:17" ht="19.5" customHeight="1">
      <c r="C398" s="22"/>
      <c r="H398" s="99"/>
      <c r="I398" s="99"/>
      <c r="J398" s="99"/>
      <c r="P398" s="69"/>
    </row>
    <row r="399" spans="2:17" ht="39.75">
      <c r="B399" s="33"/>
      <c r="C399" s="33" t="s">
        <v>462</v>
      </c>
      <c r="P399" s="69"/>
    </row>
    <row r="400" spans="2:17">
      <c r="C400" s="22" t="s">
        <v>334</v>
      </c>
      <c r="H400" s="22" t="s">
        <v>335</v>
      </c>
      <c r="P400" s="69"/>
    </row>
    <row r="401" spans="2:17" ht="59.1" customHeight="1">
      <c r="C401" s="390" t="str" cm="1">
        <f t="array" aca="1" ref="C401" ca="1">INDEX(Products!A:D, (MATCH(OFFSET(INDIRECT(ADDRESS(ROW(), COLUMN())), -2, 0), Products!B:B, 0)), 4)</f>
        <v>FW、SIEM, IDSなどのセキュリティ製品のメンテナンス・検知時の一時対応を
社外のセキュリティ専門企業などが請け負うサービスです。
マネージドセキュリティサービス（MSS）と呼ばれることもあります。</v>
      </c>
      <c r="D401" s="390"/>
      <c r="E401" s="390"/>
      <c r="F401" s="390"/>
      <c r="G401" s="390"/>
      <c r="H401" s="392" t="str">
        <f>$H$46</f>
        <v>JIPDEC「企業IT利活⽤動向調査2022」より引用</v>
      </c>
      <c r="I401" s="392"/>
      <c r="J401" s="392"/>
      <c r="P401" s="69"/>
    </row>
    <row r="402" spans="2:17" ht="40.5" customHeight="1">
      <c r="C402" s="22"/>
      <c r="H402" s="391" t="s">
        <v>491</v>
      </c>
      <c r="I402" s="391"/>
      <c r="J402" s="391"/>
      <c r="O402" s="99"/>
      <c r="P402" s="99"/>
      <c r="Q402" s="99"/>
    </row>
    <row r="403" spans="2:17">
      <c r="C403" s="22" t="s">
        <v>348</v>
      </c>
      <c r="G403" s="37"/>
      <c r="H403" s="391"/>
      <c r="I403" s="391"/>
      <c r="J403" s="391"/>
      <c r="O403" s="99"/>
      <c r="P403" s="99"/>
      <c r="Q403" s="99"/>
    </row>
    <row r="404" spans="2:17" ht="81" customHeight="1">
      <c r="C404" s="390" t="str" cm="1">
        <f t="array" aca="1" ref="C404" ca="1">INDEX(Products!A:E, (MATCH(OFFSET(INDIRECT(ADDRESS(ROW(), COLUMN())), -5, 0), Products!B:B, 0)), 5)</f>
        <v>・検知後の連絡対応などは委託元でフローなどを綿密に作成する必要があります。
・異常がなくても月時レポートなどで運用状況を報告するのが一般的です。</v>
      </c>
      <c r="D404" s="390"/>
      <c r="E404" s="390"/>
      <c r="F404" s="390"/>
      <c r="G404" s="390"/>
      <c r="H404" s="391"/>
      <c r="I404" s="391"/>
      <c r="J404" s="391"/>
      <c r="O404" s="99"/>
      <c r="P404" s="99"/>
      <c r="Q404" s="99"/>
    </row>
    <row r="405" spans="2:17">
      <c r="H405" s="391"/>
      <c r="I405" s="391"/>
      <c r="J405" s="391"/>
      <c r="O405" s="99"/>
      <c r="P405" s="99"/>
      <c r="Q405" s="99"/>
    </row>
    <row r="406" spans="2:17">
      <c r="C406" s="22" t="s">
        <v>339</v>
      </c>
      <c r="H406" s="391"/>
      <c r="I406" s="391"/>
      <c r="J406" s="391"/>
      <c r="O406" s="99"/>
      <c r="P406" s="99"/>
      <c r="Q406" s="99"/>
    </row>
    <row r="407" spans="2:17">
      <c r="C407" s="128" t="s">
        <v>534</v>
      </c>
      <c r="H407" s="137"/>
      <c r="I407" s="137"/>
      <c r="J407" s="137"/>
      <c r="O407" s="99"/>
      <c r="P407" s="99"/>
      <c r="Q407" s="99"/>
    </row>
    <row r="408" spans="2:17">
      <c r="O408" s="99"/>
      <c r="P408" s="99"/>
      <c r="Q408" s="99"/>
    </row>
    <row r="409" spans="2:17">
      <c r="C409" s="378" t="s">
        <v>419</v>
      </c>
      <c r="D409" s="378"/>
      <c r="E409" s="379" t="s">
        <v>426</v>
      </c>
      <c r="F409" s="379"/>
      <c r="G409" s="380" t="s">
        <v>421</v>
      </c>
      <c r="H409" s="380"/>
      <c r="I409" s="381" t="s">
        <v>422</v>
      </c>
      <c r="J409" s="381"/>
      <c r="K409" s="382" t="s">
        <v>423</v>
      </c>
      <c r="L409" s="382"/>
      <c r="M409" s="383" t="s">
        <v>424</v>
      </c>
      <c r="N409" s="383"/>
      <c r="P409" s="69"/>
    </row>
    <row r="410" spans="2:17" ht="60" customHeight="1">
      <c r="C410" s="377" t="str">
        <f>$C$11</f>
        <v>・社員アカウントの保持</v>
      </c>
      <c r="D410" s="377"/>
      <c r="E410" s="377" t="str">
        <f>$E$11</f>
        <v>・（ヘッドハンティング）</v>
      </c>
      <c r="F410" s="377"/>
      <c r="G410" s="377" t="str">
        <f>$G$11</f>
        <v>・重要情報を管理するサーバへのアクセス
・重要情報のダウンロード</v>
      </c>
      <c r="H410" s="377"/>
      <c r="I410" s="377" t="str">
        <f>$I$11</f>
        <v>-</v>
      </c>
      <c r="J410" s="377"/>
      <c r="K410" s="377" t="str">
        <f>$K$11</f>
        <v>-</v>
      </c>
      <c r="L410" s="377"/>
      <c r="M410" s="377" t="str">
        <f>$M$11</f>
        <v>・重要情報の持ち出し</v>
      </c>
      <c r="N410" s="377"/>
      <c r="P410" s="69"/>
    </row>
    <row r="411" spans="2:17" ht="24.95" customHeight="1">
      <c r="C411" s="377" t="s">
        <v>340</v>
      </c>
      <c r="D411" s="377"/>
      <c r="E411" s="377" t="s">
        <v>340</v>
      </c>
      <c r="F411" s="377"/>
      <c r="G411" s="377" t="s">
        <v>340</v>
      </c>
      <c r="H411" s="377"/>
      <c r="I411" s="377" t="s">
        <v>340</v>
      </c>
      <c r="J411" s="377"/>
      <c r="K411" s="377" t="s">
        <v>340</v>
      </c>
      <c r="L411" s="377"/>
      <c r="M411" s="377" t="s">
        <v>340</v>
      </c>
      <c r="N411" s="377"/>
      <c r="P411" s="69"/>
    </row>
    <row r="412" spans="2:17" ht="20.25" thickBot="1">
      <c r="P412" s="69"/>
    </row>
    <row r="413" spans="2:17" ht="39.950000000000003" customHeight="1" thickBot="1">
      <c r="C413" s="374" t="s">
        <v>490</v>
      </c>
      <c r="D413" s="375"/>
      <c r="E413" s="375"/>
      <c r="F413" s="375"/>
      <c r="G413" s="375"/>
      <c r="H413" s="375"/>
      <c r="I413" s="375"/>
      <c r="J413" s="375"/>
      <c r="K413" s="375"/>
      <c r="L413" s="375"/>
      <c r="M413" s="375"/>
      <c r="N413" s="376"/>
      <c r="P413" s="69"/>
    </row>
    <row r="414" spans="2:17" ht="19.5" customHeight="1">
      <c r="C414" s="22"/>
      <c r="H414" s="99"/>
      <c r="I414" s="99"/>
      <c r="J414" s="99"/>
      <c r="P414" s="69"/>
    </row>
    <row r="415" spans="2:17" ht="19.5" customHeight="1">
      <c r="C415" s="22"/>
      <c r="H415" s="99"/>
      <c r="I415" s="99"/>
      <c r="J415" s="99"/>
      <c r="P415" s="69"/>
    </row>
    <row r="416" spans="2:17" ht="39.75">
      <c r="B416" s="33"/>
      <c r="C416" s="33" t="str">
        <f>VLOOKUP(25,Products!$A$4:$B$35,2,FALSE)</f>
        <v>セキュリティオペレーションセンター（SOC）による総合的なセキュリティ監視</v>
      </c>
      <c r="H416" s="149"/>
      <c r="P416" s="69"/>
    </row>
    <row r="417" spans="2:17">
      <c r="C417" s="22" t="s">
        <v>334</v>
      </c>
      <c r="H417" s="113" t="s">
        <v>335</v>
      </c>
      <c r="P417" s="69"/>
    </row>
    <row r="418" spans="2:17" ht="105" customHeight="1">
      <c r="C418" s="390" t="str" cm="1">
        <f t="array" aca="1" ref="C418" ca="1">INDEX(Products!A:D, (MATCH(OFFSET(INDIRECT(ADDRESS(ROW(), COLUMN())), -2, 0), Products!B:B, 0)), 4)</f>
        <v>SOC(Security Operation Center)とは、24時間365日体制でネットワークやデバイスを監視し、
サイバー攻撃の検出や分析、対応策のアドバイスを行う組織をいいます。
セキュリティ関連の組織としては他にもCSIRT(Computer Security Incident Response Team)が
ありますが、CSIRTはインシデントが発生した時の対応に重点が置かれているのに対し、SOCはインシデントの検知に重点が置かれている点が特徴的です。</v>
      </c>
      <c r="D418" s="390"/>
      <c r="E418" s="390"/>
      <c r="F418" s="390"/>
      <c r="G418" s="390"/>
      <c r="H418" s="392" t="str">
        <f>$H$62</f>
        <v>JIPDEC「企業IT利活⽤動向調査2022」より引用</v>
      </c>
      <c r="I418" s="392"/>
      <c r="J418" s="392"/>
      <c r="P418" s="69"/>
    </row>
    <row r="419" spans="2:17">
      <c r="C419" s="22"/>
      <c r="H419" s="391" t="str">
        <f>$H$63</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419" s="391"/>
      <c r="J419" s="391"/>
      <c r="O419" s="99"/>
      <c r="P419" s="99"/>
      <c r="Q419" s="99"/>
    </row>
    <row r="420" spans="2:17">
      <c r="C420" s="22" t="s">
        <v>348</v>
      </c>
      <c r="G420" s="37"/>
      <c r="H420" s="391"/>
      <c r="I420" s="391"/>
      <c r="J420" s="391"/>
      <c r="O420" s="99"/>
      <c r="P420" s="99"/>
      <c r="Q420" s="99"/>
    </row>
    <row r="421" spans="2:17" ht="100.5" customHeight="1">
      <c r="C421" s="390" t="str" cm="1">
        <f t="array" aca="1" ref="C421" ca="1">INDEX(Products!A:E, (MATCH(OFFSET(INDIRECT(ADDRESS(ROW(), COLUMN())), -5, 0), Products!B:B, 0)), 5)</f>
        <v>・業務に必要な作業手順やテンプレート、プロセスを特定し、明確な文書を作成する事が必要です。
・SOCの任務や課題を明確にし、対応内容やその業務範囲について、具体的に調整した上で、
SOCの責任範囲を定義する必要があります。
・管理が行き届かない機器(いわゆるシャドーIT)で発生したインシデントは、
SOCも対処できないため、資産管理を適切に行う必要があります。</v>
      </c>
      <c r="D421" s="390"/>
      <c r="E421" s="390"/>
      <c r="F421" s="390"/>
      <c r="G421" s="390"/>
      <c r="H421" s="391"/>
      <c r="I421" s="391"/>
      <c r="J421" s="391"/>
      <c r="O421" s="99"/>
      <c r="P421" s="99"/>
      <c r="Q421" s="99"/>
    </row>
    <row r="422" spans="2:17">
      <c r="H422" s="391"/>
      <c r="I422" s="391"/>
      <c r="J422" s="391"/>
      <c r="O422" s="99"/>
      <c r="P422" s="99"/>
      <c r="Q422" s="99"/>
    </row>
    <row r="423" spans="2:17">
      <c r="C423" s="22" t="s">
        <v>339</v>
      </c>
      <c r="H423" s="391"/>
      <c r="I423" s="391"/>
      <c r="J423" s="391"/>
      <c r="O423" s="99"/>
      <c r="P423" s="99"/>
      <c r="Q423" s="99"/>
    </row>
    <row r="424" spans="2:17">
      <c r="H424" s="149"/>
      <c r="O424" s="99"/>
      <c r="P424" s="99"/>
      <c r="Q424" s="99"/>
    </row>
    <row r="425" spans="2:17">
      <c r="C425" s="426" t="s">
        <v>419</v>
      </c>
      <c r="D425" s="427"/>
      <c r="E425" s="428" t="s">
        <v>426</v>
      </c>
      <c r="F425" s="429"/>
      <c r="G425" s="430" t="s">
        <v>421</v>
      </c>
      <c r="H425" s="431"/>
      <c r="I425" s="432" t="s">
        <v>422</v>
      </c>
      <c r="J425" s="433"/>
      <c r="K425" s="434" t="s">
        <v>423</v>
      </c>
      <c r="L425" s="435"/>
      <c r="M425" s="436" t="s">
        <v>424</v>
      </c>
      <c r="N425" s="437"/>
      <c r="P425" s="69"/>
    </row>
    <row r="426" spans="2:17" ht="60" customHeight="1">
      <c r="C426" s="377" t="str">
        <f>$C$11</f>
        <v>・社員アカウントの保持</v>
      </c>
      <c r="D426" s="377"/>
      <c r="E426" s="377" t="str">
        <f>$E$11</f>
        <v>・（ヘッドハンティング）</v>
      </c>
      <c r="F426" s="377"/>
      <c r="G426" s="384" t="str">
        <f>$G$11</f>
        <v>・重要情報を管理するサーバへのアクセス
・重要情報のダウンロード</v>
      </c>
      <c r="H426" s="384"/>
      <c r="I426" s="377" t="str">
        <f>$I$11</f>
        <v>-</v>
      </c>
      <c r="J426" s="377"/>
      <c r="K426" s="377" t="str">
        <f>$K$11</f>
        <v>-</v>
      </c>
      <c r="L426" s="377"/>
      <c r="M426" s="384" t="str">
        <f>$M$11</f>
        <v>・重要情報の持ち出し</v>
      </c>
      <c r="N426" s="384"/>
      <c r="P426" s="69"/>
    </row>
    <row r="427" spans="2:17" ht="167.1" customHeight="1">
      <c r="C427" s="377" t="s">
        <v>312</v>
      </c>
      <c r="D427" s="377"/>
      <c r="E427" s="377" t="s">
        <v>312</v>
      </c>
      <c r="F427" s="377"/>
      <c r="G427" s="389" t="s">
        <v>556</v>
      </c>
      <c r="H427" s="389"/>
      <c r="I427" s="377" t="s">
        <v>312</v>
      </c>
      <c r="J427" s="377"/>
      <c r="K427" s="377" t="s">
        <v>312</v>
      </c>
      <c r="L427" s="377"/>
      <c r="M427" s="389" t="s">
        <v>555</v>
      </c>
      <c r="N427" s="389"/>
      <c r="P427" s="69"/>
    </row>
    <row r="428" spans="2:17">
      <c r="H428" s="149"/>
      <c r="P428" s="69"/>
    </row>
    <row r="429" spans="2:17" ht="39.950000000000003" customHeight="1">
      <c r="C429" s="374" t="s">
        <v>344</v>
      </c>
      <c r="D429" s="375"/>
      <c r="E429" s="375"/>
      <c r="F429" s="375"/>
      <c r="G429" s="375"/>
      <c r="H429" s="375"/>
      <c r="I429" s="375"/>
      <c r="J429" s="375"/>
      <c r="K429" s="375"/>
      <c r="L429" s="375"/>
      <c r="M429" s="375"/>
      <c r="N429" s="376"/>
      <c r="P429" s="69"/>
    </row>
    <row r="430" spans="2:17" ht="19.5" customHeight="1">
      <c r="C430" s="22"/>
      <c r="H430" s="99"/>
      <c r="I430" s="99"/>
      <c r="J430" s="99"/>
      <c r="P430" s="69"/>
    </row>
    <row r="431" spans="2:17" ht="19.5" customHeight="1">
      <c r="C431" s="22"/>
      <c r="H431" s="99"/>
      <c r="I431" s="99"/>
      <c r="J431" s="99"/>
      <c r="P431" s="69"/>
    </row>
    <row r="432" spans="2:17" ht="39.75">
      <c r="B432" s="33"/>
      <c r="C432" s="33" t="str">
        <f>VLOOKUP(26,Products!$A$4:$B$35,2,FALSE)</f>
        <v>セキュリティ情報（脅威情報含む）有償配信サービス</v>
      </c>
      <c r="P432" s="69"/>
    </row>
    <row r="433" spans="2:17">
      <c r="C433" s="22" t="s">
        <v>334</v>
      </c>
      <c r="H433" s="22" t="s">
        <v>335</v>
      </c>
      <c r="P433" s="69"/>
    </row>
    <row r="434" spans="2:17" ht="59.1" customHeight="1">
      <c r="C434" s="390" t="str" cm="1">
        <f t="array" aca="1" ref="C434" ca="1">INDEX(Products!A:D, (MATCH(OFFSET(INDIRECT(ADDRESS(ROW(), COLUMN())), -2, 0), Products!B:B, 0)), 4)</f>
        <v>脅威インテリジェンスと呼ばれる、サイバーセキュリティにおける脅威の防止や検知に利用できる情報の総称を有償で購入するサービスです。特定の業界・業種を標的としたサイバー攻撃への対策検討に有効です。</v>
      </c>
      <c r="D434" s="390"/>
      <c r="E434" s="390"/>
      <c r="F434" s="390"/>
      <c r="G434" s="390"/>
      <c r="H434" s="392" t="str">
        <f>$H$46</f>
        <v>JIPDEC「企業IT利活⽤動向調査2022」より引用</v>
      </c>
      <c r="I434" s="392"/>
      <c r="J434" s="392"/>
      <c r="P434" s="69"/>
    </row>
    <row r="435" spans="2:17">
      <c r="C435" s="22"/>
      <c r="H435" s="391" t="s">
        <v>491</v>
      </c>
      <c r="I435" s="391"/>
      <c r="J435" s="391"/>
      <c r="O435" s="99"/>
      <c r="P435" s="99"/>
      <c r="Q435" s="99"/>
    </row>
    <row r="436" spans="2:17">
      <c r="C436" s="22" t="s">
        <v>348</v>
      </c>
      <c r="G436" s="37"/>
      <c r="H436" s="391"/>
      <c r="I436" s="391"/>
      <c r="J436" s="391"/>
      <c r="O436" s="99"/>
      <c r="P436" s="99"/>
      <c r="Q436" s="99"/>
    </row>
    <row r="437" spans="2:17" ht="100.5" customHeight="1">
      <c r="C437" s="390" t="str" cm="1">
        <f t="array" aca="1" ref="C437" ca="1">INDEX(Products!A:E, (MATCH(OFFSET(INDIRECT(ADDRESS(ROW(), COLUMN())), -5, 0), Products!B:B, 0)), 5)</f>
        <v>・サービスによって公開情報から脆弱性情報をまとめただけのものからダークウェブを調査し攻撃者の次の標的となっているかを知ることができるものまで脅威情報は様々な種類があります。自組織に必要な情報の選定が必要になります。</v>
      </c>
      <c r="D437" s="390"/>
      <c r="E437" s="390"/>
      <c r="F437" s="390"/>
      <c r="G437" s="390"/>
      <c r="H437" s="391"/>
      <c r="I437" s="391"/>
      <c r="J437" s="391"/>
      <c r="O437" s="99"/>
      <c r="P437" s="99"/>
      <c r="Q437" s="99"/>
    </row>
    <row r="438" spans="2:17">
      <c r="H438" s="391"/>
      <c r="I438" s="391"/>
      <c r="J438" s="391"/>
      <c r="O438" s="99"/>
      <c r="P438" s="99"/>
      <c r="Q438" s="99"/>
    </row>
    <row r="439" spans="2:17">
      <c r="C439" s="22" t="s">
        <v>339</v>
      </c>
      <c r="H439" s="391"/>
      <c r="I439" s="391"/>
      <c r="J439" s="391"/>
      <c r="O439" s="99"/>
      <c r="P439" s="99"/>
      <c r="Q439" s="99"/>
    </row>
    <row r="440" spans="2:17">
      <c r="O440" s="99"/>
      <c r="P440" s="99"/>
      <c r="Q440" s="99"/>
    </row>
    <row r="441" spans="2:17">
      <c r="C441" s="378" t="s">
        <v>419</v>
      </c>
      <c r="D441" s="378"/>
      <c r="E441" s="379" t="s">
        <v>426</v>
      </c>
      <c r="F441" s="379"/>
      <c r="G441" s="380" t="s">
        <v>421</v>
      </c>
      <c r="H441" s="380"/>
      <c r="I441" s="381" t="s">
        <v>422</v>
      </c>
      <c r="J441" s="381"/>
      <c r="K441" s="382" t="s">
        <v>423</v>
      </c>
      <c r="L441" s="382"/>
      <c r="M441" s="383" t="s">
        <v>424</v>
      </c>
      <c r="N441" s="383"/>
      <c r="P441" s="69"/>
    </row>
    <row r="442" spans="2:17" ht="60" customHeight="1">
      <c r="C442" s="377" t="str">
        <f>$C$11</f>
        <v>・社員アカウントの保持</v>
      </c>
      <c r="D442" s="377"/>
      <c r="E442" s="377" t="str">
        <f>$E$11</f>
        <v>・（ヘッドハンティング）</v>
      </c>
      <c r="F442" s="377"/>
      <c r="G442" s="377" t="str">
        <f>$G$11</f>
        <v>・重要情報を管理するサーバへのアクセス
・重要情報のダウンロード</v>
      </c>
      <c r="H442" s="377"/>
      <c r="I442" s="377" t="str">
        <f>$I$11</f>
        <v>-</v>
      </c>
      <c r="J442" s="377"/>
      <c r="K442" s="377" t="str">
        <f>$K$11</f>
        <v>-</v>
      </c>
      <c r="L442" s="377"/>
      <c r="M442" s="377" t="str">
        <f>$M$11</f>
        <v>・重要情報の持ち出し</v>
      </c>
      <c r="N442" s="377"/>
      <c r="P442" s="69"/>
    </row>
    <row r="443" spans="2:17" ht="21.95" customHeight="1">
      <c r="C443" s="377" t="s">
        <v>340</v>
      </c>
      <c r="D443" s="377"/>
      <c r="E443" s="377" t="s">
        <v>340</v>
      </c>
      <c r="F443" s="377"/>
      <c r="G443" s="377" t="s">
        <v>340</v>
      </c>
      <c r="H443" s="377"/>
      <c r="I443" s="377" t="s">
        <v>340</v>
      </c>
      <c r="J443" s="377"/>
      <c r="K443" s="377" t="s">
        <v>340</v>
      </c>
      <c r="L443" s="377"/>
      <c r="M443" s="377" t="s">
        <v>340</v>
      </c>
      <c r="N443" s="377"/>
      <c r="P443" s="69"/>
    </row>
    <row r="444" spans="2:17" ht="20.25" thickBot="1">
      <c r="P444" s="69"/>
    </row>
    <row r="445" spans="2:17" ht="39.950000000000003" customHeight="1" thickBot="1">
      <c r="C445" s="374" t="s">
        <v>490</v>
      </c>
      <c r="D445" s="375"/>
      <c r="E445" s="375"/>
      <c r="F445" s="375"/>
      <c r="G445" s="375"/>
      <c r="H445" s="375"/>
      <c r="I445" s="375"/>
      <c r="J445" s="375"/>
      <c r="K445" s="375"/>
      <c r="L445" s="375"/>
      <c r="M445" s="375"/>
      <c r="N445" s="376"/>
      <c r="P445" s="69"/>
    </row>
    <row r="446" spans="2:17" ht="19.5" customHeight="1">
      <c r="C446" s="22"/>
      <c r="H446" s="99"/>
      <c r="I446" s="99"/>
      <c r="J446" s="99"/>
      <c r="P446" s="69"/>
    </row>
    <row r="447" spans="2:17" ht="19.5" customHeight="1">
      <c r="C447" s="22"/>
      <c r="H447" s="99"/>
      <c r="I447" s="99"/>
      <c r="J447" s="99"/>
      <c r="P447" s="69"/>
    </row>
    <row r="448" spans="2:17" ht="39.75">
      <c r="B448" s="33"/>
      <c r="C448" s="33" t="str">
        <f>VLOOKUP(27,Products!$A$4:$B$35,2,FALSE)</f>
        <v>サイバー保険（個人情報漏洩保険含む）</v>
      </c>
      <c r="P448" s="69"/>
    </row>
    <row r="449" spans="3:17">
      <c r="C449" s="22" t="s">
        <v>334</v>
      </c>
      <c r="H449" s="22" t="s">
        <v>335</v>
      </c>
      <c r="P449" s="69"/>
    </row>
    <row r="450" spans="3:17" ht="60" customHeight="1">
      <c r="C450" s="390" t="str" cm="1">
        <f t="array" aca="1" ref="C450" ca="1">INDEX(Products!A:D, (MATCH(OFFSET(INDIRECT(ADDRESS(ROW(), COLUMN())), -2, 0), Products!B:B, 0)), 4)</f>
        <v>サイバーインシデントが発生した際に発生する損害額の一部が補償されるサービスです。</v>
      </c>
      <c r="D450" s="390"/>
      <c r="E450" s="390"/>
      <c r="F450" s="390"/>
      <c r="G450" s="390"/>
      <c r="H450" s="392" t="str">
        <f>$H$46</f>
        <v>JIPDEC「企業IT利活⽤動向調査2022」より引用</v>
      </c>
      <c r="I450" s="392"/>
      <c r="J450" s="392"/>
      <c r="P450" s="69"/>
    </row>
    <row r="451" spans="3:17">
      <c r="C451" s="22"/>
      <c r="H451" s="391" t="s">
        <v>491</v>
      </c>
      <c r="I451" s="391"/>
      <c r="J451" s="391"/>
      <c r="O451" s="99"/>
      <c r="P451" s="99"/>
      <c r="Q451" s="99"/>
    </row>
    <row r="452" spans="3:17">
      <c r="C452" s="22" t="s">
        <v>348</v>
      </c>
      <c r="G452" s="37"/>
      <c r="H452" s="391"/>
      <c r="I452" s="391"/>
      <c r="J452" s="391"/>
      <c r="O452" s="99"/>
      <c r="P452" s="99"/>
      <c r="Q452" s="99"/>
    </row>
    <row r="453" spans="3:17" ht="81" customHeight="1">
      <c r="C453" s="390" t="str" cm="1">
        <f t="array" aca="1" ref="C453" ca="1">INDEX(Products!A:E, (MATCH(OFFSET(INDIRECT(ADDRESS(ROW(), COLUMN())), -5, 0), Products!B:B, 0)), 5)</f>
        <v>・リスク低減策ではなくリスク移転策であり、自組織のリスク低減策が必要十分であるか確認・評価を行った上で選択する必要があります。
・サイバー保険の内容により免責事項、補償される損害額、付帯サービスが異なります。</v>
      </c>
      <c r="D453" s="390"/>
      <c r="E453" s="390"/>
      <c r="F453" s="390"/>
      <c r="G453" s="390"/>
      <c r="H453" s="391"/>
      <c r="I453" s="391"/>
      <c r="J453" s="391"/>
      <c r="O453" s="99"/>
      <c r="P453" s="99"/>
      <c r="Q453" s="99"/>
    </row>
    <row r="454" spans="3:17">
      <c r="H454" s="391"/>
      <c r="I454" s="391"/>
      <c r="J454" s="391"/>
      <c r="O454" s="99"/>
      <c r="P454" s="99"/>
      <c r="Q454" s="99"/>
    </row>
    <row r="455" spans="3:17">
      <c r="C455" s="22" t="s">
        <v>339</v>
      </c>
      <c r="H455" s="391"/>
      <c r="I455" s="391"/>
      <c r="J455" s="391"/>
      <c r="O455" s="99"/>
      <c r="P455" s="99"/>
      <c r="Q455" s="99"/>
    </row>
    <row r="456" spans="3:17">
      <c r="C456" s="128" t="s">
        <v>389</v>
      </c>
      <c r="H456" s="391"/>
      <c r="I456" s="391"/>
      <c r="J456" s="391"/>
      <c r="O456" s="99"/>
      <c r="P456" s="99"/>
      <c r="Q456" s="99"/>
    </row>
    <row r="457" spans="3:17">
      <c r="O457" s="99"/>
      <c r="P457" s="99"/>
      <c r="Q457" s="99"/>
    </row>
    <row r="458" spans="3:17">
      <c r="C458" s="378" t="s">
        <v>419</v>
      </c>
      <c r="D458" s="378"/>
      <c r="E458" s="379" t="s">
        <v>426</v>
      </c>
      <c r="F458" s="379"/>
      <c r="G458" s="380" t="s">
        <v>421</v>
      </c>
      <c r="H458" s="380"/>
      <c r="I458" s="381" t="s">
        <v>422</v>
      </c>
      <c r="J458" s="381"/>
      <c r="K458" s="382" t="s">
        <v>423</v>
      </c>
      <c r="L458" s="382"/>
      <c r="M458" s="383" t="s">
        <v>424</v>
      </c>
      <c r="N458" s="383"/>
      <c r="P458" s="69"/>
    </row>
    <row r="459" spans="3:17" ht="60" customHeight="1">
      <c r="C459" s="377" t="str">
        <f>$C$11</f>
        <v>・社員アカウントの保持</v>
      </c>
      <c r="D459" s="377"/>
      <c r="E459" s="377" t="str">
        <f>$E$11</f>
        <v>・（ヘッドハンティング）</v>
      </c>
      <c r="F459" s="377"/>
      <c r="G459" s="377" t="str">
        <f>$G$11</f>
        <v>・重要情報を管理するサーバへのアクセス
・重要情報のダウンロード</v>
      </c>
      <c r="H459" s="377"/>
      <c r="I459" s="377" t="str">
        <f>$I$11</f>
        <v>-</v>
      </c>
      <c r="J459" s="377"/>
      <c r="K459" s="377" t="str">
        <f>$K$11</f>
        <v>-</v>
      </c>
      <c r="L459" s="377"/>
      <c r="M459" s="377" t="str">
        <f>$M$11</f>
        <v>・重要情報の持ち出し</v>
      </c>
      <c r="N459" s="377"/>
      <c r="P459" s="69"/>
    </row>
    <row r="460" spans="3:17" ht="20.100000000000001" customHeight="1">
      <c r="C460" s="377" t="s">
        <v>340</v>
      </c>
      <c r="D460" s="377"/>
      <c r="E460" s="377" t="s">
        <v>340</v>
      </c>
      <c r="F460" s="377"/>
      <c r="G460" s="377" t="s">
        <v>340</v>
      </c>
      <c r="H460" s="377"/>
      <c r="I460" s="377" t="s">
        <v>340</v>
      </c>
      <c r="J460" s="377"/>
      <c r="K460" s="377" t="s">
        <v>340</v>
      </c>
      <c r="L460" s="377"/>
      <c r="M460" s="377" t="s">
        <v>340</v>
      </c>
      <c r="N460" s="377"/>
      <c r="P460" s="69"/>
    </row>
    <row r="461" spans="3:17" ht="20.25" thickBot="1">
      <c r="P461" s="69"/>
    </row>
    <row r="462" spans="3:17" ht="39.950000000000003" customHeight="1" thickBot="1">
      <c r="C462" s="374" t="s">
        <v>490</v>
      </c>
      <c r="D462" s="375"/>
      <c r="E462" s="375"/>
      <c r="F462" s="375"/>
      <c r="G462" s="375"/>
      <c r="H462" s="375"/>
      <c r="I462" s="375"/>
      <c r="J462" s="375"/>
      <c r="K462" s="375"/>
      <c r="L462" s="375"/>
      <c r="M462" s="375"/>
      <c r="N462" s="376"/>
      <c r="P462" s="69"/>
    </row>
    <row r="463" spans="3:17" ht="19.5" customHeight="1">
      <c r="C463" s="22"/>
      <c r="H463" s="99"/>
      <c r="I463" s="99"/>
      <c r="J463" s="99"/>
      <c r="P463" s="69"/>
    </row>
    <row r="464" spans="3:17" ht="19.5" customHeight="1">
      <c r="C464" s="22"/>
      <c r="H464" s="99"/>
      <c r="I464" s="99"/>
      <c r="J464" s="99"/>
      <c r="P464" s="69"/>
    </row>
    <row r="465" spans="16:16">
      <c r="P465" s="69"/>
    </row>
    <row r="466" spans="16:16">
      <c r="P466" s="69"/>
    </row>
    <row r="467" spans="16:16">
      <c r="P467" s="69"/>
    </row>
    <row r="468" spans="16:16">
      <c r="P468" s="69"/>
    </row>
    <row r="469" spans="16:16">
      <c r="P469" s="69"/>
    </row>
    <row r="470" spans="16:16">
      <c r="P470" s="69"/>
    </row>
    <row r="471" spans="16:16">
      <c r="P471" s="69"/>
    </row>
    <row r="472" spans="16:16">
      <c r="P472" s="69"/>
    </row>
    <row r="473" spans="16:16">
      <c r="P473" s="69"/>
    </row>
    <row r="474" spans="16:16">
      <c r="P474" s="69"/>
    </row>
    <row r="475" spans="16:16">
      <c r="P475" s="69"/>
    </row>
    <row r="476" spans="16:16">
      <c r="P476" s="69"/>
    </row>
    <row r="477" spans="16:16">
      <c r="P477" s="69"/>
    </row>
    <row r="478" spans="16:16">
      <c r="P478" s="69"/>
    </row>
    <row r="479" spans="16:16">
      <c r="P479" s="69"/>
    </row>
    <row r="480" spans="16:16">
      <c r="P480" s="69"/>
    </row>
    <row r="481" spans="16:16">
      <c r="P481" s="69"/>
    </row>
    <row r="482" spans="16:16">
      <c r="P482" s="69"/>
    </row>
    <row r="483" spans="16:16">
      <c r="P483" s="69"/>
    </row>
    <row r="484" spans="16:16">
      <c r="P484" s="69"/>
    </row>
    <row r="485" spans="16:16">
      <c r="P485" s="69"/>
    </row>
    <row r="486" spans="16:16">
      <c r="P486" s="69"/>
    </row>
    <row r="487" spans="16:16">
      <c r="P487" s="69"/>
    </row>
    <row r="488" spans="16:16">
      <c r="P488" s="69"/>
    </row>
    <row r="489" spans="16:16">
      <c r="P489" s="69"/>
    </row>
    <row r="490" spans="16:16">
      <c r="P490" s="69"/>
    </row>
    <row r="491" spans="16:16">
      <c r="P491" s="69"/>
    </row>
    <row r="492" spans="16:16">
      <c r="P492" s="69"/>
    </row>
    <row r="493" spans="16:16">
      <c r="P493" s="69"/>
    </row>
    <row r="494" spans="16:16">
      <c r="P494" s="69"/>
    </row>
    <row r="495" spans="16:16">
      <c r="P495" s="69"/>
    </row>
    <row r="496" spans="16:16">
      <c r="P496" s="69"/>
    </row>
    <row r="497" spans="16:16">
      <c r="P497" s="69"/>
    </row>
    <row r="498" spans="16:16">
      <c r="P498" s="69"/>
    </row>
    <row r="499" spans="16:16">
      <c r="P499" s="69"/>
    </row>
    <row r="500" spans="16:16">
      <c r="P500" s="69"/>
    </row>
    <row r="501" spans="16:16">
      <c r="P501" s="69"/>
    </row>
    <row r="502" spans="16:16">
      <c r="P502" s="69"/>
    </row>
    <row r="503" spans="16:16">
      <c r="P503" s="69"/>
    </row>
    <row r="504" spans="16:16">
      <c r="P504" s="69"/>
    </row>
    <row r="505" spans="16:16">
      <c r="P505" s="69"/>
    </row>
  </sheetData>
  <sheetProtection algorithmName="SHA-512" hashValue="Hhe08oSUyNYqJwzoAPXnN85XmptP+23iZNSNjXzTvT2titF+HpU+Y7DxoPzp6+2fmQ/U018hjNx4bWPI7mkAoA==" saltValue="kwJ9WGYp3OXuWrQZoKgm5A==" spinCount="100000" sheet="1" objects="1" scenarios="1"/>
  <mergeCells count="657">
    <mergeCell ref="C42:N42"/>
    <mergeCell ref="C53:D53"/>
    <mergeCell ref="E53:F53"/>
    <mergeCell ref="G53:H53"/>
    <mergeCell ref="I53:J53"/>
    <mergeCell ref="C32:E39"/>
    <mergeCell ref="F32:I39"/>
    <mergeCell ref="J32:N32"/>
    <mergeCell ref="J33:N33"/>
    <mergeCell ref="J37:N37"/>
    <mergeCell ref="J38:N38"/>
    <mergeCell ref="J39:N39"/>
    <mergeCell ref="J34:N34"/>
    <mergeCell ref="J35:N35"/>
    <mergeCell ref="J36:N36"/>
    <mergeCell ref="C46:G46"/>
    <mergeCell ref="H46:J46"/>
    <mergeCell ref="H47:J51"/>
    <mergeCell ref="C49:G49"/>
    <mergeCell ref="K12:L12"/>
    <mergeCell ref="M12:N12"/>
    <mergeCell ref="C16:N16"/>
    <mergeCell ref="M10:N10"/>
    <mergeCell ref="C11:D11"/>
    <mergeCell ref="E11:F11"/>
    <mergeCell ref="G11:H11"/>
    <mergeCell ref="I11:J11"/>
    <mergeCell ref="K11:L11"/>
    <mergeCell ref="M11:N11"/>
    <mergeCell ref="C19:E19"/>
    <mergeCell ref="F19:I19"/>
    <mergeCell ref="J19:N19"/>
    <mergeCell ref="C30:E30"/>
    <mergeCell ref="F30:I30"/>
    <mergeCell ref="J30:N30"/>
    <mergeCell ref="C31:E31"/>
    <mergeCell ref="F31:I31"/>
    <mergeCell ref="J31:N31"/>
    <mergeCell ref="J20:N20"/>
    <mergeCell ref="J26:N26"/>
    <mergeCell ref="C26:E29"/>
    <mergeCell ref="F26:I29"/>
    <mergeCell ref="B4:N4"/>
    <mergeCell ref="J27:N27"/>
    <mergeCell ref="J28:N28"/>
    <mergeCell ref="J29:N29"/>
    <mergeCell ref="C20:E25"/>
    <mergeCell ref="F20:I25"/>
    <mergeCell ref="J23:N23"/>
    <mergeCell ref="J21:N21"/>
    <mergeCell ref="J22:N22"/>
    <mergeCell ref="J24:N24"/>
    <mergeCell ref="J25:N25"/>
    <mergeCell ref="C10:D10"/>
    <mergeCell ref="E10:F10"/>
    <mergeCell ref="G10:H10"/>
    <mergeCell ref="I10:J10"/>
    <mergeCell ref="K10:L10"/>
    <mergeCell ref="C15:N15"/>
    <mergeCell ref="C18:E18"/>
    <mergeCell ref="F18:I18"/>
    <mergeCell ref="J18:N18"/>
    <mergeCell ref="C12:D12"/>
    <mergeCell ref="E12:F12"/>
    <mergeCell ref="G12:H12"/>
    <mergeCell ref="I12:J12"/>
    <mergeCell ref="C55:D55"/>
    <mergeCell ref="E55:F55"/>
    <mergeCell ref="G55:H55"/>
    <mergeCell ref="I55:J55"/>
    <mergeCell ref="K55:L55"/>
    <mergeCell ref="M55:N55"/>
    <mergeCell ref="K53:L53"/>
    <mergeCell ref="M53:N53"/>
    <mergeCell ref="C54:D54"/>
    <mergeCell ref="E54:F54"/>
    <mergeCell ref="G54:H54"/>
    <mergeCell ref="I54:J54"/>
    <mergeCell ref="K54:L54"/>
    <mergeCell ref="M54:N54"/>
    <mergeCell ref="C57:N57"/>
    <mergeCell ref="H63:J67"/>
    <mergeCell ref="C69:D69"/>
    <mergeCell ref="E69:F69"/>
    <mergeCell ref="G69:H69"/>
    <mergeCell ref="I69:J69"/>
    <mergeCell ref="K69:L69"/>
    <mergeCell ref="C71:D71"/>
    <mergeCell ref="E71:F71"/>
    <mergeCell ref="G71:H71"/>
    <mergeCell ref="I71:J71"/>
    <mergeCell ref="K71:L71"/>
    <mergeCell ref="M71:N71"/>
    <mergeCell ref="M69:N69"/>
    <mergeCell ref="C70:D70"/>
    <mergeCell ref="E70:F70"/>
    <mergeCell ref="G70:H70"/>
    <mergeCell ref="I70:J70"/>
    <mergeCell ref="K70:L70"/>
    <mergeCell ref="M70:N70"/>
    <mergeCell ref="C62:G62"/>
    <mergeCell ref="H62:J62"/>
    <mergeCell ref="C65:G65"/>
    <mergeCell ref="C73:N73"/>
    <mergeCell ref="H79:J85"/>
    <mergeCell ref="C87:D87"/>
    <mergeCell ref="E87:F87"/>
    <mergeCell ref="G87:H87"/>
    <mergeCell ref="I87:J87"/>
    <mergeCell ref="K87:L87"/>
    <mergeCell ref="C89:D89"/>
    <mergeCell ref="E89:F89"/>
    <mergeCell ref="G89:H89"/>
    <mergeCell ref="I89:J89"/>
    <mergeCell ref="K89:L89"/>
    <mergeCell ref="M89:N89"/>
    <mergeCell ref="M87:N87"/>
    <mergeCell ref="C88:D88"/>
    <mergeCell ref="E88:F88"/>
    <mergeCell ref="G88:H88"/>
    <mergeCell ref="I88:J88"/>
    <mergeCell ref="K88:L88"/>
    <mergeCell ref="M88:N88"/>
    <mergeCell ref="C78:G78"/>
    <mergeCell ref="H78:J78"/>
    <mergeCell ref="C81:G83"/>
    <mergeCell ref="C91:N91"/>
    <mergeCell ref="H97:J101"/>
    <mergeCell ref="C103:D103"/>
    <mergeCell ref="E103:F103"/>
    <mergeCell ref="G103:H103"/>
    <mergeCell ref="I103:J103"/>
    <mergeCell ref="K103:L103"/>
    <mergeCell ref="C96:G96"/>
    <mergeCell ref="H96:J96"/>
    <mergeCell ref="C99:G99"/>
    <mergeCell ref="C105:D105"/>
    <mergeCell ref="E105:F105"/>
    <mergeCell ref="G105:H105"/>
    <mergeCell ref="I105:J105"/>
    <mergeCell ref="K105:L105"/>
    <mergeCell ref="M105:N105"/>
    <mergeCell ref="M103:N103"/>
    <mergeCell ref="C104:D104"/>
    <mergeCell ref="E104:F104"/>
    <mergeCell ref="G104:H104"/>
    <mergeCell ref="I104:J104"/>
    <mergeCell ref="K104:L104"/>
    <mergeCell ref="M104:N104"/>
    <mergeCell ref="C119:D119"/>
    <mergeCell ref="E119:F119"/>
    <mergeCell ref="G119:H119"/>
    <mergeCell ref="I119:J119"/>
    <mergeCell ref="K119:L119"/>
    <mergeCell ref="M119:N119"/>
    <mergeCell ref="C107:N107"/>
    <mergeCell ref="H113:J117"/>
    <mergeCell ref="C112:G112"/>
    <mergeCell ref="H112:J112"/>
    <mergeCell ref="C115:G115"/>
    <mergeCell ref="C121:D121"/>
    <mergeCell ref="E121:F121"/>
    <mergeCell ref="G121:H121"/>
    <mergeCell ref="I121:J121"/>
    <mergeCell ref="K121:L121"/>
    <mergeCell ref="M121:N121"/>
    <mergeCell ref="C120:D120"/>
    <mergeCell ref="E120:F120"/>
    <mergeCell ref="G120:H120"/>
    <mergeCell ref="I120:J120"/>
    <mergeCell ref="K120:L120"/>
    <mergeCell ref="M120:N120"/>
    <mergeCell ref="C135:D135"/>
    <mergeCell ref="E135:F135"/>
    <mergeCell ref="G135:H135"/>
    <mergeCell ref="I135:J135"/>
    <mergeCell ref="K135:L135"/>
    <mergeCell ref="M135:N135"/>
    <mergeCell ref="C123:N123"/>
    <mergeCell ref="H129:J133"/>
    <mergeCell ref="C128:G128"/>
    <mergeCell ref="H128:J128"/>
    <mergeCell ref="C131:G131"/>
    <mergeCell ref="C137:D137"/>
    <mergeCell ref="E137:F137"/>
    <mergeCell ref="G137:H137"/>
    <mergeCell ref="I137:J137"/>
    <mergeCell ref="K137:L137"/>
    <mergeCell ref="M137:N137"/>
    <mergeCell ref="C136:D136"/>
    <mergeCell ref="E136:F136"/>
    <mergeCell ref="G136:H136"/>
    <mergeCell ref="I136:J136"/>
    <mergeCell ref="K136:L136"/>
    <mergeCell ref="M136:N136"/>
    <mergeCell ref="C152:D152"/>
    <mergeCell ref="E152:F152"/>
    <mergeCell ref="G152:H152"/>
    <mergeCell ref="I152:J152"/>
    <mergeCell ref="K152:L152"/>
    <mergeCell ref="M152:N152"/>
    <mergeCell ref="C139:N139"/>
    <mergeCell ref="H145:J149"/>
    <mergeCell ref="C151:D151"/>
    <mergeCell ref="E151:F151"/>
    <mergeCell ref="G151:H151"/>
    <mergeCell ref="I151:J151"/>
    <mergeCell ref="K151:L151"/>
    <mergeCell ref="M151:N151"/>
    <mergeCell ref="C144:G144"/>
    <mergeCell ref="H144:J144"/>
    <mergeCell ref="C147:G147"/>
    <mergeCell ref="C155:N155"/>
    <mergeCell ref="H161:J166"/>
    <mergeCell ref="C166:G166"/>
    <mergeCell ref="C153:D153"/>
    <mergeCell ref="E153:F153"/>
    <mergeCell ref="G153:H153"/>
    <mergeCell ref="I153:J153"/>
    <mergeCell ref="K153:L153"/>
    <mergeCell ref="M153:N153"/>
    <mergeCell ref="C160:G160"/>
    <mergeCell ref="H160:J160"/>
    <mergeCell ref="C163:G163"/>
    <mergeCell ref="C169:D169"/>
    <mergeCell ref="E169:F169"/>
    <mergeCell ref="G169:H169"/>
    <mergeCell ref="I169:J169"/>
    <mergeCell ref="K169:L169"/>
    <mergeCell ref="M169:N169"/>
    <mergeCell ref="C168:D168"/>
    <mergeCell ref="E168:F168"/>
    <mergeCell ref="G168:H168"/>
    <mergeCell ref="I168:J168"/>
    <mergeCell ref="K168:L168"/>
    <mergeCell ref="M168:N168"/>
    <mergeCell ref="C172:N172"/>
    <mergeCell ref="H178:J182"/>
    <mergeCell ref="C170:D170"/>
    <mergeCell ref="E170:F170"/>
    <mergeCell ref="G170:H170"/>
    <mergeCell ref="I170:J170"/>
    <mergeCell ref="K170:L170"/>
    <mergeCell ref="M170:N170"/>
    <mergeCell ref="C177:G177"/>
    <mergeCell ref="H177:J177"/>
    <mergeCell ref="C180:G180"/>
    <mergeCell ref="C185:D185"/>
    <mergeCell ref="E185:F185"/>
    <mergeCell ref="G185:H185"/>
    <mergeCell ref="I185:J185"/>
    <mergeCell ref="K185:L185"/>
    <mergeCell ref="M185:N185"/>
    <mergeCell ref="C184:D184"/>
    <mergeCell ref="E184:F184"/>
    <mergeCell ref="G184:H184"/>
    <mergeCell ref="I184:J184"/>
    <mergeCell ref="K184:L184"/>
    <mergeCell ref="M184:N184"/>
    <mergeCell ref="C188:N188"/>
    <mergeCell ref="H194:J198"/>
    <mergeCell ref="C200:D200"/>
    <mergeCell ref="E200:F200"/>
    <mergeCell ref="G200:H200"/>
    <mergeCell ref="I200:J200"/>
    <mergeCell ref="K200:L200"/>
    <mergeCell ref="M200:N200"/>
    <mergeCell ref="C186:D186"/>
    <mergeCell ref="E186:F186"/>
    <mergeCell ref="G186:H186"/>
    <mergeCell ref="I186:J186"/>
    <mergeCell ref="K186:L186"/>
    <mergeCell ref="M186:N186"/>
    <mergeCell ref="C193:G193"/>
    <mergeCell ref="H193:J193"/>
    <mergeCell ref="C196:G196"/>
    <mergeCell ref="C202:D202"/>
    <mergeCell ref="E202:F202"/>
    <mergeCell ref="G202:H202"/>
    <mergeCell ref="I202:J202"/>
    <mergeCell ref="K202:L202"/>
    <mergeCell ref="M202:N202"/>
    <mergeCell ref="C201:D201"/>
    <mergeCell ref="E201:F201"/>
    <mergeCell ref="G201:H201"/>
    <mergeCell ref="I201:J201"/>
    <mergeCell ref="K201:L201"/>
    <mergeCell ref="M201:N201"/>
    <mergeCell ref="C217:D217"/>
    <mergeCell ref="E217:F217"/>
    <mergeCell ref="G217:H217"/>
    <mergeCell ref="I217:J217"/>
    <mergeCell ref="K217:L217"/>
    <mergeCell ref="M217:N217"/>
    <mergeCell ref="C204:N204"/>
    <mergeCell ref="H210:J214"/>
    <mergeCell ref="C216:D216"/>
    <mergeCell ref="E216:F216"/>
    <mergeCell ref="G216:H216"/>
    <mergeCell ref="I216:J216"/>
    <mergeCell ref="K216:L216"/>
    <mergeCell ref="M216:N216"/>
    <mergeCell ref="C209:G209"/>
    <mergeCell ref="H209:J209"/>
    <mergeCell ref="C212:G212"/>
    <mergeCell ref="C220:N220"/>
    <mergeCell ref="H226:J230"/>
    <mergeCell ref="C232:D232"/>
    <mergeCell ref="E232:F232"/>
    <mergeCell ref="G232:H232"/>
    <mergeCell ref="I232:J232"/>
    <mergeCell ref="K232:L232"/>
    <mergeCell ref="M232:N232"/>
    <mergeCell ref="C218:D218"/>
    <mergeCell ref="E218:F218"/>
    <mergeCell ref="G218:H218"/>
    <mergeCell ref="I218:J218"/>
    <mergeCell ref="K218:L218"/>
    <mergeCell ref="M218:N218"/>
    <mergeCell ref="C225:G225"/>
    <mergeCell ref="H225:J225"/>
    <mergeCell ref="C228:G228"/>
    <mergeCell ref="C234:D234"/>
    <mergeCell ref="E234:F234"/>
    <mergeCell ref="G234:H234"/>
    <mergeCell ref="I234:J234"/>
    <mergeCell ref="K234:L234"/>
    <mergeCell ref="M234:N234"/>
    <mergeCell ref="C233:D233"/>
    <mergeCell ref="E233:F233"/>
    <mergeCell ref="G233:H233"/>
    <mergeCell ref="I233:J233"/>
    <mergeCell ref="K233:L233"/>
    <mergeCell ref="M233:N233"/>
    <mergeCell ref="C249:D249"/>
    <mergeCell ref="E249:F249"/>
    <mergeCell ref="G249:H249"/>
    <mergeCell ref="I249:J249"/>
    <mergeCell ref="K249:L249"/>
    <mergeCell ref="M249:N249"/>
    <mergeCell ref="C236:N236"/>
    <mergeCell ref="H242:J246"/>
    <mergeCell ref="C248:D248"/>
    <mergeCell ref="E248:F248"/>
    <mergeCell ref="G248:H248"/>
    <mergeCell ref="I248:J248"/>
    <mergeCell ref="K248:L248"/>
    <mergeCell ref="M248:N248"/>
    <mergeCell ref="C241:G241"/>
    <mergeCell ref="H241:J241"/>
    <mergeCell ref="C244:G244"/>
    <mergeCell ref="C252:N252"/>
    <mergeCell ref="H258:J262"/>
    <mergeCell ref="C264:D264"/>
    <mergeCell ref="E264:F264"/>
    <mergeCell ref="G264:H264"/>
    <mergeCell ref="I264:J264"/>
    <mergeCell ref="K264:L264"/>
    <mergeCell ref="M264:N264"/>
    <mergeCell ref="C250:D250"/>
    <mergeCell ref="E250:F250"/>
    <mergeCell ref="G250:H250"/>
    <mergeCell ref="I250:J250"/>
    <mergeCell ref="K250:L250"/>
    <mergeCell ref="M250:N250"/>
    <mergeCell ref="C257:G257"/>
    <mergeCell ref="H257:J257"/>
    <mergeCell ref="C260:G260"/>
    <mergeCell ref="C266:D266"/>
    <mergeCell ref="E266:F266"/>
    <mergeCell ref="G266:H266"/>
    <mergeCell ref="I266:J266"/>
    <mergeCell ref="K266:L266"/>
    <mergeCell ref="M266:N266"/>
    <mergeCell ref="C265:D265"/>
    <mergeCell ref="E265:F265"/>
    <mergeCell ref="G265:H265"/>
    <mergeCell ref="I265:J265"/>
    <mergeCell ref="K265:L265"/>
    <mergeCell ref="M265:N265"/>
    <mergeCell ref="C281:D281"/>
    <mergeCell ref="E281:F281"/>
    <mergeCell ref="G281:H281"/>
    <mergeCell ref="I281:J281"/>
    <mergeCell ref="K281:L281"/>
    <mergeCell ref="M281:N281"/>
    <mergeCell ref="C268:N268"/>
    <mergeCell ref="H274:J278"/>
    <mergeCell ref="C280:D280"/>
    <mergeCell ref="E280:F280"/>
    <mergeCell ref="G280:H280"/>
    <mergeCell ref="I280:J280"/>
    <mergeCell ref="K280:L280"/>
    <mergeCell ref="M280:N280"/>
    <mergeCell ref="C273:G273"/>
    <mergeCell ref="H273:J273"/>
    <mergeCell ref="C276:G276"/>
    <mergeCell ref="C284:N284"/>
    <mergeCell ref="H290:J294"/>
    <mergeCell ref="C296:D296"/>
    <mergeCell ref="E296:F296"/>
    <mergeCell ref="G296:H296"/>
    <mergeCell ref="I296:J296"/>
    <mergeCell ref="K296:L296"/>
    <mergeCell ref="M296:N296"/>
    <mergeCell ref="C282:D282"/>
    <mergeCell ref="E282:F282"/>
    <mergeCell ref="G282:H282"/>
    <mergeCell ref="I282:J282"/>
    <mergeCell ref="K282:L282"/>
    <mergeCell ref="M282:N282"/>
    <mergeCell ref="C289:G289"/>
    <mergeCell ref="H289:J289"/>
    <mergeCell ref="C292:G292"/>
    <mergeCell ref="C298:D298"/>
    <mergeCell ref="E298:F298"/>
    <mergeCell ref="G298:H298"/>
    <mergeCell ref="I298:J298"/>
    <mergeCell ref="K298:L298"/>
    <mergeCell ref="M298:N298"/>
    <mergeCell ref="C297:D297"/>
    <mergeCell ref="E297:F297"/>
    <mergeCell ref="G297:H297"/>
    <mergeCell ref="I297:J297"/>
    <mergeCell ref="K297:L297"/>
    <mergeCell ref="M297:N297"/>
    <mergeCell ref="M314:N314"/>
    <mergeCell ref="C313:D313"/>
    <mergeCell ref="E313:F313"/>
    <mergeCell ref="G313:H313"/>
    <mergeCell ref="I313:J313"/>
    <mergeCell ref="K313:L313"/>
    <mergeCell ref="M313:N313"/>
    <mergeCell ref="C316:N316"/>
    <mergeCell ref="C300:N300"/>
    <mergeCell ref="H306:J310"/>
    <mergeCell ref="C312:D312"/>
    <mergeCell ref="E312:F312"/>
    <mergeCell ref="G312:H312"/>
    <mergeCell ref="I312:J312"/>
    <mergeCell ref="K312:L312"/>
    <mergeCell ref="M312:N312"/>
    <mergeCell ref="H305:J305"/>
    <mergeCell ref="C308:G308"/>
    <mergeCell ref="C305:G305"/>
    <mergeCell ref="H322:J326"/>
    <mergeCell ref="C328:D328"/>
    <mergeCell ref="E328:F328"/>
    <mergeCell ref="G328:H328"/>
    <mergeCell ref="I328:J328"/>
    <mergeCell ref="K328:L328"/>
    <mergeCell ref="C314:D314"/>
    <mergeCell ref="E314:F314"/>
    <mergeCell ref="G314:H314"/>
    <mergeCell ref="I314:J314"/>
    <mergeCell ref="K314:L314"/>
    <mergeCell ref="C321:G321"/>
    <mergeCell ref="H321:J321"/>
    <mergeCell ref="C324:G324"/>
    <mergeCell ref="C330:D330"/>
    <mergeCell ref="E330:F330"/>
    <mergeCell ref="G330:H330"/>
    <mergeCell ref="I330:J330"/>
    <mergeCell ref="K330:L330"/>
    <mergeCell ref="M330:N330"/>
    <mergeCell ref="M328:N328"/>
    <mergeCell ref="C329:D329"/>
    <mergeCell ref="E329:F329"/>
    <mergeCell ref="G329:H329"/>
    <mergeCell ref="I329:J329"/>
    <mergeCell ref="K329:L329"/>
    <mergeCell ref="M329:N329"/>
    <mergeCell ref="C332:N332"/>
    <mergeCell ref="H338:J342"/>
    <mergeCell ref="C344:D344"/>
    <mergeCell ref="E344:F344"/>
    <mergeCell ref="G344:H344"/>
    <mergeCell ref="I344:J344"/>
    <mergeCell ref="K344:L344"/>
    <mergeCell ref="M344:N344"/>
    <mergeCell ref="C337:G337"/>
    <mergeCell ref="H337:J337"/>
    <mergeCell ref="C340:G340"/>
    <mergeCell ref="C346:D346"/>
    <mergeCell ref="E346:F346"/>
    <mergeCell ref="G346:H346"/>
    <mergeCell ref="I346:J346"/>
    <mergeCell ref="K346:L346"/>
    <mergeCell ref="M346:N346"/>
    <mergeCell ref="C345:D345"/>
    <mergeCell ref="E345:F345"/>
    <mergeCell ref="G345:H345"/>
    <mergeCell ref="I345:J345"/>
    <mergeCell ref="K345:L345"/>
    <mergeCell ref="M345:N345"/>
    <mergeCell ref="C361:D361"/>
    <mergeCell ref="E361:F361"/>
    <mergeCell ref="G361:H361"/>
    <mergeCell ref="I361:J361"/>
    <mergeCell ref="K361:L361"/>
    <mergeCell ref="M361:N361"/>
    <mergeCell ref="C348:N348"/>
    <mergeCell ref="H354:J358"/>
    <mergeCell ref="C360:D360"/>
    <mergeCell ref="E360:F360"/>
    <mergeCell ref="G360:H360"/>
    <mergeCell ref="I360:J360"/>
    <mergeCell ref="K360:L360"/>
    <mergeCell ref="M360:N360"/>
    <mergeCell ref="C353:G353"/>
    <mergeCell ref="H353:J353"/>
    <mergeCell ref="C356:G356"/>
    <mergeCell ref="C364:N364"/>
    <mergeCell ref="H370:J374"/>
    <mergeCell ref="C376:D376"/>
    <mergeCell ref="E376:F376"/>
    <mergeCell ref="G376:H376"/>
    <mergeCell ref="I376:J376"/>
    <mergeCell ref="K376:L376"/>
    <mergeCell ref="M376:N376"/>
    <mergeCell ref="C362:D362"/>
    <mergeCell ref="E362:F362"/>
    <mergeCell ref="G362:H362"/>
    <mergeCell ref="I362:J362"/>
    <mergeCell ref="K362:L362"/>
    <mergeCell ref="M362:N362"/>
    <mergeCell ref="C369:G369"/>
    <mergeCell ref="H369:J369"/>
    <mergeCell ref="C372:G372"/>
    <mergeCell ref="C378:D378"/>
    <mergeCell ref="E378:F378"/>
    <mergeCell ref="G378:H378"/>
    <mergeCell ref="I378:J378"/>
    <mergeCell ref="K378:L378"/>
    <mergeCell ref="M378:N378"/>
    <mergeCell ref="C377:D377"/>
    <mergeCell ref="E377:F377"/>
    <mergeCell ref="G377:H377"/>
    <mergeCell ref="I377:J377"/>
    <mergeCell ref="K377:L377"/>
    <mergeCell ref="M377:N377"/>
    <mergeCell ref="C393:D393"/>
    <mergeCell ref="E393:F393"/>
    <mergeCell ref="G393:H393"/>
    <mergeCell ref="I393:J393"/>
    <mergeCell ref="K393:L393"/>
    <mergeCell ref="M393:N393"/>
    <mergeCell ref="C380:N380"/>
    <mergeCell ref="H386:J390"/>
    <mergeCell ref="C392:D392"/>
    <mergeCell ref="E392:F392"/>
    <mergeCell ref="G392:H392"/>
    <mergeCell ref="I392:J392"/>
    <mergeCell ref="K392:L392"/>
    <mergeCell ref="M392:N392"/>
    <mergeCell ref="C385:G385"/>
    <mergeCell ref="H385:J385"/>
    <mergeCell ref="C388:G388"/>
    <mergeCell ref="C396:N396"/>
    <mergeCell ref="H402:J406"/>
    <mergeCell ref="C409:D409"/>
    <mergeCell ref="E409:F409"/>
    <mergeCell ref="G409:H409"/>
    <mergeCell ref="I409:J409"/>
    <mergeCell ref="K409:L409"/>
    <mergeCell ref="M409:N409"/>
    <mergeCell ref="C394:D394"/>
    <mergeCell ref="E394:F394"/>
    <mergeCell ref="G394:H394"/>
    <mergeCell ref="I394:J394"/>
    <mergeCell ref="K394:L394"/>
    <mergeCell ref="M394:N394"/>
    <mergeCell ref="C401:G401"/>
    <mergeCell ref="H401:J401"/>
    <mergeCell ref="C404:G404"/>
    <mergeCell ref="C411:D411"/>
    <mergeCell ref="E411:F411"/>
    <mergeCell ref="G411:H411"/>
    <mergeCell ref="I411:J411"/>
    <mergeCell ref="K411:L411"/>
    <mergeCell ref="M411:N411"/>
    <mergeCell ref="C410:D410"/>
    <mergeCell ref="E410:F410"/>
    <mergeCell ref="G410:H410"/>
    <mergeCell ref="I410:J410"/>
    <mergeCell ref="K410:L410"/>
    <mergeCell ref="M410:N410"/>
    <mergeCell ref="C442:D442"/>
    <mergeCell ref="E442:F442"/>
    <mergeCell ref="G442:H442"/>
    <mergeCell ref="I442:J442"/>
    <mergeCell ref="K442:L442"/>
    <mergeCell ref="M442:N442"/>
    <mergeCell ref="C413:N413"/>
    <mergeCell ref="H435:J439"/>
    <mergeCell ref="C441:D441"/>
    <mergeCell ref="E441:F441"/>
    <mergeCell ref="G441:H441"/>
    <mergeCell ref="I441:J441"/>
    <mergeCell ref="K441:L441"/>
    <mergeCell ref="M441:N441"/>
    <mergeCell ref="C434:G434"/>
    <mergeCell ref="H434:J434"/>
    <mergeCell ref="C437:G437"/>
    <mergeCell ref="C425:D425"/>
    <mergeCell ref="E425:F425"/>
    <mergeCell ref="G425:H425"/>
    <mergeCell ref="I425:J425"/>
    <mergeCell ref="K425:L425"/>
    <mergeCell ref="M425:N425"/>
    <mergeCell ref="C426:D426"/>
    <mergeCell ref="K458:L458"/>
    <mergeCell ref="M458:N458"/>
    <mergeCell ref="C443:D443"/>
    <mergeCell ref="E443:F443"/>
    <mergeCell ref="G443:H443"/>
    <mergeCell ref="I443:J443"/>
    <mergeCell ref="K443:L443"/>
    <mergeCell ref="M443:N443"/>
    <mergeCell ref="C450:G450"/>
    <mergeCell ref="H450:J450"/>
    <mergeCell ref="C453:G453"/>
    <mergeCell ref="C462:N462"/>
    <mergeCell ref="C418:G418"/>
    <mergeCell ref="H418:J418"/>
    <mergeCell ref="H419:J423"/>
    <mergeCell ref="C421:G421"/>
    <mergeCell ref="C429:N429"/>
    <mergeCell ref="C460:D460"/>
    <mergeCell ref="E460:F460"/>
    <mergeCell ref="G460:H460"/>
    <mergeCell ref="I460:J460"/>
    <mergeCell ref="K460:L460"/>
    <mergeCell ref="M460:N460"/>
    <mergeCell ref="C459:D459"/>
    <mergeCell ref="E459:F459"/>
    <mergeCell ref="G459:H459"/>
    <mergeCell ref="I459:J459"/>
    <mergeCell ref="K459:L459"/>
    <mergeCell ref="M459:N459"/>
    <mergeCell ref="C445:N445"/>
    <mergeCell ref="H451:J456"/>
    <mergeCell ref="C458:D458"/>
    <mergeCell ref="E458:F458"/>
    <mergeCell ref="G458:H458"/>
    <mergeCell ref="I458:J458"/>
    <mergeCell ref="E426:F426"/>
    <mergeCell ref="G426:H426"/>
    <mergeCell ref="I426:J426"/>
    <mergeCell ref="K426:L426"/>
    <mergeCell ref="M426:N426"/>
    <mergeCell ref="C427:D427"/>
    <mergeCell ref="E427:F427"/>
    <mergeCell ref="G427:H427"/>
    <mergeCell ref="I427:J427"/>
    <mergeCell ref="K427:L427"/>
    <mergeCell ref="M427:N427"/>
  </mergeCells>
  <phoneticPr fontId="2"/>
  <hyperlinks>
    <hyperlink ref="C57:N57" location="プロダクト一覧_01" display="▲プロダクト一覧に戻る▲" xr:uid="{00000000-0004-0000-0C00-000000000000}"/>
    <hyperlink ref="C73:N73" location="プロダクト一覧_01" display="▲プロダクト一覧に戻る▲" xr:uid="{00000000-0004-0000-0C00-000001000000}"/>
    <hyperlink ref="C91:N91" location="プロダクト一覧_01" display="▲プロダクト一覧に戻る▲" xr:uid="{00000000-0004-0000-0C00-000002000000}"/>
    <hyperlink ref="C107:N107" location="プロダクト一覧_01" display="▲プロダクト一覧に戻る▲" xr:uid="{00000000-0004-0000-0C00-000003000000}"/>
    <hyperlink ref="C123:N123" location="プロダクト一覧_01" display="▲プロダクト一覧に戻る▲" xr:uid="{00000000-0004-0000-0C00-000004000000}"/>
    <hyperlink ref="C139:N139" location="プロダクト一覧_01" display="▲プロダクト一覧に戻る▲" xr:uid="{00000000-0004-0000-0C00-000005000000}"/>
    <hyperlink ref="C155:N155" location="プロダクト一覧_01" display="▲プロダクト一覧に戻る▲" xr:uid="{00000000-0004-0000-0C00-000006000000}"/>
    <hyperlink ref="C172:N172" location="プロダクト一覧_01" display="▲プロダクト一覧に戻る▲" xr:uid="{00000000-0004-0000-0C00-000007000000}"/>
    <hyperlink ref="C188:N188" location="プロダクト一覧_01" display="▲プロダクト一覧に戻る▲" xr:uid="{00000000-0004-0000-0C00-000008000000}"/>
    <hyperlink ref="C204:N204" location="プロダクト一覧_01" display="▲プロダクト一覧に戻る▲" xr:uid="{00000000-0004-0000-0C00-000009000000}"/>
    <hyperlink ref="C220:N220" location="プロダクト一覧_01" display="▲プロダクト一覧に戻る▲" xr:uid="{00000000-0004-0000-0C00-00000A000000}"/>
    <hyperlink ref="C236:N236" location="プロダクト一覧_01" display="▲プロダクト一覧に戻る▲" xr:uid="{00000000-0004-0000-0C00-00000B000000}"/>
    <hyperlink ref="C252:N252" location="プロダクト一覧_01" display="▲プロダクト一覧に戻る▲" xr:uid="{00000000-0004-0000-0C00-00000C000000}"/>
    <hyperlink ref="C268:N268" location="プロダクト一覧_01" display="▲プロダクト一覧に戻る▲" xr:uid="{00000000-0004-0000-0C00-00000D000000}"/>
    <hyperlink ref="C284:N284" location="プロダクト一覧_01" display="▲プロダクト一覧に戻る▲" xr:uid="{00000000-0004-0000-0C00-00000E000000}"/>
    <hyperlink ref="C300:N300" location="プロダクト一覧_01" display="▲プロダクト一覧に戻る▲" xr:uid="{00000000-0004-0000-0C00-00000F000000}"/>
    <hyperlink ref="C413:N413" location="プロダクト一覧_01" display="▲プロダクト一覧に戻る▲" xr:uid="{00000000-0004-0000-0C00-000010000000}"/>
    <hyperlink ref="C445:N445" location="プロダクト一覧_01" display="▲プロダクト一覧に戻る▲" xr:uid="{00000000-0004-0000-0C00-000011000000}"/>
    <hyperlink ref="C462:N462" location="プロダクト一覧_01" display="▲プロダクト一覧に戻る▲" xr:uid="{00000000-0004-0000-0C00-000012000000}"/>
    <hyperlink ref="C332:N332" location="プロダクト一覧_01" display="▲プロダクト一覧に戻る▲" xr:uid="{00000000-0004-0000-0C00-000013000000}"/>
    <hyperlink ref="C348:N348" location="プロダクト一覧_01" display="▲プロダクト一覧に戻る▲" xr:uid="{00000000-0004-0000-0C00-000014000000}"/>
    <hyperlink ref="C364:N364" location="プロダクト一覧_01" display="▲プロダクト一覧に戻る▲" xr:uid="{00000000-0004-0000-0C00-000015000000}"/>
    <hyperlink ref="C380:N380" location="プロダクト一覧_01" display="▲プロダクト一覧に戻る▲" xr:uid="{00000000-0004-0000-0C00-000016000000}"/>
    <hyperlink ref="C396:N396" location="プロダクト一覧_01" display="▲プロダクト一覧に戻る▲" xr:uid="{00000000-0004-0000-0C00-000017000000}"/>
    <hyperlink ref="C316:N316" location="プロダクト一覧_01" display="▲プロダクト一覧に戻る▲" xr:uid="{00000000-0004-0000-0C00-000018000000}"/>
    <hyperlink ref="C429:N429" location="プロダクト一覧_01" display="▲プロダクト一覧に戻る▲" xr:uid="{00000000-0004-0000-0C00-000019000000}"/>
  </hyperlinks>
  <pageMargins left="0.7" right="0.7" top="0.75" bottom="0.75" header="0.3" footer="0.3"/>
  <pageSetup paperSize="9" scale="30" orientation="portrait" horizontalDpi="0" verticalDpi="0"/>
  <rowBreaks count="1" manualBreakCount="1">
    <brk id="40" max="16383" man="1"/>
  </rowBreak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3"/>
  <dimension ref="A1:Q513"/>
  <sheetViews>
    <sheetView showGridLines="0" zoomScale="80" zoomScaleNormal="80" workbookViewId="0"/>
  </sheetViews>
  <sheetFormatPr defaultColWidth="8.6640625" defaultRowHeight="19.5"/>
  <cols>
    <col min="1" max="1" width="6.5546875" customWidth="1"/>
    <col min="2" max="2" width="4.88671875" customWidth="1"/>
    <col min="3" max="19" width="16.6640625" customWidth="1"/>
  </cols>
  <sheetData>
    <row r="1" spans="1:16" s="29" customFormat="1" ht="39.75">
      <c r="A1" s="95" t="s">
        <v>561</v>
      </c>
      <c r="B1" s="8"/>
      <c r="C1" s="8"/>
      <c r="D1" s="8" t="str">
        <f>VLOOKUP(6, DATA!A11:C21, 2, FALSE)</f>
        <v>脆弱性対策情報の公開に伴う悪用増加</v>
      </c>
      <c r="E1" s="8"/>
      <c r="F1" s="8"/>
      <c r="G1" s="8"/>
      <c r="H1" s="8"/>
      <c r="I1" s="8"/>
      <c r="J1" s="8"/>
      <c r="K1" s="8"/>
      <c r="L1" s="8"/>
      <c r="M1" s="8"/>
      <c r="N1" s="8"/>
      <c r="O1" s="222"/>
      <c r="P1" s="222"/>
    </row>
    <row r="2" spans="1:16" s="29" customFormat="1" ht="18.75">
      <c r="A2" s="222"/>
      <c r="B2" s="222"/>
      <c r="C2" s="223"/>
      <c r="D2" s="224"/>
      <c r="E2" s="224"/>
      <c r="F2" s="224"/>
      <c r="G2" s="222"/>
      <c r="H2" s="222"/>
      <c r="I2" s="222"/>
      <c r="J2" s="222"/>
      <c r="K2" s="222"/>
      <c r="L2" s="14"/>
      <c r="M2" s="222"/>
      <c r="N2" s="222"/>
      <c r="O2" s="222"/>
      <c r="P2" s="222"/>
    </row>
    <row r="3" spans="1:16" s="29" customFormat="1" ht="39.75">
      <c r="A3" s="10" t="s">
        <v>286</v>
      </c>
      <c r="B3" s="222"/>
      <c r="C3" s="224"/>
      <c r="D3" s="222"/>
      <c r="E3" s="222"/>
      <c r="F3" s="222"/>
      <c r="G3" s="222"/>
      <c r="H3" s="222"/>
      <c r="I3" s="222"/>
      <c r="J3" s="222"/>
      <c r="K3" s="222"/>
      <c r="L3" s="14"/>
      <c r="M3" s="222"/>
      <c r="N3" s="222"/>
      <c r="O3" s="222"/>
      <c r="P3" s="69"/>
    </row>
    <row r="4" spans="1:16" s="30" customFormat="1" ht="60" customHeight="1">
      <c r="A4" s="224"/>
      <c r="B4" s="358" t="s">
        <v>391</v>
      </c>
      <c r="C4" s="358"/>
      <c r="D4" s="358"/>
      <c r="E4" s="358"/>
      <c r="F4" s="358"/>
      <c r="G4" s="358"/>
      <c r="H4" s="358"/>
      <c r="I4" s="358"/>
      <c r="J4" s="358"/>
      <c r="K4" s="358"/>
      <c r="L4" s="358"/>
      <c r="M4" s="358"/>
      <c r="N4" s="358"/>
      <c r="O4" s="224"/>
      <c r="P4" s="69"/>
    </row>
    <row r="5" spans="1:16">
      <c r="P5" s="69"/>
    </row>
    <row r="6" spans="1:16" ht="39.75">
      <c r="B6" s="33" t="s">
        <v>288</v>
      </c>
      <c r="C6" s="33" t="s">
        <v>289</v>
      </c>
      <c r="P6" s="69"/>
    </row>
    <row r="7" spans="1:16" s="38" customFormat="1">
      <c r="A7" s="226"/>
      <c r="B7" s="39"/>
      <c r="C7" s="226"/>
      <c r="D7" s="226"/>
      <c r="E7" s="226"/>
      <c r="F7" s="226"/>
      <c r="G7" s="226"/>
      <c r="H7" s="226"/>
      <c r="I7" s="226"/>
      <c r="J7" s="226"/>
      <c r="K7" s="226"/>
      <c r="L7" s="226"/>
      <c r="M7" s="226"/>
      <c r="N7" s="226"/>
      <c r="O7" s="226"/>
      <c r="P7" s="69"/>
    </row>
    <row r="8" spans="1:16">
      <c r="P8" s="69"/>
    </row>
    <row r="9" spans="1:16" ht="39.75">
      <c r="B9" s="33" t="s">
        <v>290</v>
      </c>
      <c r="C9" s="33"/>
      <c r="P9" s="69"/>
    </row>
    <row r="10" spans="1:16" s="35" customFormat="1" ht="39" customHeight="1">
      <c r="C10" s="378" t="s">
        <v>291</v>
      </c>
      <c r="D10" s="378"/>
      <c r="E10" s="379" t="s">
        <v>292</v>
      </c>
      <c r="F10" s="379"/>
      <c r="G10" s="380" t="s">
        <v>293</v>
      </c>
      <c r="H10" s="380"/>
      <c r="I10" s="381" t="s">
        <v>294</v>
      </c>
      <c r="J10" s="381"/>
      <c r="K10" s="382" t="s">
        <v>295</v>
      </c>
      <c r="L10" s="382"/>
      <c r="M10" s="383" t="s">
        <v>296</v>
      </c>
      <c r="N10" s="383"/>
      <c r="P10" s="69"/>
    </row>
    <row r="11" spans="1:16" s="32" customFormat="1" ht="80.099999999999994" customHeight="1">
      <c r="C11" s="377" t="s">
        <v>562</v>
      </c>
      <c r="D11" s="377"/>
      <c r="E11" s="377" t="s">
        <v>563</v>
      </c>
      <c r="F11" s="377"/>
      <c r="G11" s="377" t="s">
        <v>564</v>
      </c>
      <c r="H11" s="377"/>
      <c r="I11" s="377" t="s">
        <v>565</v>
      </c>
      <c r="J11" s="377"/>
      <c r="K11" s="377" t="s">
        <v>566</v>
      </c>
      <c r="L11" s="377"/>
      <c r="M11" s="377" t="s">
        <v>567</v>
      </c>
      <c r="N11" s="377"/>
      <c r="P11" s="69"/>
    </row>
    <row r="12" spans="1:16" s="32" customFormat="1" ht="185.1" customHeight="1">
      <c r="C12" s="377" t="s">
        <v>568</v>
      </c>
      <c r="D12" s="377"/>
      <c r="E12" s="377" t="s">
        <v>569</v>
      </c>
      <c r="F12" s="377"/>
      <c r="G12" s="377" t="s">
        <v>570</v>
      </c>
      <c r="H12" s="377"/>
      <c r="I12" s="377" t="s">
        <v>571</v>
      </c>
      <c r="J12" s="377"/>
      <c r="K12" s="377" t="s">
        <v>472</v>
      </c>
      <c r="L12" s="377"/>
      <c r="M12" s="377" t="s">
        <v>572</v>
      </c>
      <c r="N12" s="377"/>
      <c r="P12" s="69"/>
    </row>
    <row r="13" spans="1:16">
      <c r="P13" s="69"/>
    </row>
    <row r="14" spans="1:16" ht="39.75">
      <c r="B14" s="33" t="s">
        <v>305</v>
      </c>
      <c r="C14" s="33"/>
      <c r="P14" s="69"/>
    </row>
    <row r="15" spans="1:16" ht="41.1" customHeight="1">
      <c r="B15" s="33"/>
      <c r="C15" s="485" t="s">
        <v>306</v>
      </c>
      <c r="D15" s="485"/>
      <c r="E15" s="485"/>
      <c r="F15" s="485"/>
      <c r="G15" s="485"/>
      <c r="H15" s="485"/>
      <c r="I15" s="485"/>
      <c r="J15" s="485"/>
      <c r="K15" s="485"/>
      <c r="L15" s="485"/>
      <c r="M15" s="485"/>
      <c r="N15" s="485"/>
      <c r="P15" s="69"/>
    </row>
    <row r="16" spans="1:16" ht="20.100000000000001" customHeight="1">
      <c r="B16" s="33"/>
      <c r="C16" s="394" t="s">
        <v>542</v>
      </c>
      <c r="D16" s="394"/>
      <c r="E16" s="394"/>
      <c r="F16" s="394"/>
      <c r="G16" s="394"/>
      <c r="H16" s="394"/>
      <c r="I16" s="394"/>
      <c r="J16" s="394"/>
      <c r="K16" s="394"/>
      <c r="L16" s="394"/>
      <c r="M16" s="394"/>
      <c r="N16" s="394"/>
      <c r="P16" s="69"/>
    </row>
    <row r="17" spans="3:16">
      <c r="P17" s="69"/>
    </row>
    <row r="18" spans="3:16">
      <c r="C18" s="407" t="s">
        <v>308</v>
      </c>
      <c r="D18" s="407"/>
      <c r="E18" s="407"/>
      <c r="F18" s="407" t="s">
        <v>309</v>
      </c>
      <c r="G18" s="407"/>
      <c r="H18" s="407"/>
      <c r="I18" s="407"/>
      <c r="J18" s="408" t="s">
        <v>310</v>
      </c>
      <c r="K18" s="466"/>
      <c r="L18" s="466"/>
      <c r="M18" s="466"/>
      <c r="N18" s="467"/>
      <c r="P18" s="69"/>
    </row>
    <row r="19" spans="3:16" ht="19.5" customHeight="1">
      <c r="C19" s="403" t="s">
        <v>573</v>
      </c>
      <c r="D19" s="461"/>
      <c r="E19" s="462"/>
      <c r="F19" s="400" t="s">
        <v>314</v>
      </c>
      <c r="G19" s="400"/>
      <c r="H19" s="400"/>
      <c r="I19" s="400"/>
      <c r="J19" s="438" t="s">
        <v>447</v>
      </c>
      <c r="K19" s="439"/>
      <c r="L19" s="439"/>
      <c r="M19" s="439"/>
      <c r="N19" s="440"/>
      <c r="P19" s="69"/>
    </row>
    <row r="20" spans="3:16" ht="21" customHeight="1">
      <c r="C20" s="483"/>
      <c r="D20" s="390"/>
      <c r="E20" s="484"/>
      <c r="F20" s="400" t="s">
        <v>315</v>
      </c>
      <c r="G20" s="400"/>
      <c r="H20" s="400"/>
      <c r="I20" s="400"/>
      <c r="J20" s="438" t="s">
        <v>574</v>
      </c>
      <c r="K20" s="439"/>
      <c r="L20" s="439"/>
      <c r="M20" s="439"/>
      <c r="N20" s="440"/>
      <c r="P20" s="69"/>
    </row>
    <row r="21" spans="3:16" ht="19.5" customHeight="1">
      <c r="C21" s="483"/>
      <c r="D21" s="390"/>
      <c r="E21" s="484"/>
      <c r="F21" s="400" t="s">
        <v>316</v>
      </c>
      <c r="G21" s="400"/>
      <c r="H21" s="400"/>
      <c r="I21" s="400"/>
      <c r="J21" s="438" t="s">
        <v>450</v>
      </c>
      <c r="K21" s="439"/>
      <c r="L21" s="439"/>
      <c r="M21" s="439"/>
      <c r="N21" s="440"/>
      <c r="P21" s="69"/>
    </row>
    <row r="22" spans="3:16" ht="19.5" customHeight="1">
      <c r="C22" s="483"/>
      <c r="D22" s="390"/>
      <c r="E22" s="484"/>
      <c r="F22" s="403" t="s">
        <v>317</v>
      </c>
      <c r="G22" s="461"/>
      <c r="H22" s="461"/>
      <c r="I22" s="462"/>
      <c r="J22" s="438" t="s">
        <v>447</v>
      </c>
      <c r="K22" s="439"/>
      <c r="L22" s="439"/>
      <c r="M22" s="439"/>
      <c r="N22" s="440"/>
      <c r="P22" s="69"/>
    </row>
    <row r="23" spans="3:16" ht="19.5" customHeight="1">
      <c r="C23" s="483"/>
      <c r="D23" s="390"/>
      <c r="E23" s="484"/>
      <c r="F23" s="403" t="s">
        <v>318</v>
      </c>
      <c r="G23" s="461"/>
      <c r="H23" s="461"/>
      <c r="I23" s="462"/>
      <c r="J23" s="438" t="s">
        <v>454</v>
      </c>
      <c r="K23" s="439"/>
      <c r="L23" s="439"/>
      <c r="M23" s="439"/>
      <c r="N23" s="440"/>
      <c r="P23" s="69"/>
    </row>
    <row r="24" spans="3:16" ht="19.5" customHeight="1">
      <c r="C24" s="483"/>
      <c r="D24" s="390"/>
      <c r="E24" s="484"/>
      <c r="F24" s="483"/>
      <c r="G24" s="390"/>
      <c r="H24" s="390"/>
      <c r="I24" s="484"/>
      <c r="J24" s="438" t="s">
        <v>456</v>
      </c>
      <c r="K24" s="439"/>
      <c r="L24" s="439"/>
      <c r="M24" s="439"/>
      <c r="N24" s="440"/>
      <c r="P24" s="69"/>
    </row>
    <row r="25" spans="3:16" ht="21" customHeight="1">
      <c r="C25" s="483"/>
      <c r="D25" s="390"/>
      <c r="E25" s="484"/>
      <c r="F25" s="463"/>
      <c r="G25" s="464"/>
      <c r="H25" s="464"/>
      <c r="I25" s="465"/>
      <c r="J25" s="438" t="s">
        <v>512</v>
      </c>
      <c r="K25" s="439"/>
      <c r="L25" s="439"/>
      <c r="M25" s="439"/>
      <c r="N25" s="440"/>
      <c r="P25" s="69"/>
    </row>
    <row r="26" spans="3:16" ht="19.5" customHeight="1">
      <c r="C26" s="400" t="s">
        <v>545</v>
      </c>
      <c r="D26" s="400"/>
      <c r="E26" s="400"/>
      <c r="F26" s="400" t="s">
        <v>575</v>
      </c>
      <c r="G26" s="400"/>
      <c r="H26" s="400"/>
      <c r="I26" s="400"/>
      <c r="J26" s="438" t="str">
        <f>VLOOKUP(11,Products!$A$4:$B$35,2,FALSE)</f>
        <v>CASB</v>
      </c>
      <c r="K26" s="439"/>
      <c r="L26" s="439"/>
      <c r="M26" s="439"/>
      <c r="N26" s="440"/>
      <c r="P26" s="69"/>
    </row>
    <row r="27" spans="3:16" ht="21" customHeight="1">
      <c r="C27" s="400"/>
      <c r="D27" s="400"/>
      <c r="E27" s="400"/>
      <c r="F27" s="400"/>
      <c r="G27" s="400"/>
      <c r="H27" s="400"/>
      <c r="I27" s="400"/>
      <c r="J27" s="438" t="str">
        <f>VLOOKUP(8,Products!$A$4:$B$35,2,FALSE)</f>
        <v>フォレンジクスツール</v>
      </c>
      <c r="K27" s="439"/>
      <c r="L27" s="439"/>
      <c r="M27" s="439"/>
      <c r="N27" s="440"/>
      <c r="P27" s="69"/>
    </row>
    <row r="28" spans="3:16" ht="21" customHeight="1">
      <c r="C28" s="400"/>
      <c r="D28" s="400"/>
      <c r="E28" s="400"/>
      <c r="F28" s="400"/>
      <c r="G28" s="400"/>
      <c r="H28" s="400"/>
      <c r="I28" s="400"/>
      <c r="J28" s="438" t="str">
        <f>VLOOKUP(14,Products!$A$4:$B$35,2,FALSE)</f>
        <v>暗号化ツール</v>
      </c>
      <c r="K28" s="439"/>
      <c r="L28" s="439"/>
      <c r="M28" s="439"/>
      <c r="N28" s="440"/>
      <c r="P28" s="69"/>
    </row>
    <row r="29" spans="3:16" ht="21" customHeight="1">
      <c r="C29" s="400"/>
      <c r="D29" s="400"/>
      <c r="E29" s="400"/>
      <c r="F29" s="400"/>
      <c r="G29" s="400"/>
      <c r="H29" s="400"/>
      <c r="I29" s="400"/>
      <c r="J29" s="438" t="str">
        <f>VLOOKUP(15,Products!$A$4:$B$35,2,FALSE)</f>
        <v>IRM／DLP（情報漏洩防止）ツール</v>
      </c>
      <c r="K29" s="439"/>
      <c r="L29" s="439"/>
      <c r="M29" s="439"/>
      <c r="N29" s="440"/>
      <c r="P29" s="69"/>
    </row>
    <row r="30" spans="3:16" ht="19.5" customHeight="1">
      <c r="C30" s="403" t="s">
        <v>576</v>
      </c>
      <c r="D30" s="461"/>
      <c r="E30" s="462"/>
      <c r="F30" s="403" t="s">
        <v>577</v>
      </c>
      <c r="G30" s="461"/>
      <c r="H30" s="461"/>
      <c r="I30" s="462"/>
      <c r="J30" s="438" t="str">
        <f>VLOOKUP(1,Products!$A$4:$B$35,2,FALSE)</f>
        <v>ファイアウォール・NGFW・UTM</v>
      </c>
      <c r="K30" s="439"/>
      <c r="L30" s="439"/>
      <c r="M30" s="439"/>
      <c r="N30" s="440"/>
      <c r="P30" s="69"/>
    </row>
    <row r="31" spans="3:16" ht="19.5" customHeight="1">
      <c r="C31" s="483"/>
      <c r="D31" s="390"/>
      <c r="E31" s="484"/>
      <c r="F31" s="483"/>
      <c r="G31" s="390"/>
      <c r="H31" s="390"/>
      <c r="I31" s="484"/>
      <c r="J31" s="401" t="str">
        <f>VLOOKUP(2,Products!$A$4:$B$35,2,FALSE)</f>
        <v>クラウドサービス用ファイアウォール</v>
      </c>
      <c r="K31" s="481"/>
      <c r="L31" s="481"/>
      <c r="M31" s="481"/>
      <c r="N31" s="482"/>
      <c r="P31" s="69"/>
    </row>
    <row r="32" spans="3:16" ht="19.5" customHeight="1">
      <c r="C32" s="483"/>
      <c r="D32" s="390"/>
      <c r="E32" s="484"/>
      <c r="F32" s="483"/>
      <c r="G32" s="390"/>
      <c r="H32" s="390"/>
      <c r="I32" s="484"/>
      <c r="J32" s="401" t="str">
        <f>VLOOKUP(6,Products!$A$4:$B$35,2,FALSE)</f>
        <v>統合振舞い検知サービス（XDR）</v>
      </c>
      <c r="K32" s="481"/>
      <c r="L32" s="481"/>
      <c r="M32" s="481"/>
      <c r="N32" s="482"/>
      <c r="P32" s="69"/>
    </row>
    <row r="33" spans="3:16" ht="19.5" customHeight="1">
      <c r="C33" s="483"/>
      <c r="D33" s="390"/>
      <c r="E33" s="484"/>
      <c r="F33" s="483"/>
      <c r="G33" s="390"/>
      <c r="H33" s="390"/>
      <c r="I33" s="484"/>
      <c r="J33" s="438" t="str">
        <f>VLOOKUP(7,Products!$A$4:$B$35,2,FALSE)</f>
        <v>統合ログ分析管理（SIEM）ツール</v>
      </c>
      <c r="K33" s="439"/>
      <c r="L33" s="439"/>
      <c r="M33" s="439"/>
      <c r="N33" s="440"/>
      <c r="P33" s="69"/>
    </row>
    <row r="34" spans="3:16" ht="19.5" customHeight="1">
      <c r="C34" s="483"/>
      <c r="D34" s="390"/>
      <c r="E34" s="484"/>
      <c r="F34" s="483"/>
      <c r="G34" s="390"/>
      <c r="H34" s="390"/>
      <c r="I34" s="484"/>
      <c r="J34" s="401" t="str">
        <f>VLOOKUP(23,Products!$A$4:$B$35,2,FALSE)</f>
        <v>侵入検知ツール</v>
      </c>
      <c r="K34" s="481"/>
      <c r="L34" s="481"/>
      <c r="M34" s="481"/>
      <c r="N34" s="482"/>
      <c r="P34" s="69"/>
    </row>
    <row r="35" spans="3:16" ht="41.1" customHeight="1">
      <c r="C35" s="400" t="s">
        <v>578</v>
      </c>
      <c r="D35" s="400"/>
      <c r="E35" s="400"/>
      <c r="F35" s="400" t="s">
        <v>579</v>
      </c>
      <c r="G35" s="400"/>
      <c r="H35" s="400"/>
      <c r="I35" s="400"/>
      <c r="J35" s="438" t="str">
        <f>VLOOKUP(26,Products!$A$4:$B$35,2,FALSE)</f>
        <v>セキュリティ情報（脅威情報含む）有償配信サービス</v>
      </c>
      <c r="K35" s="439"/>
      <c r="L35" s="439"/>
      <c r="M35" s="439"/>
      <c r="N35" s="440"/>
      <c r="P35" s="69"/>
    </row>
    <row r="36" spans="3:16" ht="39.950000000000003" customHeight="1">
      <c r="C36" s="400" t="s">
        <v>580</v>
      </c>
      <c r="D36" s="400"/>
      <c r="E36" s="400"/>
      <c r="F36" s="400" t="s">
        <v>581</v>
      </c>
      <c r="G36" s="400"/>
      <c r="H36" s="400"/>
      <c r="I36" s="400"/>
      <c r="J36" s="438" t="s">
        <v>340</v>
      </c>
      <c r="K36" s="439"/>
      <c r="L36" s="439"/>
      <c r="M36" s="439"/>
      <c r="N36" s="440"/>
      <c r="P36" s="69"/>
    </row>
    <row r="37" spans="3:16" ht="19.5" customHeight="1">
      <c r="C37" s="403" t="s">
        <v>582</v>
      </c>
      <c r="D37" s="461"/>
      <c r="E37" s="462"/>
      <c r="F37" s="403" t="s">
        <v>583</v>
      </c>
      <c r="G37" s="461"/>
      <c r="H37" s="461"/>
      <c r="I37" s="462"/>
      <c r="J37" s="438" t="str">
        <f>VLOOKUP(1,Products!$A$4:$B$35,2,FALSE)</f>
        <v>ファイアウォール・NGFW・UTM</v>
      </c>
      <c r="K37" s="439"/>
      <c r="L37" s="439"/>
      <c r="M37" s="439"/>
      <c r="N37" s="440"/>
      <c r="P37" s="69"/>
    </row>
    <row r="38" spans="3:16" ht="19.5" customHeight="1">
      <c r="C38" s="483"/>
      <c r="D38" s="390"/>
      <c r="E38" s="484"/>
      <c r="F38" s="483"/>
      <c r="G38" s="390"/>
      <c r="H38" s="390"/>
      <c r="I38" s="484"/>
      <c r="J38" s="438" t="str">
        <f>VLOOKUP(3,Products!$A$4:$B$35,2,FALSE)</f>
        <v>Webアプリケーションファイアウォール（WAF）</v>
      </c>
      <c r="K38" s="439"/>
      <c r="L38" s="439"/>
      <c r="M38" s="439"/>
      <c r="N38" s="440"/>
      <c r="P38" s="69"/>
    </row>
    <row r="39" spans="3:16" ht="19.5" customHeight="1">
      <c r="C39" s="483"/>
      <c r="D39" s="390"/>
      <c r="E39" s="484"/>
      <c r="F39" s="483"/>
      <c r="G39" s="390"/>
      <c r="H39" s="390"/>
      <c r="I39" s="484"/>
      <c r="J39" s="438" t="str">
        <f>VLOOKUP(4,Products!$A$4:$B$35,2,FALSE)</f>
        <v>クラウドサービス用WAF</v>
      </c>
      <c r="K39" s="439"/>
      <c r="L39" s="439"/>
      <c r="M39" s="439"/>
      <c r="N39" s="440"/>
      <c r="P39" s="69"/>
    </row>
    <row r="40" spans="3:16" ht="19.5" customHeight="1">
      <c r="C40" s="483"/>
      <c r="D40" s="390"/>
      <c r="E40" s="484"/>
      <c r="F40" s="483"/>
      <c r="G40" s="390"/>
      <c r="H40" s="390"/>
      <c r="I40" s="484"/>
      <c r="J40" s="438" t="str">
        <f>VLOOKUP(7,Products!$A$4:$B$35,2,FALSE)</f>
        <v>統合ログ分析管理（SIEM）ツール</v>
      </c>
      <c r="K40" s="439"/>
      <c r="L40" s="439"/>
      <c r="M40" s="439"/>
      <c r="N40" s="440"/>
      <c r="P40" s="69"/>
    </row>
    <row r="41" spans="3:16" ht="19.5" customHeight="1">
      <c r="C41" s="483"/>
      <c r="D41" s="390"/>
      <c r="E41" s="484"/>
      <c r="F41" s="483"/>
      <c r="G41" s="390"/>
      <c r="H41" s="390"/>
      <c r="I41" s="484"/>
      <c r="J41" s="438" t="str">
        <f>VLOOKUP(16,Products!$A$4:$B$35,2,FALSE)</f>
        <v>EDRツール（データバックアップ含む）</v>
      </c>
      <c r="K41" s="439"/>
      <c r="L41" s="439"/>
      <c r="M41" s="439"/>
      <c r="N41" s="440"/>
      <c r="P41" s="69"/>
    </row>
    <row r="42" spans="3:16" ht="19.5" customHeight="1">
      <c r="C42" s="483"/>
      <c r="D42" s="390"/>
      <c r="E42" s="484"/>
      <c r="F42" s="483"/>
      <c r="G42" s="390"/>
      <c r="H42" s="390"/>
      <c r="I42" s="484"/>
      <c r="J42" s="438" t="str">
        <f>VLOOKUP(17,Products!$A$4:$B$35,2,FALSE)</f>
        <v>アプリケーション制御/分離ツール</v>
      </c>
      <c r="K42" s="439"/>
      <c r="L42" s="439"/>
      <c r="M42" s="439"/>
      <c r="N42" s="440"/>
      <c r="P42" s="69"/>
    </row>
    <row r="43" spans="3:16" ht="19.5" customHeight="1">
      <c r="C43" s="483"/>
      <c r="D43" s="390"/>
      <c r="E43" s="484"/>
      <c r="F43" s="483"/>
      <c r="G43" s="390"/>
      <c r="H43" s="390"/>
      <c r="I43" s="484"/>
      <c r="J43" s="438" t="str">
        <f>VLOOKUP(18,Products!$A$4:$B$35,2,FALSE)</f>
        <v>PC資産管理/PC操作ログ管理ツール</v>
      </c>
      <c r="K43" s="439"/>
      <c r="L43" s="439"/>
      <c r="M43" s="439"/>
      <c r="N43" s="440"/>
      <c r="P43" s="69"/>
    </row>
    <row r="44" spans="3:16" ht="19.5" customHeight="1">
      <c r="C44" s="483"/>
      <c r="D44" s="390"/>
      <c r="E44" s="484"/>
      <c r="F44" s="483"/>
      <c r="G44" s="390"/>
      <c r="H44" s="390"/>
      <c r="I44" s="484"/>
      <c r="J44" s="438" t="str">
        <f>VLOOKUP(20,Products!$A$4:$B$35,2,FALSE)</f>
        <v>UEBA（ユーザ振舞い検知ツール）</v>
      </c>
      <c r="K44" s="439"/>
      <c r="L44" s="439"/>
      <c r="M44" s="439"/>
      <c r="N44" s="440"/>
      <c r="P44" s="69"/>
    </row>
    <row r="45" spans="3:16" ht="19.5" customHeight="1">
      <c r="C45" s="483"/>
      <c r="D45" s="390"/>
      <c r="E45" s="484"/>
      <c r="F45" s="483"/>
      <c r="G45" s="390"/>
      <c r="H45" s="390"/>
      <c r="I45" s="484"/>
      <c r="J45" s="438" t="str">
        <f>VLOOKUP(23,Products!$A$4:$B$35,2,FALSE)</f>
        <v>侵入検知ツール</v>
      </c>
      <c r="K45" s="439"/>
      <c r="L45" s="439"/>
      <c r="M45" s="439"/>
      <c r="N45" s="440"/>
      <c r="P45" s="69"/>
    </row>
    <row r="46" spans="3:16" ht="45.75" customHeight="1">
      <c r="C46" s="400" t="s">
        <v>584</v>
      </c>
      <c r="D46" s="400"/>
      <c r="E46" s="400"/>
      <c r="F46" s="400" t="s">
        <v>340</v>
      </c>
      <c r="G46" s="400"/>
      <c r="H46" s="400"/>
      <c r="I46" s="400"/>
      <c r="J46" s="438" t="str">
        <f>VLOOKUP(13,Products!$A$4:$B$35,2,FALSE)</f>
        <v>ソフトウェア配布ツール</v>
      </c>
      <c r="K46" s="439"/>
      <c r="L46" s="439"/>
      <c r="M46" s="439"/>
      <c r="N46" s="440"/>
      <c r="P46" s="69"/>
    </row>
    <row r="47" spans="3:16" ht="19.5" customHeight="1">
      <c r="C47" s="400" t="s">
        <v>585</v>
      </c>
      <c r="D47" s="400"/>
      <c r="E47" s="400"/>
      <c r="F47" s="400" t="s">
        <v>340</v>
      </c>
      <c r="G47" s="400"/>
      <c r="H47" s="400"/>
      <c r="I47" s="400"/>
      <c r="J47" s="438" t="str">
        <f>VLOOKUP(26,Products!$A$4:$B$35,2,FALSE)</f>
        <v>セキュリティ情報（脅威情報含む）有償配信サービス</v>
      </c>
      <c r="K47" s="439"/>
      <c r="L47" s="439"/>
      <c r="M47" s="439"/>
      <c r="N47" s="440"/>
      <c r="P47" s="69"/>
    </row>
    <row r="48" spans="3:16" ht="19.5" customHeight="1">
      <c r="C48" s="400" t="s">
        <v>586</v>
      </c>
      <c r="D48" s="400"/>
      <c r="E48" s="400"/>
      <c r="F48" s="400" t="s">
        <v>340</v>
      </c>
      <c r="G48" s="400"/>
      <c r="H48" s="400"/>
      <c r="I48" s="400"/>
      <c r="J48" s="438" t="str">
        <f>VLOOKUP(24,Products!$A$4:$B$35,2,FALSE)</f>
        <v>セキュリティ機器の運用アウトソーシング</v>
      </c>
      <c r="K48" s="439"/>
      <c r="L48" s="439"/>
      <c r="M48" s="439"/>
      <c r="N48" s="440"/>
      <c r="P48" s="69"/>
    </row>
    <row r="49" spans="2:17" ht="21" customHeight="1">
      <c r="C49" s="400"/>
      <c r="D49" s="400"/>
      <c r="E49" s="400"/>
      <c r="F49" s="400"/>
      <c r="G49" s="400"/>
      <c r="H49" s="400"/>
      <c r="I49" s="400"/>
      <c r="J49" s="438" t="str">
        <f>VLOOKUP(25,Products!$A$4:$B$35,2,FALSE)</f>
        <v>セキュリティオペレーションセンター（SOC）による総合的なセキュリティ監視</v>
      </c>
      <c r="K49" s="439"/>
      <c r="L49" s="439"/>
      <c r="M49" s="439"/>
      <c r="N49" s="440"/>
      <c r="P49" s="69"/>
    </row>
    <row r="50" spans="2:17" ht="19.5" customHeight="1">
      <c r="C50" s="400" t="s">
        <v>587</v>
      </c>
      <c r="D50" s="400"/>
      <c r="E50" s="400"/>
      <c r="F50" s="400" t="s">
        <v>340</v>
      </c>
      <c r="G50" s="400"/>
      <c r="H50" s="400"/>
      <c r="I50" s="400"/>
      <c r="J50" s="438" t="str">
        <f>VLOOKUP(8,Products!$A$4:$B$35,2,FALSE)</f>
        <v>フォレンジクスツール</v>
      </c>
      <c r="K50" s="439"/>
      <c r="L50" s="439"/>
      <c r="M50" s="439"/>
      <c r="N50" s="440"/>
      <c r="P50" s="69"/>
    </row>
    <row r="51" spans="2:17" ht="21" customHeight="1">
      <c r="C51" s="70"/>
      <c r="D51" s="70"/>
      <c r="E51" s="70"/>
      <c r="F51" s="70"/>
      <c r="G51" s="70"/>
      <c r="H51" s="70"/>
      <c r="I51" s="70"/>
      <c r="J51" s="150"/>
      <c r="K51" s="150"/>
      <c r="L51" s="150"/>
      <c r="M51" s="150"/>
      <c r="N51" s="150"/>
      <c r="P51" s="69"/>
    </row>
    <row r="52" spans="2:17" ht="21" customHeight="1">
      <c r="C52" s="70"/>
      <c r="D52" s="70"/>
      <c r="E52" s="70"/>
      <c r="F52" s="70"/>
      <c r="G52" s="70"/>
      <c r="H52" s="70"/>
      <c r="I52" s="70"/>
      <c r="J52" s="150"/>
      <c r="K52" s="150"/>
      <c r="L52" s="150"/>
      <c r="M52" s="150"/>
      <c r="N52" s="150"/>
      <c r="P52" s="69"/>
    </row>
    <row r="53" spans="2:17" ht="21" customHeight="1">
      <c r="C53" s="70"/>
      <c r="D53" s="70"/>
      <c r="E53" s="70"/>
      <c r="F53" s="70"/>
      <c r="G53" s="70"/>
      <c r="H53" s="70"/>
      <c r="I53" s="70"/>
      <c r="J53" s="150"/>
      <c r="K53" s="150"/>
      <c r="L53" s="150"/>
      <c r="M53" s="150"/>
      <c r="N53" s="150"/>
      <c r="P53" s="69"/>
    </row>
    <row r="54" spans="2:17" ht="21" customHeight="1">
      <c r="C54" s="70"/>
      <c r="D54" s="70"/>
      <c r="E54" s="70"/>
      <c r="F54" s="70"/>
      <c r="G54" s="70"/>
      <c r="H54" s="70"/>
      <c r="I54" s="70"/>
      <c r="J54" s="150"/>
      <c r="K54" s="150"/>
      <c r="L54" s="150"/>
      <c r="M54" s="150"/>
      <c r="N54" s="150"/>
      <c r="P54" s="69"/>
    </row>
    <row r="55" spans="2:17" ht="39.75">
      <c r="J55" s="36"/>
      <c r="M55" s="34"/>
      <c r="P55" s="69"/>
    </row>
    <row r="56" spans="2:17" s="34" customFormat="1" ht="39.75">
      <c r="B56" s="33" t="s">
        <v>331</v>
      </c>
      <c r="C56" s="33" t="s">
        <v>332</v>
      </c>
      <c r="P56" s="69"/>
    </row>
    <row r="57" spans="2:17" ht="81.95" customHeight="1">
      <c r="B57" s="33"/>
      <c r="C57" s="390" t="s">
        <v>333</v>
      </c>
      <c r="D57" s="390"/>
      <c r="E57" s="390"/>
      <c r="F57" s="390"/>
      <c r="G57" s="390"/>
      <c r="H57" s="390"/>
      <c r="I57" s="390"/>
      <c r="J57" s="390"/>
      <c r="K57" s="390"/>
      <c r="L57" s="390"/>
      <c r="M57" s="390"/>
      <c r="N57" s="390"/>
      <c r="P57" s="69"/>
    </row>
    <row r="58" spans="2:17">
      <c r="P58" s="69"/>
    </row>
    <row r="59" spans="2:17" ht="39.75">
      <c r="B59" s="33"/>
      <c r="C59" s="33" t="s">
        <v>588</v>
      </c>
      <c r="P59" s="69"/>
    </row>
    <row r="60" spans="2:17">
      <c r="C60" s="22" t="s">
        <v>334</v>
      </c>
      <c r="H60" s="113" t="s">
        <v>335</v>
      </c>
      <c r="P60" s="69"/>
    </row>
    <row r="61" spans="2:17" ht="145.5" customHeight="1">
      <c r="C61" s="390" t="str" cm="1">
        <f t="array" aca="1" ref="C61" ca="1">INDEX(Products!A:D, (MATCH(OFFSET(INDIRECT(ADDRESS(ROW(), COLUMN())), -2, 0), Products!B:B, 0)), 4)</f>
        <v xml:space="preserve">ファイアウォール:
TCP/IPなどトランスポート層の通信内容を元にアクセスを制御します。			
NGFW:
HTTPなどアプリケーション層の通信内容を解析し、不審な通信を検知・遮断します。
UTM:
webフィルタリング、アプリケーション実行制限、アンチウイルス、メールフィルタリングなど複数の異なるセキュリティ機能をもち、統合的に脅威を管理します。			</v>
      </c>
      <c r="D61" s="390"/>
      <c r="E61" s="390"/>
      <c r="F61" s="390"/>
      <c r="G61" s="390"/>
      <c r="H61" s="392" t="s">
        <v>358</v>
      </c>
      <c r="I61" s="392"/>
      <c r="J61" s="392"/>
      <c r="P61" s="69"/>
    </row>
    <row r="62" spans="2:17">
      <c r="H62" s="391" t="s">
        <v>337</v>
      </c>
      <c r="I62" s="391"/>
      <c r="J62" s="391"/>
      <c r="O62" s="99"/>
      <c r="P62" s="99"/>
      <c r="Q62" s="99"/>
    </row>
    <row r="63" spans="2:17">
      <c r="C63" s="22" t="s">
        <v>338</v>
      </c>
      <c r="H63" s="391"/>
      <c r="I63" s="391"/>
      <c r="J63" s="391"/>
      <c r="O63" s="99"/>
      <c r="P63" s="99"/>
      <c r="Q63" s="99"/>
    </row>
    <row r="64" spans="2:17" ht="123" customHeight="1">
      <c r="C64" s="390" t="str" cm="1">
        <f t="array" aca="1" ref="C64" ca="1">INDEX(Products!A:E, (MATCH(OFFSET(INDIRECT(ADDRESS(ROW(), COLUMN())), -5, 0), Products!B:B, 0)), 5)</f>
        <v xml:space="preserve">・通常運用で使用しない通信は基本的に遮断しますが、ルール設計・疎通確認が必要となります。				
・通信やセキュリティ機能が集約される（通信経路が集約される）ため、製品の障害がシステム全体に影響を及ぼす可能性があります。				
・UTMは多機能であるが故に高コストです。必要な機能に限定して利用できるものもあるため、自社のセキュリティレベルを加味して必要機能を選定してください。				</v>
      </c>
      <c r="D64" s="390"/>
      <c r="E64" s="390"/>
      <c r="F64" s="390"/>
      <c r="G64" s="390"/>
      <c r="H64" s="391"/>
      <c r="I64" s="391"/>
      <c r="J64" s="391"/>
      <c r="O64" s="99"/>
      <c r="P64" s="99"/>
      <c r="Q64" s="99"/>
    </row>
    <row r="65" spans="2:17">
      <c r="H65" s="391"/>
      <c r="I65" s="391"/>
      <c r="J65" s="391"/>
      <c r="O65" s="99"/>
      <c r="P65" s="99"/>
      <c r="Q65" s="99"/>
    </row>
    <row r="66" spans="2:17">
      <c r="C66" s="22" t="s">
        <v>339</v>
      </c>
      <c r="H66" s="391"/>
      <c r="I66" s="391"/>
      <c r="J66" s="391"/>
      <c r="O66" s="99"/>
      <c r="P66" s="99"/>
      <c r="Q66" s="99"/>
    </row>
    <row r="67" spans="2:17">
      <c r="O67" s="99"/>
      <c r="P67" s="99"/>
      <c r="Q67" s="99"/>
    </row>
    <row r="68" spans="2:17">
      <c r="C68" s="378" t="s">
        <v>419</v>
      </c>
      <c r="D68" s="378"/>
      <c r="E68" s="398" t="s">
        <v>426</v>
      </c>
      <c r="F68" s="399"/>
      <c r="G68" s="380" t="s">
        <v>421</v>
      </c>
      <c r="H68" s="380"/>
      <c r="I68" s="381" t="s">
        <v>422</v>
      </c>
      <c r="J68" s="381"/>
      <c r="K68" s="382" t="s">
        <v>423</v>
      </c>
      <c r="L68" s="382"/>
      <c r="M68" s="383" t="s">
        <v>424</v>
      </c>
      <c r="N68" s="383"/>
      <c r="P68" s="69"/>
    </row>
    <row r="69" spans="2:17" ht="90" customHeight="1">
      <c r="C69" s="377" t="str">
        <f>$C$11</f>
        <v>・脆弱性対策情報の調査</v>
      </c>
      <c r="D69" s="377"/>
      <c r="E69" s="384" t="str">
        <f>$E$11</f>
        <v>・公開サーバの特定と初期アクセス</v>
      </c>
      <c r="F69" s="384"/>
      <c r="G69" s="377" t="str">
        <f>$G$11</f>
        <v>・公開サーバの脆弱性を利用した不正アクセス</v>
      </c>
      <c r="H69" s="377"/>
      <c r="I69" s="384" t="str">
        <f>$I$11</f>
        <v>・（ネットワークスキャン）
・（ホストスキャン）
・重要情報を管理するサーバへの横展開と権限昇格</v>
      </c>
      <c r="J69" s="384"/>
      <c r="K69" s="377" t="str">
        <f>$K$11</f>
        <v>・標準ポートを使用した疎通
・OSコマンド実行
・コマンド実行履歴の削除</v>
      </c>
      <c r="L69" s="377"/>
      <c r="M69" s="377" t="str">
        <f>$M$11</f>
        <v>・重要情報の窃取</v>
      </c>
      <c r="N69" s="377"/>
      <c r="P69" s="69"/>
    </row>
    <row r="70" spans="2:17" ht="110.1" customHeight="1">
      <c r="C70" s="377" t="s">
        <v>312</v>
      </c>
      <c r="D70" s="377"/>
      <c r="E70" s="447" t="s">
        <v>589</v>
      </c>
      <c r="F70" s="447"/>
      <c r="G70" s="377" t="s">
        <v>312</v>
      </c>
      <c r="H70" s="377"/>
      <c r="I70" s="447" t="s">
        <v>589</v>
      </c>
      <c r="J70" s="447"/>
      <c r="K70" s="377"/>
      <c r="L70" s="377"/>
      <c r="M70" s="377" t="s">
        <v>312</v>
      </c>
      <c r="N70" s="377"/>
      <c r="P70" s="69"/>
    </row>
    <row r="71" spans="2:17" ht="20.25" thickBot="1">
      <c r="P71" s="69"/>
    </row>
    <row r="72" spans="2:17" ht="39.950000000000003" customHeight="1" thickBot="1">
      <c r="C72" s="374" t="s">
        <v>490</v>
      </c>
      <c r="D72" s="375"/>
      <c r="E72" s="375"/>
      <c r="F72" s="375"/>
      <c r="G72" s="375"/>
      <c r="H72" s="375"/>
      <c r="I72" s="375"/>
      <c r="J72" s="375"/>
      <c r="K72" s="375"/>
      <c r="L72" s="375"/>
      <c r="M72" s="375"/>
      <c r="N72" s="376"/>
      <c r="P72" s="69"/>
    </row>
    <row r="73" spans="2:17" ht="19.5" customHeight="1">
      <c r="C73" s="22"/>
      <c r="H73" s="99"/>
      <c r="I73" s="99"/>
      <c r="J73" s="99"/>
      <c r="P73" s="69"/>
    </row>
    <row r="74" spans="2:17" ht="19.5" customHeight="1">
      <c r="C74" s="22"/>
      <c r="H74" s="99"/>
      <c r="I74" s="99"/>
      <c r="J74" s="99"/>
      <c r="P74" s="69"/>
    </row>
    <row r="75" spans="2:17" ht="39.75">
      <c r="B75" s="33"/>
      <c r="C75" s="33" t="s">
        <v>590</v>
      </c>
      <c r="P75" s="69"/>
    </row>
    <row r="76" spans="2:17">
      <c r="C76" s="22" t="s">
        <v>334</v>
      </c>
      <c r="H76" s="22" t="s">
        <v>335</v>
      </c>
      <c r="P76" s="69"/>
    </row>
    <row r="77" spans="2:17" ht="60" customHeight="1">
      <c r="C77" s="390" t="str" cm="1">
        <f t="array" aca="1" ref="C77" ca="1">INDEX(Products!A:D, (MATCH(OFFSET(INDIRECT(ADDRESS(ROW(), COLUMN())), -2, 0), Products!B:B, 0)), 4)</f>
        <v xml:space="preserve">クラウド上の社内システムと外部ネットワークの通信を集中的に管理します。			
クラウド上で提供されるサービスのため、ユーザやシステムの場所にとらわれず同一のポリシーを適用することができます。			</v>
      </c>
      <c r="D77" s="390"/>
      <c r="E77" s="390"/>
      <c r="F77" s="390"/>
      <c r="G77" s="390"/>
      <c r="H77" s="392" t="str">
        <f>$H$61</f>
        <v>JIPDEC「企業IT利活⽤動向調査2022」より引用</v>
      </c>
      <c r="I77" s="392"/>
      <c r="J77" s="392"/>
      <c r="P77" s="69" cm="1">
        <f t="array" aca="1" ref="P77" ca="1">OFFSET(INDIRECT(ADDRESS(ROW(), COLUMN())), -2, 0)</f>
        <v>0</v>
      </c>
    </row>
    <row r="78" spans="2:17">
      <c r="C78" s="22"/>
      <c r="H78" s="391" t="s">
        <v>491</v>
      </c>
      <c r="I78" s="391"/>
      <c r="J78" s="391"/>
      <c r="O78" s="99"/>
      <c r="P78" s="99"/>
      <c r="Q78" s="99"/>
    </row>
    <row r="79" spans="2:17">
      <c r="C79" s="22" t="s">
        <v>492</v>
      </c>
      <c r="G79" s="37"/>
      <c r="H79" s="391"/>
      <c r="I79" s="391"/>
      <c r="J79" s="391"/>
      <c r="O79" s="99"/>
      <c r="P79" s="99"/>
      <c r="Q79" s="99"/>
    </row>
    <row r="80" spans="2:17" ht="96.95" customHeight="1">
      <c r="C80" s="390" t="str" cm="1">
        <f t="array" aca="1" ref="C80" ca="1">INDEX(Products!A:E, (MATCH(OFFSET(INDIRECT(ADDRESS(ROW(), COLUMN())), -5, 0), Products!B:B, 0)), 5)</f>
        <v xml:space="preserve">・通常運用で使用しない通信は基本的に遮断しますが、ルール設計・疎通確認が必要となります。				
・通信やセキュリティ機能が集約される（通信経路が集約される）ため、製品の障害がシステム
　全体に影響を及ぼす可能性があります。				</v>
      </c>
      <c r="D80" s="390"/>
      <c r="E80" s="390"/>
      <c r="F80" s="390"/>
      <c r="G80" s="390"/>
      <c r="H80" s="391"/>
      <c r="I80" s="391"/>
      <c r="J80" s="391"/>
      <c r="O80" s="99"/>
      <c r="P80" s="99"/>
      <c r="Q80" s="99"/>
    </row>
    <row r="81" spans="2:17">
      <c r="H81" s="391"/>
      <c r="I81" s="391"/>
      <c r="J81" s="391"/>
      <c r="O81" s="99"/>
      <c r="P81" s="99"/>
      <c r="Q81" s="99"/>
    </row>
    <row r="82" spans="2:17">
      <c r="C82" s="22" t="s">
        <v>339</v>
      </c>
      <c r="H82" s="391"/>
      <c r="I82" s="391"/>
      <c r="J82" s="391"/>
      <c r="O82" s="99"/>
      <c r="P82" s="99"/>
      <c r="Q82" s="99"/>
    </row>
    <row r="83" spans="2:17">
      <c r="O83" s="99"/>
      <c r="P83" s="99"/>
      <c r="Q83" s="99"/>
    </row>
    <row r="84" spans="2:17">
      <c r="C84" s="378" t="s">
        <v>419</v>
      </c>
      <c r="D84" s="378"/>
      <c r="E84" s="398" t="s">
        <v>426</v>
      </c>
      <c r="F84" s="399"/>
      <c r="G84" s="380" t="s">
        <v>421</v>
      </c>
      <c r="H84" s="380"/>
      <c r="I84" s="381" t="s">
        <v>422</v>
      </c>
      <c r="J84" s="381"/>
      <c r="K84" s="382" t="s">
        <v>423</v>
      </c>
      <c r="L84" s="382"/>
      <c r="M84" s="383" t="s">
        <v>424</v>
      </c>
      <c r="N84" s="383"/>
      <c r="P84" s="69"/>
    </row>
    <row r="85" spans="2:17" ht="81" customHeight="1">
      <c r="C85" s="377" t="str">
        <f>$C$11</f>
        <v>・脆弱性対策情報の調査</v>
      </c>
      <c r="D85" s="377"/>
      <c r="E85" s="384" t="str">
        <f>$E$11</f>
        <v>・公開サーバの特定と初期アクセス</v>
      </c>
      <c r="F85" s="384"/>
      <c r="G85" s="377" t="str">
        <f>$G$11</f>
        <v>・公開サーバの脆弱性を利用した不正アクセス</v>
      </c>
      <c r="H85" s="377"/>
      <c r="I85" s="384" t="str">
        <f>$I$11</f>
        <v>・（ネットワークスキャン）
・（ホストスキャン）
・重要情報を管理するサーバへの横展開と権限昇格</v>
      </c>
      <c r="J85" s="384"/>
      <c r="K85" s="377" t="str">
        <f>$K$11</f>
        <v>・標準ポートを使用した疎通
・OSコマンド実行
・コマンド実行履歴の削除</v>
      </c>
      <c r="L85" s="377"/>
      <c r="M85" s="377" t="str">
        <f>$M$11</f>
        <v>・重要情報の窃取</v>
      </c>
      <c r="N85" s="377"/>
      <c r="P85" s="69"/>
    </row>
    <row r="86" spans="2:17" ht="129" customHeight="1">
      <c r="C86" s="377" t="s">
        <v>312</v>
      </c>
      <c r="D86" s="377"/>
      <c r="E86" s="447" t="s">
        <v>589</v>
      </c>
      <c r="F86" s="447"/>
      <c r="G86" s="377" t="s">
        <v>312</v>
      </c>
      <c r="H86" s="377"/>
      <c r="I86" s="447" t="s">
        <v>589</v>
      </c>
      <c r="J86" s="447"/>
      <c r="K86" s="377" t="s">
        <v>312</v>
      </c>
      <c r="L86" s="377"/>
      <c r="M86" s="377" t="s">
        <v>312</v>
      </c>
      <c r="N86" s="377"/>
      <c r="P86" s="69"/>
    </row>
    <row r="87" spans="2:17" ht="20.25" thickBot="1">
      <c r="P87" s="69"/>
    </row>
    <row r="88" spans="2:17" ht="39.950000000000003" customHeight="1" thickBot="1">
      <c r="C88" s="374" t="s">
        <v>490</v>
      </c>
      <c r="D88" s="375"/>
      <c r="E88" s="375"/>
      <c r="F88" s="375"/>
      <c r="G88" s="375"/>
      <c r="H88" s="375"/>
      <c r="I88" s="375"/>
      <c r="J88" s="375"/>
      <c r="K88" s="375"/>
      <c r="L88" s="375"/>
      <c r="M88" s="375"/>
      <c r="N88" s="376"/>
      <c r="P88" s="69"/>
    </row>
    <row r="89" spans="2:17" ht="19.5" customHeight="1">
      <c r="C89" s="22"/>
      <c r="H89" s="99"/>
      <c r="I89" s="99"/>
      <c r="J89" s="99"/>
      <c r="P89" s="69"/>
    </row>
    <row r="90" spans="2:17" ht="19.5" customHeight="1">
      <c r="C90" s="22"/>
      <c r="H90" s="99"/>
      <c r="I90" s="99"/>
      <c r="J90" s="99"/>
      <c r="P90" s="69"/>
    </row>
    <row r="91" spans="2:17" ht="39.75">
      <c r="B91" s="33"/>
      <c r="C91" s="33" t="s">
        <v>591</v>
      </c>
      <c r="P91" s="69"/>
    </row>
    <row r="92" spans="2:17">
      <c r="C92" s="22" t="s">
        <v>334</v>
      </c>
      <c r="H92" s="22" t="s">
        <v>335</v>
      </c>
      <c r="P92" s="69"/>
    </row>
    <row r="93" spans="2:17">
      <c r="C93" s="390" t="str" cm="1">
        <f t="array" aca="1" ref="C93" ca="1">INDEX(Products!A:D, (MATCH(OFFSET(INDIRECT(ADDRESS(ROW(), COLUMN())), -2, 0), Products!B:B, 0)), 4)</f>
        <v>Webアプリケーションの前面やネットワークに配置し、脆弱性を悪用した攻撃を検出・低減します。</v>
      </c>
      <c r="D93" s="390"/>
      <c r="E93" s="390"/>
      <c r="F93" s="390"/>
      <c r="G93" s="390"/>
      <c r="H93" s="392" t="str">
        <f>$H$61</f>
        <v>JIPDEC「企業IT利活⽤動向調査2022」より引用</v>
      </c>
      <c r="I93" s="392"/>
      <c r="J93" s="392"/>
      <c r="P93" s="69"/>
    </row>
    <row r="94" spans="2:17">
      <c r="C94" s="22"/>
      <c r="H94" s="391" t="s">
        <v>491</v>
      </c>
      <c r="I94" s="391"/>
      <c r="J94" s="391"/>
      <c r="O94" s="99"/>
      <c r="P94" s="99"/>
      <c r="Q94" s="99"/>
    </row>
    <row r="95" spans="2:17">
      <c r="C95" s="22" t="s">
        <v>348</v>
      </c>
      <c r="G95" s="37"/>
      <c r="H95" s="391"/>
      <c r="I95" s="391"/>
      <c r="J95" s="391"/>
      <c r="O95" s="99"/>
      <c r="P95" s="99"/>
      <c r="Q95" s="99"/>
    </row>
    <row r="96" spans="2:17">
      <c r="C96" s="390" t="str" cm="1">
        <f t="array" aca="1" ref="C96" ca="1">INDEX(Products!A:E, (MATCH(OFFSET(INDIRECT(ADDRESS(ROW(), COLUMN())), -5, 0), Products!B:B, 0)), 5)</f>
        <v xml:space="preserve">・過検知、誤検知のリスクがあります。				
・基本的には設定のチューニングが必要です。
　内製が難しい場合は既成ルールの検討または運用の外部委託をご検討ください。			
・アプリケーション型のWAFを運用する場合にはWebサーバに大きな負荷がかかる場合があります。
　クラウド型、アプライアンス型の提供形態をご検討ください。		</v>
      </c>
      <c r="D96" s="390"/>
      <c r="E96" s="390"/>
      <c r="F96" s="390"/>
      <c r="G96" s="390"/>
      <c r="H96" s="391"/>
      <c r="I96" s="391"/>
      <c r="J96" s="391"/>
      <c r="O96" s="99"/>
      <c r="P96" s="99"/>
      <c r="Q96" s="99"/>
    </row>
    <row r="97" spans="2:17" ht="39" customHeight="1">
      <c r="C97" s="390"/>
      <c r="D97" s="390"/>
      <c r="E97" s="390"/>
      <c r="F97" s="390"/>
      <c r="G97" s="390"/>
      <c r="H97" s="391"/>
      <c r="I97" s="391"/>
      <c r="J97" s="391"/>
      <c r="O97" s="99"/>
      <c r="P97" s="99"/>
      <c r="Q97" s="99"/>
    </row>
    <row r="98" spans="2:17" ht="42" customHeight="1">
      <c r="C98" s="390"/>
      <c r="D98" s="390"/>
      <c r="E98" s="390"/>
      <c r="F98" s="390"/>
      <c r="G98" s="390"/>
      <c r="H98" s="391"/>
      <c r="I98" s="391"/>
      <c r="J98" s="391"/>
      <c r="O98" s="99"/>
      <c r="P98" s="99"/>
      <c r="Q98" s="99"/>
    </row>
    <row r="99" spans="2:17">
      <c r="H99" s="391"/>
      <c r="I99" s="391"/>
      <c r="J99" s="391"/>
      <c r="O99" s="99"/>
      <c r="P99" s="99"/>
      <c r="Q99" s="99"/>
    </row>
    <row r="100" spans="2:17">
      <c r="C100" s="22" t="s">
        <v>339</v>
      </c>
      <c r="H100" s="391"/>
      <c r="I100" s="391"/>
      <c r="J100" s="391"/>
      <c r="O100" s="99"/>
      <c r="P100" s="99"/>
      <c r="Q100" s="99"/>
    </row>
    <row r="101" spans="2:17">
      <c r="O101" s="99"/>
      <c r="P101" s="99"/>
      <c r="Q101" s="99"/>
    </row>
    <row r="102" spans="2:17">
      <c r="C102" s="426" t="s">
        <v>419</v>
      </c>
      <c r="D102" s="427"/>
      <c r="E102" s="428" t="s">
        <v>426</v>
      </c>
      <c r="F102" s="429"/>
      <c r="G102" s="430" t="s">
        <v>421</v>
      </c>
      <c r="H102" s="431"/>
      <c r="I102" s="432" t="s">
        <v>422</v>
      </c>
      <c r="J102" s="433"/>
      <c r="K102" s="434" t="s">
        <v>423</v>
      </c>
      <c r="L102" s="435"/>
      <c r="M102" s="436" t="s">
        <v>424</v>
      </c>
      <c r="N102" s="437"/>
      <c r="P102" s="69"/>
    </row>
    <row r="103" spans="2:17" ht="80.099999999999994" customHeight="1">
      <c r="C103" s="455" t="str">
        <f>$C$11</f>
        <v>・脆弱性対策情報の調査</v>
      </c>
      <c r="D103" s="456"/>
      <c r="E103" s="455" t="str">
        <f>$E$11</f>
        <v>・公開サーバの特定と初期アクセス</v>
      </c>
      <c r="F103" s="456"/>
      <c r="G103" s="445" t="str">
        <f>$G$11</f>
        <v>・公開サーバの脆弱性を利用した不正アクセス</v>
      </c>
      <c r="H103" s="446"/>
      <c r="I103" s="455" t="str">
        <f>$I$11</f>
        <v>・（ネットワークスキャン）
・（ホストスキャン）
・重要情報を管理するサーバへの横展開と権限昇格</v>
      </c>
      <c r="J103" s="456"/>
      <c r="K103" s="455" t="str">
        <f>$K$11</f>
        <v>・標準ポートを使用した疎通
・OSコマンド実行
・コマンド実行履歴の削除</v>
      </c>
      <c r="L103" s="456"/>
      <c r="M103" s="455" t="str">
        <f>$M$11</f>
        <v>・重要情報の窃取</v>
      </c>
      <c r="N103" s="456"/>
      <c r="P103" s="69"/>
    </row>
    <row r="104" spans="2:17" ht="276" customHeight="1">
      <c r="C104" s="455" t="s">
        <v>312</v>
      </c>
      <c r="D104" s="456"/>
      <c r="E104" s="455" t="s">
        <v>312</v>
      </c>
      <c r="F104" s="456"/>
      <c r="G104" s="458" t="s">
        <v>592</v>
      </c>
      <c r="H104" s="459"/>
      <c r="I104" s="455" t="s">
        <v>312</v>
      </c>
      <c r="J104" s="456"/>
      <c r="K104" s="455" t="s">
        <v>312</v>
      </c>
      <c r="L104" s="456"/>
      <c r="M104" s="455" t="s">
        <v>312</v>
      </c>
      <c r="N104" s="456"/>
      <c r="P104" s="69"/>
    </row>
    <row r="105" spans="2:17" ht="20.25" thickBot="1">
      <c r="P105" s="69"/>
    </row>
    <row r="106" spans="2:17" ht="39.950000000000003" customHeight="1" thickBot="1">
      <c r="C106" s="374" t="s">
        <v>490</v>
      </c>
      <c r="D106" s="375"/>
      <c r="E106" s="375"/>
      <c r="F106" s="375"/>
      <c r="G106" s="375"/>
      <c r="H106" s="375"/>
      <c r="I106" s="375"/>
      <c r="J106" s="375"/>
      <c r="K106" s="375"/>
      <c r="L106" s="375"/>
      <c r="M106" s="375"/>
      <c r="N106" s="376"/>
      <c r="P106" s="69"/>
    </row>
    <row r="107" spans="2:17" ht="19.5" customHeight="1">
      <c r="C107" s="22"/>
      <c r="H107" s="99"/>
      <c r="I107" s="99"/>
      <c r="J107" s="99"/>
      <c r="P107" s="69"/>
    </row>
    <row r="108" spans="2:17" ht="19.5" customHeight="1">
      <c r="C108" s="22"/>
      <c r="H108" s="99"/>
      <c r="I108" s="99"/>
      <c r="J108" s="99"/>
      <c r="P108" s="69"/>
    </row>
    <row r="109" spans="2:17" ht="39.75">
      <c r="B109" s="33"/>
      <c r="C109" s="33" t="s">
        <v>593</v>
      </c>
      <c r="P109" s="69"/>
    </row>
    <row r="110" spans="2:17">
      <c r="C110" s="22" t="s">
        <v>334</v>
      </c>
      <c r="H110" s="22" t="s">
        <v>335</v>
      </c>
      <c r="P110" s="69"/>
    </row>
    <row r="111" spans="2:17" ht="60.95" customHeight="1">
      <c r="C111" s="390" t="str" cm="1">
        <f t="array" aca="1" ref="C111" ca="1">INDEX(Products!A:D, (MATCH(OFFSET(INDIRECT(ADDRESS(ROW(), COLUMN())), -2, 0), Products!B:B, 0)), 4)</f>
        <v>Webアプリケーションの前面やネットワークに配置し、脆弱性を悪用した攻撃を検出・低減します。クラウドサービスとして利用しているWebサーバを保護します。</v>
      </c>
      <c r="D111" s="390"/>
      <c r="E111" s="390"/>
      <c r="F111" s="390"/>
      <c r="G111" s="390"/>
      <c r="H111" s="392" t="str">
        <f>$H$61</f>
        <v>JIPDEC「企業IT利活⽤動向調査2022」より引用</v>
      </c>
      <c r="I111" s="392"/>
      <c r="J111" s="392"/>
      <c r="P111" s="69"/>
    </row>
    <row r="112" spans="2:17">
      <c r="C112" s="22"/>
      <c r="H112" s="391" t="s">
        <v>491</v>
      </c>
      <c r="I112" s="391"/>
      <c r="J112" s="391"/>
      <c r="O112" s="99"/>
      <c r="P112" s="99"/>
      <c r="Q112" s="99"/>
    </row>
    <row r="113" spans="2:17">
      <c r="C113" s="22" t="s">
        <v>348</v>
      </c>
      <c r="G113" s="37"/>
      <c r="H113" s="391"/>
      <c r="I113" s="391"/>
      <c r="J113" s="391"/>
      <c r="O113" s="99"/>
      <c r="P113" s="99"/>
      <c r="Q113" s="99"/>
    </row>
    <row r="114" spans="2:17" ht="89.1" customHeight="1">
      <c r="C114" s="390" t="str" cm="1">
        <f t="array" aca="1" ref="C114" ca="1">INDEX(Products!A:E, (MATCH(OFFSET(INDIRECT(ADDRESS(ROW(), COLUMN())), -5, 0), Products!B:B, 0)), 5)</f>
        <v xml:space="preserve">・過検知、誤検知のリスクがあります。				
・基本的には設定のチューニングが必要です。
　内製が難しい場合は既成ルールの検討または運用の外部委託をご検討ください。			</v>
      </c>
      <c r="D114" s="390"/>
      <c r="E114" s="390"/>
      <c r="F114" s="390"/>
      <c r="G114" s="390"/>
      <c r="H114" s="391"/>
      <c r="I114" s="391"/>
      <c r="J114" s="391"/>
      <c r="O114" s="99"/>
      <c r="P114" s="99"/>
      <c r="Q114" s="99"/>
    </row>
    <row r="115" spans="2:17" ht="39.950000000000003" customHeight="1">
      <c r="H115" s="391"/>
      <c r="I115" s="391"/>
      <c r="J115" s="391"/>
      <c r="O115" s="99"/>
      <c r="P115" s="99"/>
      <c r="Q115" s="99"/>
    </row>
    <row r="116" spans="2:17">
      <c r="C116" s="22" t="s">
        <v>339</v>
      </c>
      <c r="H116" s="391"/>
      <c r="I116" s="391"/>
      <c r="J116" s="391"/>
      <c r="O116" s="99"/>
      <c r="P116" s="99"/>
      <c r="Q116" s="99"/>
    </row>
    <row r="117" spans="2:17">
      <c r="O117" s="99"/>
      <c r="P117" s="99"/>
      <c r="Q117" s="99"/>
    </row>
    <row r="118" spans="2:17">
      <c r="C118" s="426" t="s">
        <v>419</v>
      </c>
      <c r="D118" s="427"/>
      <c r="E118" s="428" t="s">
        <v>426</v>
      </c>
      <c r="F118" s="429"/>
      <c r="G118" s="430" t="s">
        <v>421</v>
      </c>
      <c r="H118" s="431"/>
      <c r="I118" s="432" t="s">
        <v>422</v>
      </c>
      <c r="J118" s="433"/>
      <c r="K118" s="434" t="s">
        <v>423</v>
      </c>
      <c r="L118" s="435"/>
      <c r="M118" s="436" t="s">
        <v>424</v>
      </c>
      <c r="N118" s="437"/>
      <c r="P118" s="69"/>
    </row>
    <row r="119" spans="2:17" ht="80.099999999999994" customHeight="1">
      <c r="C119" s="455" t="str">
        <f>$C$11</f>
        <v>・脆弱性対策情報の調査</v>
      </c>
      <c r="D119" s="456"/>
      <c r="E119" s="455" t="str">
        <f>$E$11</f>
        <v>・公開サーバの特定と初期アクセス</v>
      </c>
      <c r="F119" s="456"/>
      <c r="G119" s="445" t="str">
        <f>$G$11</f>
        <v>・公開サーバの脆弱性を利用した不正アクセス</v>
      </c>
      <c r="H119" s="446"/>
      <c r="I119" s="455" t="str">
        <f>$I$11</f>
        <v>・（ネットワークスキャン）
・（ホストスキャン）
・重要情報を管理するサーバへの横展開と権限昇格</v>
      </c>
      <c r="J119" s="456"/>
      <c r="K119" s="455" t="str">
        <f>$K$11</f>
        <v>・標準ポートを使用した疎通
・OSコマンド実行
・コマンド実行履歴の削除</v>
      </c>
      <c r="L119" s="456"/>
      <c r="M119" s="455" t="str">
        <f>$M$11</f>
        <v>・重要情報の窃取</v>
      </c>
      <c r="N119" s="456"/>
      <c r="P119" s="69"/>
    </row>
    <row r="120" spans="2:17" ht="261" customHeight="1">
      <c r="C120" s="455" t="s">
        <v>312</v>
      </c>
      <c r="D120" s="456"/>
      <c r="E120" s="455" t="s">
        <v>312</v>
      </c>
      <c r="F120" s="456"/>
      <c r="G120" s="458" t="s">
        <v>592</v>
      </c>
      <c r="H120" s="459"/>
      <c r="I120" s="455" t="s">
        <v>312</v>
      </c>
      <c r="J120" s="456"/>
      <c r="K120" s="455" t="s">
        <v>312</v>
      </c>
      <c r="L120" s="456"/>
      <c r="M120" s="455" t="s">
        <v>312</v>
      </c>
      <c r="N120" s="456"/>
      <c r="P120" s="69"/>
    </row>
    <row r="121" spans="2:17" ht="20.25" thickBot="1">
      <c r="P121" s="69"/>
    </row>
    <row r="122" spans="2:17" ht="39.950000000000003" customHeight="1" thickBot="1">
      <c r="C122" s="374" t="s">
        <v>490</v>
      </c>
      <c r="D122" s="375"/>
      <c r="E122" s="375"/>
      <c r="F122" s="375"/>
      <c r="G122" s="375"/>
      <c r="H122" s="375"/>
      <c r="I122" s="375"/>
      <c r="J122" s="375"/>
      <c r="K122" s="375"/>
      <c r="L122" s="375"/>
      <c r="M122" s="375"/>
      <c r="N122" s="376"/>
      <c r="P122" s="69"/>
    </row>
    <row r="123" spans="2:17" ht="19.5" customHeight="1">
      <c r="C123" s="22"/>
      <c r="H123" s="99"/>
      <c r="I123" s="99"/>
      <c r="J123" s="99"/>
      <c r="P123" s="69"/>
    </row>
    <row r="124" spans="2:17" ht="19.5" customHeight="1">
      <c r="C124" s="22"/>
      <c r="H124" s="99"/>
      <c r="I124" s="99"/>
      <c r="J124" s="99"/>
      <c r="P124" s="69"/>
    </row>
    <row r="125" spans="2:17" ht="39.75">
      <c r="B125" s="33"/>
      <c r="C125" s="33" t="s">
        <v>503</v>
      </c>
      <c r="P125" s="69"/>
    </row>
    <row r="126" spans="2:17">
      <c r="C126" s="22" t="s">
        <v>334</v>
      </c>
      <c r="H126" s="22" t="s">
        <v>335</v>
      </c>
      <c r="P126" s="69"/>
    </row>
    <row r="127" spans="2:17" ht="195" customHeight="1">
      <c r="C127" s="393" t="str" cm="1">
        <f t="array" aca="1" ref="C127" ca="1">INDEX(Products!A:D, (MATCH(OFFSET(INDIRECT(ADDRESS(ROW(), COLUMN())), -2, 0), Products!B:B, 0)), 4)</f>
        <v xml:space="preserve">VPN：
インターネット上に仮想の専用線を設定し、接続したい拠点に専用のルーターを設置し、特定の人のみが相互通信できる環境を構築します。	
セキュアリモートアクセス：
IDとパスワードに加えて、利用するユーザと端末情報を利用することで認証を強化します。リモートデスクトップやセキュアブラウザといった利用形態が挙げられます。			
プライベートアクセス：
回線事業者が提供する閉域網によりインターネットを経由せずに事業拠点とデータセンタ環境を接続します。GW同士の認証を行うことでセキュアな通信を実現します。			</v>
      </c>
      <c r="D127" s="393"/>
      <c r="E127" s="393"/>
      <c r="F127" s="393"/>
      <c r="G127" s="393"/>
      <c r="H127" s="392" t="str">
        <f>$H$61</f>
        <v>JIPDEC「企業IT利活⽤動向調査2022」より引用</v>
      </c>
      <c r="I127" s="392"/>
      <c r="J127" s="392"/>
      <c r="P127" s="69"/>
    </row>
    <row r="128" spans="2:17" ht="40.5" customHeight="1">
      <c r="H128" s="391" t="s">
        <v>491</v>
      </c>
      <c r="I128" s="391"/>
      <c r="J128" s="391"/>
      <c r="O128" s="99"/>
      <c r="P128" s="99"/>
      <c r="Q128" s="99"/>
    </row>
    <row r="129" spans="2:17">
      <c r="C129" s="22" t="s">
        <v>492</v>
      </c>
      <c r="G129" s="37"/>
      <c r="H129" s="391"/>
      <c r="I129" s="391"/>
      <c r="J129" s="391"/>
      <c r="O129" s="99"/>
      <c r="P129" s="99"/>
      <c r="Q129" s="99"/>
    </row>
    <row r="130" spans="2:17" ht="84" customHeight="1">
      <c r="C130" s="390" t="str" cm="1">
        <f t="array" aca="1" ref="C130" ca="1">INDEX(Products!A:E, (MATCH(OFFSET(INDIRECT(ADDRESS(ROW(), COLUMN())), -5, 0), Products!B:B, 0)), 5)</f>
        <v xml:space="preserve">・VPN機器の脆弱性を利用した侵入事例があるように、100%侵入防止を保障
　するものではありません。				
・クラウドやデータセンターなどの提供事業者側のインシデントのリスクが
　あります。				</v>
      </c>
      <c r="D130" s="390"/>
      <c r="E130" s="390"/>
      <c r="F130" s="390"/>
      <c r="G130" s="390"/>
      <c r="H130" s="391"/>
      <c r="I130" s="391"/>
      <c r="J130" s="391"/>
      <c r="O130" s="99"/>
      <c r="P130" s="99"/>
      <c r="Q130" s="99"/>
    </row>
    <row r="131" spans="2:17">
      <c r="H131" s="391"/>
      <c r="I131" s="391"/>
      <c r="J131" s="391"/>
      <c r="O131" s="99"/>
      <c r="P131" s="99"/>
      <c r="Q131" s="99"/>
    </row>
    <row r="132" spans="2:17">
      <c r="C132" s="22" t="s">
        <v>339</v>
      </c>
      <c r="H132" s="391"/>
      <c r="I132" s="391"/>
      <c r="J132" s="391"/>
      <c r="O132" s="99"/>
      <c r="P132" s="99"/>
      <c r="Q132" s="99"/>
    </row>
    <row r="133" spans="2:17">
      <c r="O133" s="99"/>
      <c r="P133" s="99"/>
      <c r="Q133" s="99"/>
    </row>
    <row r="134" spans="2:17">
      <c r="C134" s="426" t="s">
        <v>419</v>
      </c>
      <c r="D134" s="427"/>
      <c r="E134" s="428" t="s">
        <v>426</v>
      </c>
      <c r="F134" s="429"/>
      <c r="G134" s="430" t="s">
        <v>421</v>
      </c>
      <c r="H134" s="431"/>
      <c r="I134" s="432" t="s">
        <v>422</v>
      </c>
      <c r="J134" s="433"/>
      <c r="K134" s="434" t="s">
        <v>423</v>
      </c>
      <c r="L134" s="435"/>
      <c r="M134" s="436" t="s">
        <v>424</v>
      </c>
      <c r="N134" s="437"/>
      <c r="P134" s="69"/>
    </row>
    <row r="135" spans="2:17" ht="80.099999999999994" customHeight="1">
      <c r="C135" s="455" t="str">
        <f>$C$11</f>
        <v>・脆弱性対策情報の調査</v>
      </c>
      <c r="D135" s="456"/>
      <c r="E135" s="455" t="str">
        <f>$E$11</f>
        <v>・公開サーバの特定と初期アクセス</v>
      </c>
      <c r="F135" s="456"/>
      <c r="G135" s="455" t="str">
        <f>$G$11</f>
        <v>・公開サーバの脆弱性を利用した不正アクセス</v>
      </c>
      <c r="H135" s="456"/>
      <c r="I135" s="455" t="str">
        <f>$I$11</f>
        <v>・（ネットワークスキャン）
・（ホストスキャン）
・重要情報を管理するサーバへの横展開と権限昇格</v>
      </c>
      <c r="J135" s="456"/>
      <c r="K135" s="455" t="str">
        <f>$K$11</f>
        <v>・標準ポートを使用した疎通
・OSコマンド実行
・コマンド実行履歴の削除</v>
      </c>
      <c r="L135" s="456"/>
      <c r="M135" s="455" t="str">
        <f>$M$11</f>
        <v>・重要情報の窃取</v>
      </c>
      <c r="N135" s="456"/>
      <c r="P135" s="69"/>
    </row>
    <row r="136" spans="2:17" ht="20.100000000000001" customHeight="1">
      <c r="C136" s="455" t="s">
        <v>312</v>
      </c>
      <c r="D136" s="456"/>
      <c r="E136" s="455" t="s">
        <v>312</v>
      </c>
      <c r="F136" s="456"/>
      <c r="G136" s="455" t="s">
        <v>312</v>
      </c>
      <c r="H136" s="456"/>
      <c r="I136" s="455" t="s">
        <v>312</v>
      </c>
      <c r="J136" s="456"/>
      <c r="K136" s="455" t="s">
        <v>312</v>
      </c>
      <c r="L136" s="456"/>
      <c r="M136" s="455" t="s">
        <v>312</v>
      </c>
      <c r="N136" s="456"/>
      <c r="P136" s="69"/>
    </row>
    <row r="137" spans="2:17" ht="20.25" thickBot="1">
      <c r="P137" s="69"/>
    </row>
    <row r="138" spans="2:17" ht="39.950000000000003" customHeight="1" thickBot="1">
      <c r="C138" s="374" t="s">
        <v>490</v>
      </c>
      <c r="D138" s="375"/>
      <c r="E138" s="375"/>
      <c r="F138" s="375"/>
      <c r="G138" s="375"/>
      <c r="H138" s="375"/>
      <c r="I138" s="375"/>
      <c r="J138" s="375"/>
      <c r="K138" s="375"/>
      <c r="L138" s="375"/>
      <c r="M138" s="375"/>
      <c r="N138" s="376"/>
      <c r="P138" s="69"/>
    </row>
    <row r="139" spans="2:17" ht="19.5" customHeight="1">
      <c r="C139" s="22"/>
      <c r="H139" s="99"/>
      <c r="I139" s="99"/>
      <c r="J139" s="99"/>
      <c r="P139" s="69"/>
    </row>
    <row r="140" spans="2:17" ht="19.5" customHeight="1">
      <c r="C140" s="22"/>
      <c r="H140" s="99"/>
      <c r="I140" s="99"/>
      <c r="J140" s="99"/>
      <c r="P140" s="69"/>
    </row>
    <row r="141" spans="2:17" ht="39.75">
      <c r="B141" s="33"/>
      <c r="C141" s="33" t="s">
        <v>594</v>
      </c>
      <c r="P141" s="69"/>
    </row>
    <row r="142" spans="2:17">
      <c r="C142" s="22" t="s">
        <v>334</v>
      </c>
      <c r="H142" s="22" t="s">
        <v>335</v>
      </c>
      <c r="P142" s="69"/>
    </row>
    <row r="143" spans="2:17" ht="62.1" customHeight="1">
      <c r="C143" s="390" t="str" cm="1">
        <f t="array" aca="1" ref="C143" ca="1">INDEX(Products!A:D, (MATCH(OFFSET(INDIRECT(ADDRESS(ROW(), COLUMN())), -2, 0), Products!B:B, 0)), 4)</f>
        <v>エンドポイント、ネットワーク、アプリケーション、オンプレミスのデータセンター、クラウドでホスティングされているワークロード全体の情報を活用してセキュリティインシデントの検出と分析を行い、被害後の対処/修復を行うセキュリティ製品です。</v>
      </c>
      <c r="D143" s="390"/>
      <c r="E143" s="390"/>
      <c r="F143" s="390"/>
      <c r="G143" s="390"/>
      <c r="H143" s="392" t="str">
        <f>$H$61</f>
        <v>JIPDEC「企業IT利活⽤動向調査2022」より引用</v>
      </c>
      <c r="I143" s="392"/>
      <c r="J143" s="392"/>
      <c r="P143" s="69"/>
    </row>
    <row r="144" spans="2:17">
      <c r="C144" s="22"/>
      <c r="H144" s="391" t="s">
        <v>491</v>
      </c>
      <c r="I144" s="391"/>
      <c r="J144" s="391"/>
      <c r="O144" s="99"/>
      <c r="P144" s="99"/>
      <c r="Q144" s="99"/>
    </row>
    <row r="145" spans="2:17">
      <c r="C145" s="22" t="s">
        <v>348</v>
      </c>
      <c r="G145" s="37"/>
      <c r="H145" s="391"/>
      <c r="I145" s="391"/>
      <c r="J145" s="391"/>
      <c r="O145" s="99"/>
      <c r="P145" s="99"/>
      <c r="Q145" s="99"/>
    </row>
    <row r="146" spans="2:17" ht="130.5" customHeight="1">
      <c r="C146" s="390" t="str" cm="1">
        <f t="array" aca="1" ref="C146" ca="1">INDEX(Products!A:E, (MATCH(OFFSET(INDIRECT(ADDRESS(ROW(), COLUMN())), -5, 0), Products!B:B, 0)), 5)</f>
        <v xml:space="preserve">・機器やネットワークへの負荷を考慮する必要があります。				
・収集・検知・分析などの作業を自動化できますが、検知された問題が
　本当に取り除かれたかどうか、問題がある場合はどのように対処する
　のかなど、最終的には人が判断する必要があります。				
・運用には専門知識が必要となります。必要に応じて外部委託をご検討
　ください。				</v>
      </c>
      <c r="D146" s="390"/>
      <c r="E146" s="390"/>
      <c r="F146" s="390"/>
      <c r="G146" s="390"/>
      <c r="H146" s="391"/>
      <c r="I146" s="391"/>
      <c r="J146" s="391"/>
      <c r="O146" s="99"/>
      <c r="P146" s="99"/>
      <c r="Q146" s="99"/>
    </row>
    <row r="147" spans="2:17">
      <c r="H147" s="391"/>
      <c r="I147" s="391"/>
      <c r="J147" s="391"/>
      <c r="O147" s="99"/>
      <c r="P147" s="99"/>
      <c r="Q147" s="99"/>
    </row>
    <row r="148" spans="2:17">
      <c r="C148" s="22" t="s">
        <v>339</v>
      </c>
      <c r="H148" s="391"/>
      <c r="I148" s="391"/>
      <c r="J148" s="391"/>
      <c r="O148" s="99"/>
      <c r="P148" s="99"/>
      <c r="Q148" s="99"/>
    </row>
    <row r="149" spans="2:17">
      <c r="O149" s="99"/>
      <c r="P149" s="99"/>
      <c r="Q149" s="99"/>
    </row>
    <row r="150" spans="2:17">
      <c r="C150" s="426" t="s">
        <v>419</v>
      </c>
      <c r="D150" s="427"/>
      <c r="E150" s="428" t="s">
        <v>426</v>
      </c>
      <c r="F150" s="429"/>
      <c r="G150" s="430" t="s">
        <v>421</v>
      </c>
      <c r="H150" s="431"/>
      <c r="I150" s="432" t="s">
        <v>422</v>
      </c>
      <c r="J150" s="433"/>
      <c r="K150" s="434" t="s">
        <v>423</v>
      </c>
      <c r="L150" s="435"/>
      <c r="M150" s="436" t="s">
        <v>424</v>
      </c>
      <c r="N150" s="437"/>
      <c r="P150" s="69"/>
    </row>
    <row r="151" spans="2:17" ht="80.099999999999994" customHeight="1">
      <c r="C151" s="455" t="str">
        <f>$C$11</f>
        <v>・脆弱性対策情報の調査</v>
      </c>
      <c r="D151" s="456"/>
      <c r="E151" s="445" t="str">
        <f>$E$11</f>
        <v>・公開サーバの特定と初期アクセス</v>
      </c>
      <c r="F151" s="446"/>
      <c r="G151" s="445" t="str">
        <f>$G$11</f>
        <v>・公開サーバの脆弱性を利用した不正アクセス</v>
      </c>
      <c r="H151" s="446"/>
      <c r="I151" s="445" t="str">
        <f>$I$11</f>
        <v>・（ネットワークスキャン）
・（ホストスキャン）
・重要情報を管理するサーバへの横展開と権限昇格</v>
      </c>
      <c r="J151" s="446"/>
      <c r="K151" s="445" t="str">
        <f>$K$11</f>
        <v>・標準ポートを使用した疎通
・OSコマンド実行
・コマンド実行履歴の削除</v>
      </c>
      <c r="L151" s="446"/>
      <c r="M151" s="445" t="str">
        <f>$M$11</f>
        <v>・重要情報の窃取</v>
      </c>
      <c r="N151" s="446"/>
      <c r="P151" s="69"/>
    </row>
    <row r="152" spans="2:17" ht="111" customHeight="1">
      <c r="C152" s="455" t="s">
        <v>312</v>
      </c>
      <c r="D152" s="456"/>
      <c r="E152" s="458" t="s">
        <v>595</v>
      </c>
      <c r="F152" s="459"/>
      <c r="G152" s="458" t="s">
        <v>596</v>
      </c>
      <c r="H152" s="459"/>
      <c r="I152" s="447" t="s">
        <v>597</v>
      </c>
      <c r="J152" s="447"/>
      <c r="K152" s="458" t="s">
        <v>598</v>
      </c>
      <c r="L152" s="459"/>
      <c r="M152" s="458" t="s">
        <v>599</v>
      </c>
      <c r="N152" s="459"/>
      <c r="P152" s="69"/>
    </row>
    <row r="153" spans="2:17" ht="20.25" thickBot="1">
      <c r="P153" s="69"/>
    </row>
    <row r="154" spans="2:17" ht="39.950000000000003" customHeight="1" thickBot="1">
      <c r="C154" s="374" t="s">
        <v>490</v>
      </c>
      <c r="D154" s="375"/>
      <c r="E154" s="375"/>
      <c r="F154" s="375"/>
      <c r="G154" s="375"/>
      <c r="H154" s="375"/>
      <c r="I154" s="375"/>
      <c r="J154" s="375"/>
      <c r="K154" s="375"/>
      <c r="L154" s="375"/>
      <c r="M154" s="375"/>
      <c r="N154" s="376"/>
      <c r="P154" s="69"/>
    </row>
    <row r="155" spans="2:17" ht="19.5" customHeight="1">
      <c r="C155" s="22"/>
      <c r="H155" s="99"/>
      <c r="I155" s="99"/>
      <c r="J155" s="99"/>
      <c r="P155" s="69"/>
    </row>
    <row r="156" spans="2:17" ht="19.5" customHeight="1">
      <c r="C156" s="22"/>
      <c r="H156" s="99"/>
      <c r="I156" s="99"/>
      <c r="J156" s="99"/>
      <c r="P156" s="69"/>
    </row>
    <row r="157" spans="2:17" ht="39.75">
      <c r="B157" s="33"/>
      <c r="C157" s="33" t="s">
        <v>600</v>
      </c>
      <c r="P157" s="69"/>
    </row>
    <row r="158" spans="2:17">
      <c r="C158" s="22" t="s">
        <v>334</v>
      </c>
      <c r="H158" s="22" t="s">
        <v>335</v>
      </c>
      <c r="P158" s="69"/>
    </row>
    <row r="159" spans="2:17" ht="42" customHeight="1">
      <c r="C159" s="390" t="str" cm="1">
        <f t="array" aca="1" ref="C159" ca="1">INDEX(Products!A:D, (MATCH(OFFSET(INDIRECT(ADDRESS(ROW(), COLUMN())), -2, 0), Products!B:B, 0)), 4)</f>
        <v>ファイアウォールやIDS／IPS、プロキシなどから出力されるログやデータを一元的に集約・監視することで、攻撃を検知・記録します。</v>
      </c>
      <c r="D159" s="390"/>
      <c r="E159" s="390"/>
      <c r="F159" s="390"/>
      <c r="G159" s="390"/>
      <c r="H159" s="392" t="str">
        <f>$H$61</f>
        <v>JIPDEC「企業IT利活⽤動向調査2022」より引用</v>
      </c>
      <c r="I159" s="392"/>
      <c r="J159" s="392"/>
      <c r="P159" s="69"/>
    </row>
    <row r="160" spans="2:17">
      <c r="C160" s="22"/>
      <c r="H160" s="391" t="s">
        <v>491</v>
      </c>
      <c r="I160" s="391"/>
      <c r="J160" s="391"/>
      <c r="O160" s="99"/>
      <c r="P160" s="99"/>
      <c r="Q160" s="99"/>
    </row>
    <row r="161" spans="2:17">
      <c r="C161" s="22" t="s">
        <v>492</v>
      </c>
      <c r="G161" s="37"/>
      <c r="H161" s="391"/>
      <c r="I161" s="391"/>
      <c r="J161" s="391"/>
      <c r="O161" s="99"/>
      <c r="P161" s="99"/>
      <c r="Q161" s="99"/>
    </row>
    <row r="162" spans="2:17" ht="100.5" customHeight="1">
      <c r="C162" s="390" t="str" cm="1">
        <f t="array" aca="1" ref="C162" ca="1">INDEX(Products!A:E, (MATCH(OFFSET(INDIRECT(ADDRESS(ROW(), COLUMN())), -5, 0), Products!B:B, 0)), 5)</f>
        <v>・管理対象の選定が必要です。ディスク容量を考慮して必要な対象および保存期間をご検討ください。
・分析に際しては、勤務時間帯やアクセス先など自社の傾向を加味する必要があります。
・サイバー攻撃によりログ収集を無効化されたりログデータを改ざんされたりするリスクがあります。</v>
      </c>
      <c r="D162" s="390"/>
      <c r="E162" s="390"/>
      <c r="F162" s="390"/>
      <c r="G162" s="390"/>
      <c r="H162" s="391"/>
      <c r="I162" s="391"/>
      <c r="J162" s="391"/>
      <c r="O162" s="99"/>
      <c r="P162" s="99"/>
      <c r="Q162" s="99"/>
    </row>
    <row r="163" spans="2:17">
      <c r="H163" s="391"/>
      <c r="I163" s="391"/>
      <c r="J163" s="391"/>
      <c r="O163" s="99"/>
      <c r="P163" s="99"/>
      <c r="Q163" s="99"/>
    </row>
    <row r="164" spans="2:17">
      <c r="C164" s="22" t="s">
        <v>339</v>
      </c>
      <c r="H164" s="391"/>
      <c r="I164" s="391"/>
      <c r="J164" s="391"/>
      <c r="O164" s="99"/>
      <c r="P164" s="99"/>
      <c r="Q164" s="99"/>
    </row>
    <row r="165" spans="2:17">
      <c r="O165" s="99"/>
      <c r="P165" s="99"/>
      <c r="Q165" s="99"/>
    </row>
    <row r="166" spans="2:17">
      <c r="C166" s="426" t="s">
        <v>419</v>
      </c>
      <c r="D166" s="427"/>
      <c r="E166" s="428" t="s">
        <v>426</v>
      </c>
      <c r="F166" s="429"/>
      <c r="G166" s="430" t="s">
        <v>421</v>
      </c>
      <c r="H166" s="431"/>
      <c r="I166" s="432" t="s">
        <v>422</v>
      </c>
      <c r="J166" s="433"/>
      <c r="K166" s="434" t="s">
        <v>423</v>
      </c>
      <c r="L166" s="435"/>
      <c r="M166" s="436" t="s">
        <v>424</v>
      </c>
      <c r="N166" s="437"/>
      <c r="P166" s="69"/>
    </row>
    <row r="167" spans="2:17" ht="80.099999999999994" customHeight="1">
      <c r="C167" s="455" t="str">
        <f>$C$11</f>
        <v>・脆弱性対策情報の調査</v>
      </c>
      <c r="D167" s="456"/>
      <c r="E167" s="445" t="str">
        <f>$E$11</f>
        <v>・公開サーバの特定と初期アクセス</v>
      </c>
      <c r="F167" s="446"/>
      <c r="G167" s="445" t="str">
        <f>$G$11</f>
        <v>・公開サーバの脆弱性を利用した不正アクセス</v>
      </c>
      <c r="H167" s="446"/>
      <c r="I167" s="445" t="str">
        <f>$I$11</f>
        <v>・（ネットワークスキャン）
・（ホストスキャン）
・重要情報を管理するサーバへの横展開と権限昇格</v>
      </c>
      <c r="J167" s="446"/>
      <c r="K167" s="445" t="str">
        <f>$K$11</f>
        <v>・標準ポートを使用した疎通
・OSコマンド実行
・コマンド実行履歴の削除</v>
      </c>
      <c r="L167" s="446"/>
      <c r="M167" s="445" t="str">
        <f>$M$11</f>
        <v>・重要情報の窃取</v>
      </c>
      <c r="N167" s="446"/>
      <c r="P167" s="69"/>
    </row>
    <row r="168" spans="2:17" ht="186.95" customHeight="1">
      <c r="C168" s="455" t="s">
        <v>312</v>
      </c>
      <c r="D168" s="456"/>
      <c r="E168" s="443" t="s">
        <v>601</v>
      </c>
      <c r="F168" s="444"/>
      <c r="G168" s="443" t="s">
        <v>602</v>
      </c>
      <c r="H168" s="444"/>
      <c r="I168" s="443" t="s">
        <v>603</v>
      </c>
      <c r="J168" s="444"/>
      <c r="K168" s="389" t="s">
        <v>354</v>
      </c>
      <c r="L168" s="389"/>
      <c r="M168" s="389" t="s">
        <v>604</v>
      </c>
      <c r="N168" s="389"/>
      <c r="P168" s="69"/>
    </row>
    <row r="169" spans="2:17" ht="20.25" thickBot="1">
      <c r="P169" s="69"/>
    </row>
    <row r="170" spans="2:17" ht="39.950000000000003" customHeight="1" thickBot="1">
      <c r="C170" s="374" t="s">
        <v>490</v>
      </c>
      <c r="D170" s="375"/>
      <c r="E170" s="375"/>
      <c r="F170" s="375"/>
      <c r="G170" s="375"/>
      <c r="H170" s="375"/>
      <c r="I170" s="375"/>
      <c r="J170" s="375"/>
      <c r="K170" s="375"/>
      <c r="L170" s="375"/>
      <c r="M170" s="375"/>
      <c r="N170" s="376"/>
      <c r="P170" s="69"/>
    </row>
    <row r="171" spans="2:17" ht="19.5" customHeight="1">
      <c r="C171" s="22"/>
      <c r="H171" s="99"/>
      <c r="I171" s="99"/>
      <c r="J171" s="99"/>
      <c r="P171" s="69"/>
    </row>
    <row r="172" spans="2:17" ht="19.5" customHeight="1">
      <c r="C172" s="22"/>
      <c r="H172" s="99"/>
      <c r="I172" s="99"/>
      <c r="J172" s="99"/>
      <c r="P172" s="69"/>
    </row>
    <row r="173" spans="2:17" ht="39.75">
      <c r="B173" s="33"/>
      <c r="C173" s="33" t="s">
        <v>605</v>
      </c>
      <c r="P173" s="69"/>
    </row>
    <row r="174" spans="2:17">
      <c r="C174" s="22" t="s">
        <v>334</v>
      </c>
      <c r="H174" s="22" t="s">
        <v>335</v>
      </c>
      <c r="P174" s="69"/>
    </row>
    <row r="175" spans="2:17" ht="39.950000000000003" customHeight="1">
      <c r="C175" s="390" t="str" cm="1">
        <f t="array" aca="1" ref="C175" ca="1">INDEX(Products!A:D, (MATCH(OFFSET(INDIRECT(ADDRESS(ROW(), COLUMN())), -2, 0), Products!B:B, 0)), 4)</f>
        <v>コンピュータやネットワークを解析し、攻撃の痕跡（データのコピー・消去・改ざんなど）を探したり、削除された情報を復元することで攻撃者の行動を把握したりすることができます。</v>
      </c>
      <c r="D175" s="390"/>
      <c r="E175" s="390"/>
      <c r="F175" s="390"/>
      <c r="G175" s="390"/>
      <c r="H175" s="392" t="str">
        <f>$H$61</f>
        <v>JIPDEC「企業IT利活⽤動向調査2022」より引用</v>
      </c>
      <c r="I175" s="392"/>
      <c r="J175" s="392"/>
      <c r="P175" s="69"/>
    </row>
    <row r="176" spans="2:17">
      <c r="H176" s="391" t="s">
        <v>491</v>
      </c>
      <c r="I176" s="391"/>
      <c r="J176" s="391"/>
      <c r="O176" s="99"/>
      <c r="P176" s="99"/>
      <c r="Q176" s="99"/>
    </row>
    <row r="177" spans="2:17">
      <c r="C177" s="22" t="s">
        <v>348</v>
      </c>
      <c r="G177" s="37"/>
      <c r="H177" s="391"/>
      <c r="I177" s="391"/>
      <c r="J177" s="391"/>
      <c r="O177" s="99"/>
      <c r="P177" s="99"/>
      <c r="Q177" s="99"/>
    </row>
    <row r="178" spans="2:17" ht="81" customHeight="1">
      <c r="C178" s="390" t="str" cm="1">
        <f t="array" aca="1" ref="C178" ca="1">INDEX(Products!A:E, (MATCH(OFFSET(INDIRECT(ADDRESS(ROW(), COLUMN())), -5, 0), Products!B:B, 0)), 5)</f>
        <v xml:space="preserve">・エンドポイントで動作するソフトウェアの場合、感染拡大と負荷のリスクがあるため、まずは対象
　をネットワークから隔離してご利用ください。				
・攻撃者が痕跡を隠蔽した場合、有効なデータが取得できない場合があります。				
・取得すべきデータの検討や分析の専門知識が必要となります。				</v>
      </c>
      <c r="D178" s="390"/>
      <c r="E178" s="390"/>
      <c r="F178" s="390"/>
      <c r="G178" s="390"/>
      <c r="H178" s="391"/>
      <c r="I178" s="391"/>
      <c r="J178" s="391"/>
      <c r="O178" s="99"/>
      <c r="P178" s="99"/>
      <c r="Q178" s="99"/>
    </row>
    <row r="179" spans="2:17">
      <c r="H179" s="391"/>
      <c r="I179" s="391"/>
      <c r="J179" s="391"/>
      <c r="O179" s="99"/>
      <c r="P179" s="99"/>
      <c r="Q179" s="99"/>
    </row>
    <row r="180" spans="2:17">
      <c r="C180" s="22" t="s">
        <v>339</v>
      </c>
      <c r="H180" s="391"/>
      <c r="I180" s="391"/>
      <c r="J180" s="391"/>
      <c r="O180" s="99"/>
      <c r="P180" s="99"/>
      <c r="Q180" s="99"/>
    </row>
    <row r="181" spans="2:17" ht="60.95" customHeight="1">
      <c r="C181" s="390" t="s">
        <v>355</v>
      </c>
      <c r="D181" s="390"/>
      <c r="E181" s="390"/>
      <c r="F181" s="390"/>
      <c r="G181" s="390"/>
      <c r="H181" s="391"/>
      <c r="I181" s="391"/>
      <c r="J181" s="391"/>
      <c r="O181" s="99"/>
      <c r="P181" s="99"/>
      <c r="Q181" s="99"/>
    </row>
    <row r="182" spans="2:17">
      <c r="O182" s="99"/>
      <c r="P182" s="99"/>
      <c r="Q182" s="99"/>
    </row>
    <row r="183" spans="2:17">
      <c r="C183" s="426" t="s">
        <v>419</v>
      </c>
      <c r="D183" s="427"/>
      <c r="E183" s="428" t="s">
        <v>426</v>
      </c>
      <c r="F183" s="429"/>
      <c r="G183" s="430" t="s">
        <v>421</v>
      </c>
      <c r="H183" s="431"/>
      <c r="I183" s="432" t="s">
        <v>422</v>
      </c>
      <c r="J183" s="433"/>
      <c r="K183" s="434" t="s">
        <v>423</v>
      </c>
      <c r="L183" s="435"/>
      <c r="M183" s="436" t="s">
        <v>424</v>
      </c>
      <c r="N183" s="437"/>
      <c r="P183" s="69"/>
    </row>
    <row r="184" spans="2:17" ht="80.099999999999994" customHeight="1">
      <c r="C184" s="455" t="str">
        <f>$C$11</f>
        <v>・脆弱性対策情報の調査</v>
      </c>
      <c r="D184" s="456"/>
      <c r="E184" s="455" t="str">
        <f>$E$11</f>
        <v>・公開サーバの特定と初期アクセス</v>
      </c>
      <c r="F184" s="456"/>
      <c r="G184" s="455" t="str">
        <f>$G$11</f>
        <v>・公開サーバの脆弱性を利用した不正アクセス</v>
      </c>
      <c r="H184" s="456"/>
      <c r="I184" s="455" t="str">
        <f>$I$11</f>
        <v>・（ネットワークスキャン）
・（ホストスキャン）
・重要情報を管理するサーバへの横展開と権限昇格</v>
      </c>
      <c r="J184" s="456"/>
      <c r="K184" s="455" t="str">
        <f>$K$11</f>
        <v>・標準ポートを使用した疎通
・OSコマンド実行
・コマンド実行履歴の削除</v>
      </c>
      <c r="L184" s="456"/>
      <c r="M184" s="455" t="str">
        <f>$M$11</f>
        <v>・重要情報の窃取</v>
      </c>
      <c r="N184" s="456"/>
      <c r="P184" s="69"/>
    </row>
    <row r="185" spans="2:17" ht="20.100000000000001" customHeight="1">
      <c r="C185" s="455" t="s">
        <v>312</v>
      </c>
      <c r="D185" s="456"/>
      <c r="E185" s="455" t="s">
        <v>312</v>
      </c>
      <c r="F185" s="456"/>
      <c r="G185" s="455" t="s">
        <v>312</v>
      </c>
      <c r="H185" s="456"/>
      <c r="I185" s="455" t="s">
        <v>312</v>
      </c>
      <c r="J185" s="456"/>
      <c r="K185" s="455" t="s">
        <v>312</v>
      </c>
      <c r="L185" s="456"/>
      <c r="M185" s="455" t="s">
        <v>312</v>
      </c>
      <c r="N185" s="456"/>
      <c r="P185" s="69"/>
    </row>
    <row r="186" spans="2:17" ht="20.25" thickBot="1">
      <c r="P186" s="69"/>
    </row>
    <row r="187" spans="2:17" ht="39.950000000000003" customHeight="1" thickBot="1">
      <c r="C187" s="374" t="s">
        <v>490</v>
      </c>
      <c r="D187" s="375"/>
      <c r="E187" s="375"/>
      <c r="F187" s="375"/>
      <c r="G187" s="375"/>
      <c r="H187" s="375"/>
      <c r="I187" s="375"/>
      <c r="J187" s="375"/>
      <c r="K187" s="375"/>
      <c r="L187" s="375"/>
      <c r="M187" s="375"/>
      <c r="N187" s="376"/>
      <c r="P187" s="69"/>
    </row>
    <row r="188" spans="2:17" ht="19.5" customHeight="1">
      <c r="C188" s="22"/>
      <c r="H188" s="99"/>
      <c r="I188" s="99"/>
      <c r="J188" s="99"/>
      <c r="P188" s="69"/>
    </row>
    <row r="189" spans="2:17" ht="19.5" customHeight="1">
      <c r="C189" s="22"/>
      <c r="H189" s="99"/>
      <c r="I189" s="99"/>
      <c r="J189" s="99"/>
      <c r="P189" s="69"/>
    </row>
    <row r="190" spans="2:17" ht="39.75">
      <c r="B190" s="33"/>
      <c r="C190" s="33" t="s">
        <v>606</v>
      </c>
      <c r="P190" s="69"/>
    </row>
    <row r="191" spans="2:17">
      <c r="C191" s="22" t="s">
        <v>334</v>
      </c>
      <c r="H191" s="22" t="s">
        <v>335</v>
      </c>
      <c r="P191" s="69"/>
    </row>
    <row r="192" spans="2:17" ht="41.1" customHeight="1">
      <c r="C192" s="486" t="s">
        <v>607</v>
      </c>
      <c r="D192" s="486"/>
      <c r="E192" s="486"/>
      <c r="F192" s="486"/>
      <c r="G192" s="486"/>
      <c r="H192" s="392" t="str">
        <f>$H$61</f>
        <v>JIPDEC「企業IT利活⽤動向調査2022」より引用</v>
      </c>
      <c r="I192" s="392"/>
      <c r="J192" s="392"/>
      <c r="P192" s="69"/>
    </row>
    <row r="193" spans="2:17">
      <c r="C193" s="22"/>
      <c r="H193" s="391" t="s">
        <v>491</v>
      </c>
      <c r="I193" s="391"/>
      <c r="J193" s="391"/>
      <c r="O193" s="99"/>
      <c r="P193" s="99"/>
      <c r="Q193" s="99"/>
    </row>
    <row r="194" spans="2:17">
      <c r="C194" s="22" t="s">
        <v>492</v>
      </c>
      <c r="G194" s="37"/>
      <c r="H194" s="391"/>
      <c r="I194" s="391"/>
      <c r="J194" s="391"/>
      <c r="O194" s="99"/>
      <c r="P194" s="99"/>
      <c r="Q194" s="99"/>
    </row>
    <row r="195" spans="2:17" ht="100.5" customHeight="1">
      <c r="C195" s="390" t="s">
        <v>608</v>
      </c>
      <c r="D195" s="390"/>
      <c r="E195" s="390"/>
      <c r="F195" s="390"/>
      <c r="G195" s="390"/>
      <c r="H195" s="391"/>
      <c r="I195" s="391"/>
      <c r="J195" s="391"/>
      <c r="O195" s="99"/>
      <c r="P195" s="99"/>
      <c r="Q195" s="99"/>
    </row>
    <row r="196" spans="2:17">
      <c r="H196" s="391"/>
      <c r="I196" s="391"/>
      <c r="J196" s="391"/>
      <c r="O196" s="99"/>
      <c r="P196" s="99"/>
      <c r="Q196" s="99"/>
    </row>
    <row r="197" spans="2:17">
      <c r="C197" s="22" t="s">
        <v>339</v>
      </c>
      <c r="H197" s="391"/>
      <c r="I197" s="391"/>
      <c r="J197" s="391"/>
      <c r="O197" s="99"/>
      <c r="P197" s="99"/>
      <c r="Q197" s="99"/>
    </row>
    <row r="198" spans="2:17">
      <c r="O198" s="99"/>
      <c r="P198" s="99"/>
      <c r="Q198" s="99"/>
    </row>
    <row r="199" spans="2:17">
      <c r="C199" s="426" t="s">
        <v>419</v>
      </c>
      <c r="D199" s="427"/>
      <c r="E199" s="428" t="s">
        <v>426</v>
      </c>
      <c r="F199" s="429"/>
      <c r="G199" s="430" t="s">
        <v>421</v>
      </c>
      <c r="H199" s="431"/>
      <c r="I199" s="432" t="s">
        <v>422</v>
      </c>
      <c r="J199" s="433"/>
      <c r="K199" s="434" t="s">
        <v>423</v>
      </c>
      <c r="L199" s="435"/>
      <c r="M199" s="436" t="s">
        <v>424</v>
      </c>
      <c r="N199" s="437"/>
      <c r="P199" s="69"/>
    </row>
    <row r="200" spans="2:17" ht="80.099999999999994" customHeight="1">
      <c r="C200" s="455" t="str">
        <f>$C$11</f>
        <v>・脆弱性対策情報の調査</v>
      </c>
      <c r="D200" s="456"/>
      <c r="E200" s="455" t="str">
        <f>$E$11</f>
        <v>・公開サーバの特定と初期アクセス</v>
      </c>
      <c r="F200" s="456"/>
      <c r="G200" s="455" t="str">
        <f>$G$11</f>
        <v>・公開サーバの脆弱性を利用した不正アクセス</v>
      </c>
      <c r="H200" s="456"/>
      <c r="I200" s="455" t="str">
        <f>$I$11</f>
        <v>・（ネットワークスキャン）
・（ホストスキャン）
・重要情報を管理するサーバへの横展開と権限昇格</v>
      </c>
      <c r="J200" s="456"/>
      <c r="K200" s="455" t="str">
        <f>$K$11</f>
        <v>・標準ポートを使用した疎通
・OSコマンド実行
・コマンド実行履歴の削除</v>
      </c>
      <c r="L200" s="456"/>
      <c r="M200" s="455" t="str">
        <f>$M$11</f>
        <v>・重要情報の窃取</v>
      </c>
      <c r="N200" s="456"/>
      <c r="P200" s="69"/>
    </row>
    <row r="201" spans="2:17" ht="20.100000000000001" customHeight="1">
      <c r="C201" s="455" t="s">
        <v>312</v>
      </c>
      <c r="D201" s="456"/>
      <c r="E201" s="455" t="s">
        <v>312</v>
      </c>
      <c r="F201" s="456"/>
      <c r="G201" s="455" t="s">
        <v>312</v>
      </c>
      <c r="H201" s="456"/>
      <c r="I201" s="455" t="s">
        <v>312</v>
      </c>
      <c r="J201" s="456"/>
      <c r="K201" s="455" t="s">
        <v>312</v>
      </c>
      <c r="L201" s="456"/>
      <c r="M201" s="455" t="s">
        <v>312</v>
      </c>
      <c r="N201" s="456"/>
      <c r="P201" s="69"/>
    </row>
    <row r="202" spans="2:17" ht="20.25" thickBot="1">
      <c r="P202" s="69"/>
    </row>
    <row r="203" spans="2:17" ht="39.950000000000003" customHeight="1" thickBot="1">
      <c r="C203" s="374" t="s">
        <v>490</v>
      </c>
      <c r="D203" s="375"/>
      <c r="E203" s="375"/>
      <c r="F203" s="375"/>
      <c r="G203" s="375"/>
      <c r="H203" s="375"/>
      <c r="I203" s="375"/>
      <c r="J203" s="375"/>
      <c r="K203" s="375"/>
      <c r="L203" s="375"/>
      <c r="M203" s="375"/>
      <c r="N203" s="376"/>
      <c r="P203" s="69"/>
    </row>
    <row r="204" spans="2:17" ht="19.5" customHeight="1">
      <c r="C204" s="22"/>
      <c r="H204" s="99"/>
      <c r="I204" s="99"/>
      <c r="J204" s="99"/>
      <c r="P204" s="69"/>
    </row>
    <row r="205" spans="2:17" ht="19.5" customHeight="1">
      <c r="C205" s="22"/>
      <c r="H205" s="99"/>
      <c r="I205" s="99"/>
      <c r="J205" s="99"/>
      <c r="P205" s="69"/>
    </row>
    <row r="206" spans="2:17" ht="39.75">
      <c r="B206" s="33"/>
      <c r="C206" s="33" t="s">
        <v>504</v>
      </c>
      <c r="P206" s="69"/>
    </row>
    <row r="207" spans="2:17">
      <c r="C207" s="22" t="s">
        <v>334</v>
      </c>
      <c r="H207" s="22" t="s">
        <v>335</v>
      </c>
      <c r="P207" s="69"/>
    </row>
    <row r="208" spans="2:17" ht="150" customHeight="1">
      <c r="C208" s="390" t="str" cm="1">
        <f t="array" aca="1" ref="C208" ca="1">INDEX(Products!A:D, (MATCH(OFFSET(INDIRECT(ADDRESS(ROW(), COLUMN())), -2, 0), Products!B:B, 0)), 4)</f>
        <v>CASB(Cloud Access Security Broker)とは、企業や組織の従業員がクラウドサービスを利用する際の
セキュリティを一括管理する役割を果たすソリューションの総称です。
組織内で利用されているクラウドサービスへのアクセスの可視化や不正アクセスやデータ流出の阻止、
適切なクラウドサービス利用のための監視や制御、送受信するデータの暗号化などを実現し、
一貫性のあるセキュリティポリシーを適用することができます。
主にシャドーIT対策に効果があります。</v>
      </c>
      <c r="D208" s="390"/>
      <c r="E208" s="390"/>
      <c r="F208" s="390"/>
      <c r="G208" s="390"/>
      <c r="H208" s="392" t="str">
        <f>$H$61</f>
        <v>JIPDEC「企業IT利活⽤動向調査2022」より引用</v>
      </c>
      <c r="I208" s="392"/>
      <c r="J208" s="392"/>
      <c r="P208" s="69"/>
    </row>
    <row r="209" spans="2:17">
      <c r="C209" s="26"/>
      <c r="H209" s="391" t="s">
        <v>491</v>
      </c>
      <c r="I209" s="391"/>
      <c r="J209" s="391"/>
      <c r="O209" s="99"/>
      <c r="P209" s="99"/>
      <c r="Q209" s="99"/>
    </row>
    <row r="210" spans="2:17">
      <c r="C210" s="22" t="s">
        <v>348</v>
      </c>
      <c r="G210" s="37"/>
      <c r="H210" s="391"/>
      <c r="I210" s="391"/>
      <c r="J210" s="391"/>
      <c r="O210" s="99"/>
      <c r="P210" s="99"/>
      <c r="Q210" s="99"/>
    </row>
    <row r="211" spans="2:17" ht="102" customHeight="1">
      <c r="C211" s="390" t="str" cm="1">
        <f t="array" aca="1" ref="C211" ca="1">INDEX(Products!A:E, (MATCH(OFFSET(INDIRECT(ADDRESS(ROW(), COLUMN())), -5, 0), Products!B:B, 0)), 5)</f>
        <v>・セキュリティポリシーを明確にしないと効果を発揮できません。
・異変を検知しますが、その原因まではわからないため、別の手法で
　原因調査をする必要があります。
・プロキシ型の場合、各デバイスにSSL証明書の導入が必要になり、
   また、CASBが単一障害点になる可能性があります。</v>
      </c>
      <c r="D211" s="390"/>
      <c r="E211" s="390"/>
      <c r="F211" s="390"/>
      <c r="G211" s="390"/>
      <c r="H211" s="391"/>
      <c r="I211" s="391"/>
      <c r="J211" s="391"/>
      <c r="O211" s="99"/>
      <c r="P211" s="99"/>
      <c r="Q211" s="99"/>
    </row>
    <row r="212" spans="2:17">
      <c r="H212" s="391"/>
      <c r="I212" s="391"/>
      <c r="J212" s="391"/>
      <c r="O212" s="99"/>
      <c r="P212" s="99"/>
      <c r="Q212" s="99"/>
    </row>
    <row r="213" spans="2:17">
      <c r="C213" s="22" t="s">
        <v>339</v>
      </c>
      <c r="H213" s="391"/>
      <c r="I213" s="391"/>
      <c r="J213" s="391"/>
      <c r="O213" s="99"/>
      <c r="P213" s="99"/>
      <c r="Q213" s="99"/>
    </row>
    <row r="214" spans="2:17">
      <c r="O214" s="99"/>
      <c r="P214" s="99"/>
      <c r="Q214" s="99"/>
    </row>
    <row r="215" spans="2:17">
      <c r="C215" s="426" t="s">
        <v>419</v>
      </c>
      <c r="D215" s="427"/>
      <c r="E215" s="428" t="s">
        <v>426</v>
      </c>
      <c r="F215" s="429"/>
      <c r="G215" s="430" t="s">
        <v>421</v>
      </c>
      <c r="H215" s="431"/>
      <c r="I215" s="432" t="s">
        <v>422</v>
      </c>
      <c r="J215" s="433"/>
      <c r="K215" s="434" t="s">
        <v>423</v>
      </c>
      <c r="L215" s="435"/>
      <c r="M215" s="436" t="s">
        <v>424</v>
      </c>
      <c r="N215" s="437"/>
      <c r="P215" s="69"/>
    </row>
    <row r="216" spans="2:17" ht="80.099999999999994" customHeight="1">
      <c r="C216" s="455" t="str">
        <f>$C$11</f>
        <v>・脆弱性対策情報の調査</v>
      </c>
      <c r="D216" s="456"/>
      <c r="E216" s="455" t="str">
        <f>$E$11</f>
        <v>・公開サーバの特定と初期アクセス</v>
      </c>
      <c r="F216" s="456"/>
      <c r="G216" s="455" t="str">
        <f>$G$11</f>
        <v>・公開サーバの脆弱性を利用した不正アクセス</v>
      </c>
      <c r="H216" s="456"/>
      <c r="I216" s="445" t="str">
        <f>$I$11</f>
        <v>・（ネットワークスキャン）
・（ホストスキャン）
・重要情報を管理するサーバへの横展開と権限昇格</v>
      </c>
      <c r="J216" s="446"/>
      <c r="K216" s="455" t="str">
        <f>$K$11</f>
        <v>・標準ポートを使用した疎通
・OSコマンド実行
・コマンド実行履歴の削除</v>
      </c>
      <c r="L216" s="456"/>
      <c r="M216" s="445" t="str">
        <f>$M$11</f>
        <v>・重要情報の窃取</v>
      </c>
      <c r="N216" s="446"/>
      <c r="P216" s="69"/>
    </row>
    <row r="217" spans="2:17" ht="107.1" customHeight="1">
      <c r="C217" s="455" t="s">
        <v>312</v>
      </c>
      <c r="D217" s="456"/>
      <c r="E217" s="455" t="s">
        <v>312</v>
      </c>
      <c r="F217" s="456"/>
      <c r="G217" s="455" t="s">
        <v>312</v>
      </c>
      <c r="H217" s="456"/>
      <c r="I217" s="443" t="s">
        <v>609</v>
      </c>
      <c r="J217" s="444"/>
      <c r="K217" s="455" t="s">
        <v>312</v>
      </c>
      <c r="L217" s="456"/>
      <c r="M217" s="458" t="s">
        <v>610</v>
      </c>
      <c r="N217" s="459"/>
      <c r="P217" s="69"/>
    </row>
    <row r="218" spans="2:17" ht="20.25" thickBot="1">
      <c r="P218" s="69"/>
    </row>
    <row r="219" spans="2:17" ht="39.950000000000003" customHeight="1" thickBot="1">
      <c r="C219" s="374" t="s">
        <v>490</v>
      </c>
      <c r="D219" s="375"/>
      <c r="E219" s="375"/>
      <c r="F219" s="375"/>
      <c r="G219" s="375"/>
      <c r="H219" s="375"/>
      <c r="I219" s="375"/>
      <c r="J219" s="375"/>
      <c r="K219" s="375"/>
      <c r="L219" s="375"/>
      <c r="M219" s="375"/>
      <c r="N219" s="376"/>
      <c r="P219" s="69"/>
    </row>
    <row r="220" spans="2:17" ht="19.5" customHeight="1">
      <c r="C220" s="22"/>
      <c r="H220" s="99"/>
      <c r="I220" s="99"/>
      <c r="J220" s="99"/>
      <c r="P220" s="69"/>
    </row>
    <row r="221" spans="2:17" ht="19.5" customHeight="1">
      <c r="C221" s="22"/>
      <c r="H221" s="99"/>
      <c r="I221" s="99"/>
      <c r="J221" s="99"/>
      <c r="P221" s="69"/>
    </row>
    <row r="222" spans="2:17" ht="39.75">
      <c r="B222" s="33"/>
      <c r="C222" s="33" t="s">
        <v>574</v>
      </c>
      <c r="P222" s="69"/>
    </row>
    <row r="223" spans="2:17">
      <c r="C223" s="22" t="s">
        <v>334</v>
      </c>
      <c r="H223" s="22" t="s">
        <v>335</v>
      </c>
      <c r="P223" s="69"/>
    </row>
    <row r="224" spans="2:17" ht="145.5" customHeight="1">
      <c r="C224" s="390" t="str" cm="1">
        <f t="array" aca="1" ref="C224" ca="1">INDEX(Products!A:D, (MATCH(OFFSET(INDIRECT(ADDRESS(ROW(), COLUMN())), -2, 0), Products!B:B, 0)), 4)</f>
        <v>悪意のあるプログラムやマルウェアへの感染を防ぐソフトウェアで、AV(Anti-Virus)とも呼ばれます。
主な機能として、パターンマッチングと呼ばれる、既知ウイルスのデータパターン脅威情報から
作成したシグネチャ(パターンファイル)に合致するファイルを検知して防御する機能があります。
パターンマッチングに加え、振る舞い検知やAI・機械学習、サンドボックスといった機能に対応した
ものは、NGAV(Next Generation Anti-Virus)と呼ばれます。
また、マルウェアを水際で検知し、PCを保護するエンドポイント製品のことを
EPP(Endpoint Protection Platform)を言い、AV, NGAVはEPPの一種と言えます。</v>
      </c>
      <c r="D224" s="390"/>
      <c r="E224" s="390"/>
      <c r="F224" s="390"/>
      <c r="G224" s="390"/>
      <c r="H224" s="392" t="str">
        <f>$H$61</f>
        <v>JIPDEC「企業IT利活⽤動向調査2022」より引用</v>
      </c>
      <c r="I224" s="392"/>
      <c r="J224" s="392"/>
      <c r="P224" s="69"/>
    </row>
    <row r="225" spans="2:17">
      <c r="C225" s="26"/>
      <c r="H225" s="391" t="s">
        <v>491</v>
      </c>
      <c r="I225" s="391"/>
      <c r="J225" s="391"/>
      <c r="O225" s="99"/>
      <c r="P225" s="99"/>
      <c r="Q225" s="99"/>
    </row>
    <row r="226" spans="2:17">
      <c r="C226" s="22" t="s">
        <v>348</v>
      </c>
      <c r="G226" s="37"/>
      <c r="H226" s="391"/>
      <c r="I226" s="391"/>
      <c r="J226" s="391"/>
      <c r="O226" s="99"/>
      <c r="P226" s="99"/>
      <c r="Q226" s="99"/>
    </row>
    <row r="227" spans="2:17" ht="100.5" customHeight="1">
      <c r="C227" s="393" t="str" cm="1">
        <f t="array" aca="1" ref="C227" ca="1">INDEX(Products!A:E, (MATCH(OFFSET(INDIRECT(ADDRESS(ROW(), COLUMN())), -5, 0), Products!B:B, 0)), 5)</f>
        <v>・パターンファイルを最新の状態に保つ必要があります。
・端末内の他ソフトの動作に影響を及ぼす可能性があるため、
   重要なIT資産に適用する際には、事前検証を行うことを推奨します。</v>
      </c>
      <c r="D227" s="393"/>
      <c r="E227" s="393"/>
      <c r="F227" s="393"/>
      <c r="G227" s="393"/>
      <c r="H227" s="391"/>
      <c r="I227" s="391"/>
      <c r="J227" s="391"/>
      <c r="O227" s="99"/>
      <c r="P227" s="99"/>
      <c r="Q227" s="99"/>
    </row>
    <row r="228" spans="2:17">
      <c r="H228" s="391"/>
      <c r="I228" s="391"/>
      <c r="J228" s="391"/>
      <c r="O228" s="99"/>
      <c r="P228" s="99"/>
      <c r="Q228" s="99"/>
    </row>
    <row r="229" spans="2:17">
      <c r="C229" s="22" t="s">
        <v>339</v>
      </c>
      <c r="H229" s="391"/>
      <c r="I229" s="391"/>
      <c r="J229" s="391"/>
      <c r="O229" s="99"/>
      <c r="P229" s="99"/>
      <c r="Q229" s="99"/>
    </row>
    <row r="230" spans="2:17">
      <c r="O230" s="99"/>
      <c r="P230" s="99"/>
      <c r="Q230" s="99"/>
    </row>
    <row r="231" spans="2:17">
      <c r="C231" s="378" t="s">
        <v>419</v>
      </c>
      <c r="D231" s="378"/>
      <c r="E231" s="379" t="s">
        <v>426</v>
      </c>
      <c r="F231" s="379"/>
      <c r="G231" s="380" t="s">
        <v>421</v>
      </c>
      <c r="H231" s="380"/>
      <c r="I231" s="381" t="s">
        <v>422</v>
      </c>
      <c r="J231" s="381"/>
      <c r="K231" s="382" t="s">
        <v>423</v>
      </c>
      <c r="L231" s="382"/>
      <c r="M231" s="383" t="s">
        <v>424</v>
      </c>
      <c r="N231" s="383"/>
      <c r="P231" s="69"/>
    </row>
    <row r="232" spans="2:17" ht="81.95" customHeight="1">
      <c r="C232" s="377" t="str">
        <f>$C$11</f>
        <v>・脆弱性対策情報の調査</v>
      </c>
      <c r="D232" s="377"/>
      <c r="E232" s="377" t="str">
        <f>$E$11</f>
        <v>・公開サーバの特定と初期アクセス</v>
      </c>
      <c r="F232" s="377"/>
      <c r="G232" s="460" t="str">
        <f>$G$11</f>
        <v>・公開サーバの脆弱性を利用した不正アクセス</v>
      </c>
      <c r="H232" s="460"/>
      <c r="I232" s="384" t="str">
        <f>$I$11</f>
        <v>・（ネットワークスキャン）
・（ホストスキャン）
・重要情報を管理するサーバへの横展開と権限昇格</v>
      </c>
      <c r="J232" s="384"/>
      <c r="K232" s="384" t="str">
        <f>$K$11</f>
        <v>・標準ポートを使用した疎通
・OSコマンド実行
・コマンド実行履歴の削除</v>
      </c>
      <c r="L232" s="384"/>
      <c r="M232" s="377" t="str">
        <f>$M$11</f>
        <v>・重要情報の窃取</v>
      </c>
      <c r="N232" s="377"/>
      <c r="P232" s="69"/>
    </row>
    <row r="233" spans="2:17" ht="135" customHeight="1">
      <c r="C233" s="377" t="s">
        <v>312</v>
      </c>
      <c r="D233" s="377"/>
      <c r="E233" s="377" t="s">
        <v>312</v>
      </c>
      <c r="F233" s="377"/>
      <c r="G233" s="377" t="s">
        <v>312</v>
      </c>
      <c r="H233" s="377"/>
      <c r="I233" s="447" t="s">
        <v>611</v>
      </c>
      <c r="J233" s="447"/>
      <c r="K233" s="447" t="s">
        <v>438</v>
      </c>
      <c r="L233" s="447"/>
      <c r="M233" s="377" t="s">
        <v>312</v>
      </c>
      <c r="N233" s="377"/>
      <c r="P233" s="69"/>
    </row>
    <row r="234" spans="2:17" ht="20.25" thickBot="1">
      <c r="P234" s="69"/>
    </row>
    <row r="235" spans="2:17" ht="39.950000000000003" customHeight="1" thickBot="1">
      <c r="C235" s="374" t="s">
        <v>490</v>
      </c>
      <c r="D235" s="375"/>
      <c r="E235" s="375"/>
      <c r="F235" s="375"/>
      <c r="G235" s="375"/>
      <c r="H235" s="375"/>
      <c r="I235" s="375"/>
      <c r="J235" s="375"/>
      <c r="K235" s="375"/>
      <c r="L235" s="375"/>
      <c r="M235" s="375"/>
      <c r="N235" s="376"/>
      <c r="P235" s="69"/>
    </row>
    <row r="236" spans="2:17" ht="19.5" customHeight="1">
      <c r="C236" s="22"/>
      <c r="H236" s="99"/>
      <c r="I236" s="99"/>
      <c r="J236" s="99"/>
      <c r="P236" s="69"/>
    </row>
    <row r="237" spans="2:17" ht="19.5" customHeight="1">
      <c r="C237" s="22"/>
      <c r="H237" s="99"/>
      <c r="I237" s="99"/>
      <c r="J237" s="99"/>
      <c r="P237" s="69"/>
    </row>
    <row r="238" spans="2:17" ht="39.75">
      <c r="B238" s="33"/>
      <c r="C238" s="33" t="s">
        <v>510</v>
      </c>
      <c r="P238" s="69"/>
    </row>
    <row r="239" spans="2:17">
      <c r="C239" s="22" t="s">
        <v>334</v>
      </c>
      <c r="H239" s="22" t="s">
        <v>335</v>
      </c>
      <c r="P239" s="69"/>
    </row>
    <row r="240" spans="2:17" ht="39" customHeight="1">
      <c r="C240" s="390" t="str" cm="1">
        <f t="array" aca="1" ref="C240" ca="1">INDEX(Products!A:D, (MATCH(OFFSET(INDIRECT(ADDRESS(ROW(), COLUMN())), -2, 0), Products!B:B, 0)), 4)</f>
        <v>企業内PCで利用するソフトウェアを自動でインストール、アップデート、アンインストールし、
企業内PCで利用するソフトウェアの一元管理を実施できます。</v>
      </c>
      <c r="D240" s="390"/>
      <c r="E240" s="390"/>
      <c r="F240" s="390"/>
      <c r="G240" s="390"/>
      <c r="H240" s="392" t="str">
        <f>$H$61</f>
        <v>JIPDEC「企業IT利活⽤動向調査2022」より引用</v>
      </c>
      <c r="I240" s="392"/>
      <c r="J240" s="392"/>
      <c r="P240" s="69"/>
    </row>
    <row r="241" spans="2:17">
      <c r="C241" s="22"/>
      <c r="H241" s="391" t="s">
        <v>491</v>
      </c>
      <c r="I241" s="391"/>
      <c r="J241" s="391"/>
      <c r="O241" s="99"/>
      <c r="P241" s="99"/>
      <c r="Q241" s="99"/>
    </row>
    <row r="242" spans="2:17">
      <c r="C242" s="22" t="s">
        <v>348</v>
      </c>
      <c r="G242" s="37"/>
      <c r="H242" s="391"/>
      <c r="I242" s="391"/>
      <c r="J242" s="391"/>
      <c r="O242" s="99"/>
      <c r="P242" s="99"/>
      <c r="Q242" s="99"/>
    </row>
    <row r="243" spans="2:17" ht="100.5" customHeight="1">
      <c r="C243" s="390" t="str" cm="1">
        <f t="array" aca="1" ref="C243" ca="1">INDEX(Products!A:E, (MATCH(OFFSET(INDIRECT(ADDRESS(ROW(), COLUMN())), -5, 0), Products!B:B, 0)), 5)</f>
        <v>・配布対象以外のソフトウェアが競合することで、PCの動作に影響を与える場合があることから、
    配布前に事前検証を行うか、段階的な配布を検討することを推奨します。</v>
      </c>
      <c r="D243" s="390"/>
      <c r="E243" s="390"/>
      <c r="F243" s="390"/>
      <c r="G243" s="390"/>
      <c r="H243" s="391"/>
      <c r="I243" s="391"/>
      <c r="J243" s="391"/>
      <c r="O243" s="99"/>
      <c r="P243" s="99"/>
      <c r="Q243" s="99"/>
    </row>
    <row r="244" spans="2:17">
      <c r="H244" s="391"/>
      <c r="I244" s="391"/>
      <c r="J244" s="391"/>
      <c r="O244" s="99"/>
      <c r="P244" s="99"/>
      <c r="Q244" s="99"/>
    </row>
    <row r="245" spans="2:17">
      <c r="C245" s="22" t="s">
        <v>339</v>
      </c>
      <c r="H245" s="391"/>
      <c r="I245" s="391"/>
      <c r="J245" s="391"/>
      <c r="O245" s="99"/>
      <c r="P245" s="99"/>
      <c r="Q245" s="99"/>
    </row>
    <row r="246" spans="2:17">
      <c r="C246" s="116"/>
      <c r="O246" s="99"/>
      <c r="P246" s="99"/>
      <c r="Q246" s="99"/>
    </row>
    <row r="247" spans="2:17">
      <c r="C247" s="378" t="s">
        <v>419</v>
      </c>
      <c r="D247" s="378"/>
      <c r="E247" s="379" t="s">
        <v>426</v>
      </c>
      <c r="F247" s="379"/>
      <c r="G247" s="380" t="s">
        <v>421</v>
      </c>
      <c r="H247" s="380"/>
      <c r="I247" s="381" t="s">
        <v>422</v>
      </c>
      <c r="J247" s="381"/>
      <c r="K247" s="382" t="s">
        <v>423</v>
      </c>
      <c r="L247" s="382"/>
      <c r="M247" s="383" t="s">
        <v>424</v>
      </c>
      <c r="N247" s="383"/>
      <c r="P247" s="69"/>
    </row>
    <row r="248" spans="2:17" ht="84.95" customHeight="1">
      <c r="C248" s="377" t="str">
        <f>$C$11</f>
        <v>・脆弱性対策情報の調査</v>
      </c>
      <c r="D248" s="377"/>
      <c r="E248" s="377" t="str">
        <f>$E$11</f>
        <v>・公開サーバの特定と初期アクセス</v>
      </c>
      <c r="F248" s="377"/>
      <c r="G248" s="460" t="str">
        <f>$G$11</f>
        <v>・公開サーバの脆弱性を利用した不正アクセス</v>
      </c>
      <c r="H248" s="460"/>
      <c r="I248" s="384" t="str">
        <f>$I$11</f>
        <v>・（ネットワークスキャン）
・（ホストスキャン）
・重要情報を管理するサーバへの横展開と権限昇格</v>
      </c>
      <c r="J248" s="384"/>
      <c r="K248" s="377" t="str">
        <f>$K$11</f>
        <v>・標準ポートを使用した疎通
・OSコマンド実行
・コマンド実行履歴の削除</v>
      </c>
      <c r="L248" s="377"/>
      <c r="M248" s="377" t="str">
        <f>$M$11</f>
        <v>・重要情報の窃取</v>
      </c>
      <c r="N248" s="377"/>
      <c r="P248" s="69"/>
    </row>
    <row r="249" spans="2:17" ht="111.95" customHeight="1">
      <c r="C249" s="377" t="s">
        <v>312</v>
      </c>
      <c r="D249" s="377"/>
      <c r="E249" s="377" t="s">
        <v>312</v>
      </c>
      <c r="F249" s="377"/>
      <c r="G249" s="460" t="s">
        <v>312</v>
      </c>
      <c r="H249" s="460"/>
      <c r="I249" s="447" t="s">
        <v>612</v>
      </c>
      <c r="J249" s="447"/>
      <c r="K249" s="377" t="s">
        <v>312</v>
      </c>
      <c r="L249" s="377"/>
      <c r="M249" s="377" t="s">
        <v>312</v>
      </c>
      <c r="N249" s="377"/>
      <c r="P249" s="69"/>
    </row>
    <row r="250" spans="2:17" ht="20.25" thickBot="1">
      <c r="P250" s="69"/>
    </row>
    <row r="251" spans="2:17" ht="39.950000000000003" customHeight="1" thickBot="1">
      <c r="C251" s="374" t="s">
        <v>490</v>
      </c>
      <c r="D251" s="375"/>
      <c r="E251" s="375"/>
      <c r="F251" s="375"/>
      <c r="G251" s="375"/>
      <c r="H251" s="375"/>
      <c r="I251" s="375"/>
      <c r="J251" s="375"/>
      <c r="K251" s="375"/>
      <c r="L251" s="375"/>
      <c r="M251" s="375"/>
      <c r="N251" s="376"/>
      <c r="P251" s="69"/>
    </row>
    <row r="252" spans="2:17" ht="19.5" customHeight="1">
      <c r="C252" s="22"/>
      <c r="H252" s="99"/>
      <c r="I252" s="99"/>
      <c r="J252" s="99"/>
      <c r="P252" s="69"/>
    </row>
    <row r="253" spans="2:17" ht="19.5" customHeight="1">
      <c r="C253" s="22"/>
      <c r="H253" s="99"/>
      <c r="I253" s="99"/>
      <c r="J253" s="99"/>
      <c r="P253" s="69"/>
    </row>
    <row r="254" spans="2:17" ht="39.75">
      <c r="B254" s="33"/>
      <c r="C254" s="33" t="s">
        <v>613</v>
      </c>
      <c r="P254" s="69"/>
    </row>
    <row r="255" spans="2:17">
      <c r="C255" s="22" t="s">
        <v>334</v>
      </c>
      <c r="H255" s="22" t="s">
        <v>335</v>
      </c>
      <c r="P255" s="69"/>
    </row>
    <row r="256" spans="2:17" ht="39.950000000000003" customHeight="1">
      <c r="C256" s="390" t="str" cm="1">
        <f t="array" aca="1" ref="C256" ca="1">INDEX(Products!A:D, (MATCH(OFFSET(INDIRECT(ADDRESS(ROW(), COLUMN())), -2, 0), Products!B:B, 0)), 4)</f>
        <v>第三者に知られたくないデータ(文書・設計書・画像など)に暗号化処理を行い、
解読できない状態にして、情報資産を保護することができます。</v>
      </c>
      <c r="D256" s="390"/>
      <c r="E256" s="390"/>
      <c r="F256" s="390"/>
      <c r="G256" s="390"/>
      <c r="H256" s="392" t="str">
        <f>$H$61</f>
        <v>JIPDEC「企業IT利活⽤動向調査2022」より引用</v>
      </c>
      <c r="I256" s="392"/>
      <c r="J256" s="392"/>
      <c r="P256" s="69"/>
    </row>
    <row r="257" spans="2:17">
      <c r="C257" s="22"/>
      <c r="H257" s="391" t="s">
        <v>491</v>
      </c>
      <c r="I257" s="391"/>
      <c r="J257" s="391"/>
      <c r="O257" s="99"/>
      <c r="P257" s="99"/>
      <c r="Q257" s="99"/>
    </row>
    <row r="258" spans="2:17">
      <c r="C258" s="22" t="s">
        <v>348</v>
      </c>
      <c r="G258" s="37"/>
      <c r="H258" s="391"/>
      <c r="I258" s="391"/>
      <c r="J258" s="391"/>
      <c r="O258" s="99"/>
      <c r="P258" s="99"/>
      <c r="Q258" s="99"/>
    </row>
    <row r="259" spans="2:17" ht="125.25" customHeight="1">
      <c r="C259" s="390" t="str" cm="1">
        <f t="array" aca="1" ref="C259" ca="1">INDEX(Products!A:E, (MATCH(OFFSET(INDIRECT(ADDRESS(ROW(), COLUMN())), -5, 0), Products!B:B, 0)), 5)</f>
        <v>・暗号化処理により、PCやサーバに負荷がかかるため、
   リソースの裕度を事前に確認しておく必要があります。
・利用している暗号アルゴリズムが危殆化した場合、第三者に解読されて
　しまう危険性があります。
・暗号鍵やパスワードを第三者に窃取されないように厳重に管理する必要
　があります。</v>
      </c>
      <c r="D259" s="390"/>
      <c r="E259" s="390"/>
      <c r="F259" s="390"/>
      <c r="G259" s="390"/>
      <c r="H259" s="391"/>
      <c r="I259" s="391"/>
      <c r="J259" s="391"/>
      <c r="O259" s="99"/>
      <c r="P259" s="99"/>
      <c r="Q259" s="99"/>
    </row>
    <row r="260" spans="2:17">
      <c r="H260" s="391"/>
      <c r="I260" s="391"/>
      <c r="J260" s="391"/>
      <c r="O260" s="99"/>
      <c r="P260" s="99"/>
      <c r="Q260" s="99"/>
    </row>
    <row r="261" spans="2:17">
      <c r="C261" s="22" t="s">
        <v>339</v>
      </c>
      <c r="H261" s="391"/>
      <c r="I261" s="391"/>
      <c r="J261" s="391"/>
      <c r="O261" s="99"/>
      <c r="P261" s="99"/>
      <c r="Q261" s="99"/>
    </row>
    <row r="262" spans="2:17">
      <c r="O262" s="99"/>
      <c r="P262" s="99"/>
      <c r="Q262" s="99"/>
    </row>
    <row r="263" spans="2:17">
      <c r="C263" s="378" t="s">
        <v>419</v>
      </c>
      <c r="D263" s="378"/>
      <c r="E263" s="379" t="s">
        <v>426</v>
      </c>
      <c r="F263" s="379"/>
      <c r="G263" s="380" t="s">
        <v>421</v>
      </c>
      <c r="H263" s="380"/>
      <c r="I263" s="381" t="s">
        <v>422</v>
      </c>
      <c r="J263" s="381"/>
      <c r="K263" s="382" t="s">
        <v>423</v>
      </c>
      <c r="L263" s="382"/>
      <c r="M263" s="383" t="s">
        <v>424</v>
      </c>
      <c r="N263" s="383"/>
      <c r="P263" s="69"/>
    </row>
    <row r="264" spans="2:17" ht="80.25" customHeight="1">
      <c r="C264" s="377" t="str">
        <f>$C$11</f>
        <v>・脆弱性対策情報の調査</v>
      </c>
      <c r="D264" s="377"/>
      <c r="E264" s="377" t="str">
        <f>$E$11</f>
        <v>・公開サーバの特定と初期アクセス</v>
      </c>
      <c r="F264" s="377"/>
      <c r="G264" s="377" t="str">
        <f>$G$11</f>
        <v>・公開サーバの脆弱性を利用した不正アクセス</v>
      </c>
      <c r="H264" s="377"/>
      <c r="I264" s="377" t="str">
        <f>$I$11</f>
        <v>・（ネットワークスキャン）
・（ホストスキャン）
・重要情報を管理するサーバへの横展開と権限昇格</v>
      </c>
      <c r="J264" s="377"/>
      <c r="K264" s="377" t="str">
        <f>$K$11</f>
        <v>・標準ポートを使用した疎通
・OSコマンド実行
・コマンド実行履歴の削除</v>
      </c>
      <c r="L264" s="377"/>
      <c r="M264" s="384" t="str">
        <f>$M$11</f>
        <v>・重要情報の窃取</v>
      </c>
      <c r="N264" s="384"/>
      <c r="P264" s="69"/>
    </row>
    <row r="265" spans="2:17" ht="135" customHeight="1">
      <c r="C265" s="377" t="s">
        <v>312</v>
      </c>
      <c r="D265" s="377"/>
      <c r="E265" s="377" t="s">
        <v>312</v>
      </c>
      <c r="F265" s="377"/>
      <c r="G265" s="377" t="s">
        <v>312</v>
      </c>
      <c r="H265" s="377"/>
      <c r="I265" s="377" t="s">
        <v>312</v>
      </c>
      <c r="J265" s="377"/>
      <c r="K265" s="377" t="s">
        <v>312</v>
      </c>
      <c r="L265" s="377"/>
      <c r="M265" s="447" t="s">
        <v>440</v>
      </c>
      <c r="N265" s="447"/>
      <c r="P265" s="69"/>
    </row>
    <row r="266" spans="2:17" ht="20.25" thickBot="1">
      <c r="P266" s="69"/>
    </row>
    <row r="267" spans="2:17" ht="39.950000000000003" customHeight="1" thickBot="1">
      <c r="C267" s="374" t="s">
        <v>490</v>
      </c>
      <c r="D267" s="375"/>
      <c r="E267" s="375"/>
      <c r="F267" s="375"/>
      <c r="G267" s="375"/>
      <c r="H267" s="375"/>
      <c r="I267" s="375"/>
      <c r="J267" s="375"/>
      <c r="K267" s="375"/>
      <c r="L267" s="375"/>
      <c r="M267" s="375"/>
      <c r="N267" s="376"/>
      <c r="P267" s="69"/>
    </row>
    <row r="268" spans="2:17" ht="19.5" customHeight="1">
      <c r="C268" s="22"/>
      <c r="H268" s="99"/>
      <c r="I268" s="99"/>
      <c r="J268" s="99"/>
      <c r="P268" s="69"/>
    </row>
    <row r="269" spans="2:17" ht="19.5" customHeight="1">
      <c r="C269" s="22"/>
      <c r="H269" s="99"/>
      <c r="I269" s="99"/>
      <c r="J269" s="99"/>
      <c r="P269" s="69"/>
    </row>
    <row r="270" spans="2:17" ht="39.75">
      <c r="B270" s="33"/>
      <c r="C270" s="33" t="s">
        <v>614</v>
      </c>
      <c r="P270" s="69"/>
    </row>
    <row r="271" spans="2:17">
      <c r="C271" s="22" t="s">
        <v>334</v>
      </c>
      <c r="H271" s="22" t="s">
        <v>335</v>
      </c>
      <c r="P271" s="69"/>
    </row>
    <row r="272" spans="2:17" ht="150.75" customHeight="1">
      <c r="C272" s="390" t="str" cm="1">
        <f t="array" aca="1" ref="C272" ca="1">INDEX(Products!A:D, (MATCH(OFFSET(INDIRECT(ADDRESS(ROW(), COLUMN())), -2, 0), Products!B:B, 0)), 4)</f>
        <v>IRM(Information Rights Management)とは、ファイルを暗号化した上で、ユーザー毎に
操作権限を付与し、その利用状況を管理する機能やソフトウェアのことを言います。
DLP(Data Loss Prevention)は、機密情報と特定した情報のみを常時監視し、サーバ上のファイル、
データベース上のデータ、ネットワーク上のデータなどをスキャンし、その中の機密情報の所在を
自動検出します。あらかじめ設定したポリシーに基づき、正規ユーザーであっても、重要データを
外部へ送信しようとしたり、USBメモリにコピーして持ちだそうとすると、アラートを出したり、
自動的にその操作をキャンセルさせることができます。</v>
      </c>
      <c r="D272" s="390"/>
      <c r="E272" s="390"/>
      <c r="F272" s="390"/>
      <c r="G272" s="390"/>
      <c r="H272" s="392" t="str">
        <f>$H$61</f>
        <v>JIPDEC「企業IT利活⽤動向調査2022」より引用</v>
      </c>
      <c r="I272" s="392"/>
      <c r="J272" s="392"/>
      <c r="P272" s="69"/>
    </row>
    <row r="273" spans="2:17">
      <c r="C273" s="26"/>
      <c r="H273" s="391" t="s">
        <v>491</v>
      </c>
      <c r="I273" s="391"/>
      <c r="J273" s="391"/>
      <c r="O273" s="99"/>
      <c r="P273" s="99"/>
      <c r="Q273" s="99"/>
    </row>
    <row r="274" spans="2:17">
      <c r="C274" s="22" t="s">
        <v>348</v>
      </c>
      <c r="G274" s="37"/>
      <c r="H274" s="391"/>
      <c r="I274" s="391"/>
      <c r="J274" s="391"/>
      <c r="O274" s="99"/>
      <c r="P274" s="99"/>
      <c r="Q274" s="99"/>
    </row>
    <row r="275" spans="2:17" ht="100.5" customHeight="1">
      <c r="C275" s="390" t="str" cm="1">
        <f t="array" aca="1" ref="C275" ca="1">INDEX(Products!A:E, (MATCH(OFFSET(INDIRECT(ADDRESS(ROW(), COLUMN())), -5, 0), Products!B:B, 0)), 5)</f>
        <v>・IRMはユーザーによる暗号化処理が必要なため、ユーザーが暗号化処理を忘れた場合、
   無保護の状態となるリスクがあります。
・DLPは機密情報を外部に持ち出すすべがなく、業務上持ち出しが必要となる事態に
   対応できないリスクがあります。</v>
      </c>
      <c r="D275" s="390"/>
      <c r="E275" s="390"/>
      <c r="F275" s="390"/>
      <c r="G275" s="390"/>
      <c r="H275" s="391"/>
      <c r="I275" s="391"/>
      <c r="J275" s="391"/>
      <c r="O275" s="99"/>
      <c r="P275" s="99"/>
      <c r="Q275" s="99"/>
    </row>
    <row r="276" spans="2:17">
      <c r="H276" s="391"/>
      <c r="I276" s="391"/>
      <c r="J276" s="391"/>
      <c r="O276" s="99"/>
      <c r="P276" s="99"/>
      <c r="Q276" s="99"/>
    </row>
    <row r="277" spans="2:17">
      <c r="C277" s="22" t="s">
        <v>339</v>
      </c>
      <c r="H277" s="391"/>
      <c r="I277" s="391"/>
      <c r="J277" s="391"/>
      <c r="O277" s="99"/>
      <c r="P277" s="99"/>
      <c r="Q277" s="99"/>
    </row>
    <row r="278" spans="2:17">
      <c r="O278" s="99"/>
      <c r="P278" s="99"/>
      <c r="Q278" s="99"/>
    </row>
    <row r="279" spans="2:17">
      <c r="C279" s="378" t="s">
        <v>419</v>
      </c>
      <c r="D279" s="378"/>
      <c r="E279" s="379" t="s">
        <v>426</v>
      </c>
      <c r="F279" s="379"/>
      <c r="G279" s="380" t="s">
        <v>421</v>
      </c>
      <c r="H279" s="380"/>
      <c r="I279" s="381" t="s">
        <v>422</v>
      </c>
      <c r="J279" s="381"/>
      <c r="K279" s="382" t="s">
        <v>423</v>
      </c>
      <c r="L279" s="382"/>
      <c r="M279" s="383" t="s">
        <v>424</v>
      </c>
      <c r="N279" s="383"/>
      <c r="P279" s="69"/>
    </row>
    <row r="280" spans="2:17" ht="80.25" customHeight="1">
      <c r="C280" s="377" t="str">
        <f>$C$11</f>
        <v>・脆弱性対策情報の調査</v>
      </c>
      <c r="D280" s="377"/>
      <c r="E280" s="377" t="str">
        <f>$E$11</f>
        <v>・公開サーバの特定と初期アクセス</v>
      </c>
      <c r="F280" s="377"/>
      <c r="G280" s="377" t="str">
        <f>$G$11</f>
        <v>・公開サーバの脆弱性を利用した不正アクセス</v>
      </c>
      <c r="H280" s="377"/>
      <c r="I280" s="377" t="str">
        <f>$I$11</f>
        <v>・（ネットワークスキャン）
・（ホストスキャン）
・重要情報を管理するサーバへの横展開と権限昇格</v>
      </c>
      <c r="J280" s="377"/>
      <c r="K280" s="384" t="str">
        <f>$K$11</f>
        <v>・標準ポートを使用した疎通
・OSコマンド実行
・コマンド実行履歴の削除</v>
      </c>
      <c r="L280" s="384"/>
      <c r="M280" s="384" t="str">
        <f>$M$11</f>
        <v>・重要情報の窃取</v>
      </c>
      <c r="N280" s="384"/>
      <c r="P280" s="69"/>
    </row>
    <row r="281" spans="2:17" ht="159" customHeight="1">
      <c r="C281" s="377" t="s">
        <v>312</v>
      </c>
      <c r="D281" s="377"/>
      <c r="E281" s="377" t="s">
        <v>312</v>
      </c>
      <c r="F281" s="377"/>
      <c r="G281" s="377" t="s">
        <v>312</v>
      </c>
      <c r="H281" s="377"/>
      <c r="I281" s="385" t="s">
        <v>312</v>
      </c>
      <c r="J281" s="386"/>
      <c r="K281" s="447" t="s">
        <v>615</v>
      </c>
      <c r="L281" s="447"/>
      <c r="M281" s="447" t="s">
        <v>616</v>
      </c>
      <c r="N281" s="447"/>
      <c r="P281" s="69"/>
    </row>
    <row r="282" spans="2:17" ht="20.25" thickBot="1">
      <c r="P282" s="69"/>
    </row>
    <row r="283" spans="2:17" ht="39.950000000000003" customHeight="1" thickBot="1">
      <c r="C283" s="374" t="s">
        <v>490</v>
      </c>
      <c r="D283" s="375"/>
      <c r="E283" s="375"/>
      <c r="F283" s="375"/>
      <c r="G283" s="375"/>
      <c r="H283" s="375"/>
      <c r="I283" s="375"/>
      <c r="J283" s="375"/>
      <c r="K283" s="375"/>
      <c r="L283" s="375"/>
      <c r="M283" s="375"/>
      <c r="N283" s="376"/>
      <c r="P283" s="69"/>
    </row>
    <row r="284" spans="2:17" ht="19.5" customHeight="1">
      <c r="C284" s="22"/>
      <c r="H284" s="99"/>
      <c r="I284" s="99"/>
      <c r="J284" s="99"/>
      <c r="P284" s="69"/>
    </row>
    <row r="285" spans="2:17" ht="19.5" customHeight="1">
      <c r="C285" s="22"/>
      <c r="H285" s="99"/>
      <c r="I285" s="99"/>
      <c r="J285" s="99"/>
      <c r="P285" s="69"/>
    </row>
    <row r="286" spans="2:17" ht="39.75">
      <c r="B286" s="33"/>
      <c r="C286" s="33" t="s">
        <v>617</v>
      </c>
      <c r="P286" s="69"/>
    </row>
    <row r="287" spans="2:17">
      <c r="C287" s="22" t="s">
        <v>334</v>
      </c>
      <c r="H287" s="22" t="s">
        <v>335</v>
      </c>
      <c r="P287" s="69"/>
    </row>
    <row r="288" spans="2:17" ht="125.25" customHeight="1">
      <c r="C288" s="390" t="str" cm="1">
        <f t="array" aca="1" ref="C288" ca="1">INDEX(Products!A:D, (MATCH(OFFSET(INDIRECT(ADDRESS(ROW(), COLUMN())), -2, 0), Products!B:B, 0)), 4)</f>
        <v>EDR(Endpoint Detection and Response)は、PC, サーバ(エンドポイント)における
不審な挙動を検知し、マルウェアの検知や除去などの初動対処をスムーズに行い、
被害を最小限に抑えることができます。
EDRはマルウェア感染後の被害を抑えることを目的としており、
マルウェア感染を防止することを目的としているEPP(Endpoint Protection Platform)とは
製品の目的が異なります。</v>
      </c>
      <c r="D288" s="390"/>
      <c r="E288" s="390"/>
      <c r="F288" s="390"/>
      <c r="G288" s="390"/>
      <c r="H288" s="392" t="str">
        <f>$H$61</f>
        <v>JIPDEC「企業IT利活⽤動向調査2022」より引用</v>
      </c>
      <c r="I288" s="392"/>
      <c r="J288" s="392"/>
      <c r="P288" s="69"/>
    </row>
    <row r="289" spans="2:17">
      <c r="C289" s="26"/>
      <c r="H289" s="391" t="s">
        <v>491</v>
      </c>
      <c r="I289" s="391"/>
      <c r="J289" s="391"/>
      <c r="O289" s="99"/>
      <c r="P289" s="99"/>
      <c r="Q289" s="99"/>
    </row>
    <row r="290" spans="2:17">
      <c r="C290" s="22" t="s">
        <v>348</v>
      </c>
      <c r="G290" s="37"/>
      <c r="H290" s="391"/>
      <c r="I290" s="391"/>
      <c r="J290" s="391"/>
      <c r="O290" s="99"/>
      <c r="P290" s="99"/>
      <c r="Q290" s="99"/>
    </row>
    <row r="291" spans="2:17" ht="99.75" customHeight="1">
      <c r="C291" s="390" t="str" cm="1">
        <f t="array" aca="1" ref="C291" ca="1">INDEX(Products!A:E, (MATCH(OFFSET(INDIRECT(ADDRESS(ROW(), COLUMN())), -5, 0), Products!B:B, 0)), 5)</f>
        <v>・EDR単体ではウイルスの侵入を阻止できないため、
   他の製品(EPP等)と組み合わせて使う必要があります。
・EDRの導入により、既存のサーバやネットワークに負荷がかかるため、
   既存リソースの裕度を事前に確認しておく必要があります。</v>
      </c>
      <c r="D291" s="390"/>
      <c r="E291" s="390"/>
      <c r="F291" s="390"/>
      <c r="G291" s="390"/>
      <c r="H291" s="391"/>
      <c r="I291" s="391"/>
      <c r="J291" s="391"/>
      <c r="O291" s="99"/>
      <c r="P291" s="99"/>
      <c r="Q291" s="99"/>
    </row>
    <row r="292" spans="2:17">
      <c r="H292" s="391"/>
      <c r="I292" s="391"/>
      <c r="J292" s="391"/>
      <c r="O292" s="99"/>
      <c r="P292" s="99"/>
      <c r="Q292" s="99"/>
    </row>
    <row r="293" spans="2:17">
      <c r="C293" s="22" t="s">
        <v>339</v>
      </c>
      <c r="H293" s="391"/>
      <c r="I293" s="391"/>
      <c r="J293" s="391"/>
      <c r="O293" s="99"/>
      <c r="P293" s="99"/>
      <c r="Q293" s="99"/>
    </row>
    <row r="294" spans="2:17">
      <c r="O294" s="99"/>
      <c r="P294" s="99"/>
      <c r="Q294" s="99"/>
    </row>
    <row r="295" spans="2:17">
      <c r="C295" s="378" t="s">
        <v>419</v>
      </c>
      <c r="D295" s="378"/>
      <c r="E295" s="379" t="s">
        <v>426</v>
      </c>
      <c r="F295" s="379"/>
      <c r="G295" s="380" t="s">
        <v>421</v>
      </c>
      <c r="H295" s="380"/>
      <c r="I295" s="381" t="s">
        <v>422</v>
      </c>
      <c r="J295" s="381"/>
      <c r="K295" s="382" t="s">
        <v>423</v>
      </c>
      <c r="L295" s="382"/>
      <c r="M295" s="383" t="s">
        <v>424</v>
      </c>
      <c r="N295" s="383"/>
      <c r="P295" s="69"/>
    </row>
    <row r="296" spans="2:17" ht="89.1" customHeight="1">
      <c r="C296" s="377" t="str">
        <f>$C$11</f>
        <v>・脆弱性対策情報の調査</v>
      </c>
      <c r="D296" s="377"/>
      <c r="E296" s="377" t="str">
        <f>$E$11</f>
        <v>・公開サーバの特定と初期アクセス</v>
      </c>
      <c r="F296" s="377"/>
      <c r="G296" s="487" t="str">
        <f>$G$11</f>
        <v>・公開サーバの脆弱性を利用した不正アクセス</v>
      </c>
      <c r="H296" s="487"/>
      <c r="I296" s="384" t="str">
        <f>$I$11</f>
        <v>・（ネットワークスキャン）
・（ホストスキャン）
・重要情報を管理するサーバへの横展開と権限昇格</v>
      </c>
      <c r="J296" s="384"/>
      <c r="K296" s="384" t="str">
        <f>$K$11</f>
        <v>・標準ポートを使用した疎通
・OSコマンド実行
・コマンド実行履歴の削除</v>
      </c>
      <c r="L296" s="384"/>
      <c r="M296" s="487" t="str">
        <f>$M$11</f>
        <v>・重要情報の窃取</v>
      </c>
      <c r="N296" s="487"/>
      <c r="P296" s="69"/>
    </row>
    <row r="297" spans="2:17" ht="165.95" customHeight="1">
      <c r="C297" s="377" t="s">
        <v>340</v>
      </c>
      <c r="D297" s="377"/>
      <c r="E297" s="377" t="s">
        <v>340</v>
      </c>
      <c r="F297" s="377"/>
      <c r="G297" s="487" t="s">
        <v>340</v>
      </c>
      <c r="H297" s="487"/>
      <c r="I297" s="447" t="s">
        <v>618</v>
      </c>
      <c r="J297" s="447"/>
      <c r="K297" s="447" t="s">
        <v>444</v>
      </c>
      <c r="L297" s="447"/>
      <c r="M297" s="487" t="s">
        <v>340</v>
      </c>
      <c r="N297" s="487"/>
      <c r="P297" s="69"/>
    </row>
    <row r="298" spans="2:17" ht="20.25" thickBot="1">
      <c r="P298" s="69"/>
    </row>
    <row r="299" spans="2:17" ht="39.950000000000003" customHeight="1" thickBot="1">
      <c r="C299" s="374" t="s">
        <v>490</v>
      </c>
      <c r="D299" s="375"/>
      <c r="E299" s="375"/>
      <c r="F299" s="375"/>
      <c r="G299" s="375"/>
      <c r="H299" s="375"/>
      <c r="I299" s="375"/>
      <c r="J299" s="375"/>
      <c r="K299" s="375"/>
      <c r="L299" s="375"/>
      <c r="M299" s="375"/>
      <c r="N299" s="376"/>
      <c r="P299" s="69"/>
    </row>
    <row r="300" spans="2:17" ht="19.5" customHeight="1">
      <c r="C300" s="22"/>
      <c r="H300" s="99"/>
      <c r="I300" s="99"/>
      <c r="J300" s="99"/>
      <c r="P300" s="69"/>
    </row>
    <row r="301" spans="2:17" ht="19.5" customHeight="1">
      <c r="C301" s="22"/>
      <c r="H301" s="99"/>
      <c r="I301" s="99"/>
      <c r="J301" s="99"/>
      <c r="P301" s="69"/>
    </row>
    <row r="302" spans="2:17" ht="39.75">
      <c r="B302" s="33"/>
      <c r="C302" s="71" t="s">
        <v>619</v>
      </c>
      <c r="P302" s="69"/>
    </row>
    <row r="303" spans="2:17">
      <c r="C303" s="22" t="s">
        <v>334</v>
      </c>
      <c r="H303" s="22" t="s">
        <v>335</v>
      </c>
      <c r="P303" s="69"/>
    </row>
    <row r="304" spans="2:17" ht="39.950000000000003" customHeight="1">
      <c r="C304" s="390" t="str" cm="1">
        <f t="array" aca="1" ref="C304" ca="1">INDEX(Products!A:D, (MATCH(OFFSET(INDIRECT(ADDRESS(ROW(), COLUMN())), -2, 0), Products!B:B, 0)), 4)</f>
        <v>あらかじめ設定したポリシーに基づき、ユーザー毎にアプリケーションの操作/実行権限を付与し、
その利用状況を管理することができます。</v>
      </c>
      <c r="D304" s="390"/>
      <c r="E304" s="390"/>
      <c r="F304" s="390"/>
      <c r="G304" s="390"/>
      <c r="H304" s="392" t="str">
        <f>$H$61</f>
        <v>JIPDEC「企業IT利活⽤動向調査2022」より引用</v>
      </c>
      <c r="I304" s="392"/>
      <c r="J304" s="392"/>
      <c r="P304" s="69"/>
    </row>
    <row r="305" spans="2:17" ht="40.5" customHeight="1">
      <c r="C305" s="22"/>
      <c r="H305" s="391" t="s">
        <v>491</v>
      </c>
      <c r="I305" s="391"/>
      <c r="J305" s="391"/>
      <c r="O305" s="99"/>
      <c r="P305" s="99"/>
      <c r="Q305" s="99"/>
    </row>
    <row r="306" spans="2:17">
      <c r="C306" s="22" t="s">
        <v>348</v>
      </c>
      <c r="G306" s="37"/>
      <c r="H306" s="391"/>
      <c r="I306" s="391"/>
      <c r="J306" s="391"/>
      <c r="O306" s="99"/>
      <c r="P306" s="99"/>
      <c r="Q306" s="99"/>
    </row>
    <row r="307" spans="2:17" ht="90" customHeight="1">
      <c r="C307" s="390" t="str" cm="1">
        <f t="array" aca="1" ref="C307" ca="1">INDEX(Products!A:E, (MATCH(OFFSET(INDIRECT(ADDRESS(ROW(), COLUMN())), -5, 0), Products!B:B, 0)), 5)</f>
        <v>・セキュリティポリシーを適切に設定しないと効果を発揮できません。</v>
      </c>
      <c r="D307" s="390"/>
      <c r="E307" s="390"/>
      <c r="F307" s="390"/>
      <c r="G307" s="390"/>
      <c r="H307" s="391"/>
      <c r="I307" s="391"/>
      <c r="J307" s="391"/>
      <c r="O307" s="99"/>
      <c r="P307" s="99"/>
      <c r="Q307" s="99"/>
    </row>
    <row r="308" spans="2:17">
      <c r="H308" s="391"/>
      <c r="I308" s="391"/>
      <c r="J308" s="391"/>
      <c r="O308" s="99"/>
      <c r="P308" s="99"/>
      <c r="Q308" s="99"/>
    </row>
    <row r="309" spans="2:17">
      <c r="C309" s="22" t="s">
        <v>339</v>
      </c>
      <c r="H309" s="391"/>
      <c r="I309" s="391"/>
      <c r="J309" s="391"/>
      <c r="O309" s="99"/>
      <c r="P309" s="99"/>
      <c r="Q309" s="99"/>
    </row>
    <row r="310" spans="2:17">
      <c r="O310" s="99"/>
      <c r="P310" s="99"/>
      <c r="Q310" s="99"/>
    </row>
    <row r="311" spans="2:17">
      <c r="C311" s="378" t="s">
        <v>419</v>
      </c>
      <c r="D311" s="378"/>
      <c r="E311" s="379" t="s">
        <v>426</v>
      </c>
      <c r="F311" s="379"/>
      <c r="G311" s="380" t="s">
        <v>421</v>
      </c>
      <c r="H311" s="380"/>
      <c r="I311" s="381" t="s">
        <v>422</v>
      </c>
      <c r="J311" s="381"/>
      <c r="K311" s="382" t="s">
        <v>423</v>
      </c>
      <c r="L311" s="382"/>
      <c r="M311" s="383" t="s">
        <v>424</v>
      </c>
      <c r="N311" s="383"/>
      <c r="P311" s="69"/>
    </row>
    <row r="312" spans="2:17" ht="80.25" customHeight="1">
      <c r="C312" s="377" t="str">
        <f>$C$11</f>
        <v>・脆弱性対策情報の調査</v>
      </c>
      <c r="D312" s="377"/>
      <c r="E312" s="377" t="str">
        <f>$E$11</f>
        <v>・公開サーバの特定と初期アクセス</v>
      </c>
      <c r="F312" s="377"/>
      <c r="G312" s="460" t="str">
        <f>$G$11</f>
        <v>・公開サーバの脆弱性を利用した不正アクセス</v>
      </c>
      <c r="H312" s="460"/>
      <c r="I312" s="384" t="str">
        <f>$I$11</f>
        <v>・（ネットワークスキャン）
・（ホストスキャン）
・重要情報を管理するサーバへの横展開と権限昇格</v>
      </c>
      <c r="J312" s="384"/>
      <c r="K312" s="384" t="str">
        <f>$K$11</f>
        <v>・標準ポートを使用した疎通
・OSコマンド実行
・コマンド実行履歴の削除</v>
      </c>
      <c r="L312" s="384"/>
      <c r="M312" s="460" t="str">
        <f>$M$11</f>
        <v>・重要情報の窃取</v>
      </c>
      <c r="N312" s="460"/>
      <c r="P312" s="69"/>
    </row>
    <row r="313" spans="2:17" ht="116.1" customHeight="1">
      <c r="C313" s="377" t="s">
        <v>312</v>
      </c>
      <c r="D313" s="377"/>
      <c r="E313" s="377" t="s">
        <v>312</v>
      </c>
      <c r="F313" s="377"/>
      <c r="G313" s="460" t="s">
        <v>312</v>
      </c>
      <c r="H313" s="460"/>
      <c r="I313" s="447" t="s">
        <v>620</v>
      </c>
      <c r="J313" s="447"/>
      <c r="K313" s="447" t="s">
        <v>446</v>
      </c>
      <c r="L313" s="447"/>
      <c r="M313" s="460" t="s">
        <v>312</v>
      </c>
      <c r="N313" s="460"/>
      <c r="P313" s="69"/>
    </row>
    <row r="314" spans="2:17" ht="20.25" thickBot="1">
      <c r="P314" s="69"/>
    </row>
    <row r="315" spans="2:17" ht="39.950000000000003" customHeight="1" thickBot="1">
      <c r="C315" s="374" t="s">
        <v>490</v>
      </c>
      <c r="D315" s="375"/>
      <c r="E315" s="375"/>
      <c r="F315" s="375"/>
      <c r="G315" s="375"/>
      <c r="H315" s="375"/>
      <c r="I315" s="375"/>
      <c r="J315" s="375"/>
      <c r="K315" s="375"/>
      <c r="L315" s="375"/>
      <c r="M315" s="375"/>
      <c r="N315" s="376"/>
      <c r="P315" s="69"/>
    </row>
    <row r="316" spans="2:17" ht="19.5" customHeight="1">
      <c r="C316" s="22"/>
      <c r="H316" s="99"/>
      <c r="I316" s="99"/>
      <c r="J316" s="99"/>
      <c r="P316" s="69"/>
    </row>
    <row r="317" spans="2:17" ht="19.5" customHeight="1">
      <c r="C317" s="22"/>
      <c r="H317" s="99"/>
      <c r="I317" s="99"/>
      <c r="J317" s="99"/>
      <c r="P317" s="69"/>
    </row>
    <row r="318" spans="2:17" ht="39.75">
      <c r="B318" s="33"/>
      <c r="C318" s="33" t="s">
        <v>447</v>
      </c>
      <c r="P318" s="69"/>
    </row>
    <row r="319" spans="2:17">
      <c r="C319" s="22" t="s">
        <v>334</v>
      </c>
      <c r="H319" s="22" t="s">
        <v>335</v>
      </c>
      <c r="P319" s="69"/>
    </row>
    <row r="320" spans="2:17" ht="78.95" customHeight="1">
      <c r="C320" s="390" t="str" cm="1">
        <f t="array" aca="1" ref="C320" ca="1">INDEX(Products!A:D, (MATCH(OFFSET(INDIRECT(ADDRESS(ROW(), COLUMN())), -2, 0), Products!B:B, 0)), 4)</f>
        <v>企業が保有するPCやソフトウェアなどのバージョンや保有数、各端末の操作ログなどを一元的に管理
するツールです。
導入することにより脆弱性が報告された際の適切なアップデート対応や、インシデント発生時のログ
調査などに役立ちます。</v>
      </c>
      <c r="D320" s="390"/>
      <c r="E320" s="390"/>
      <c r="F320" s="390"/>
      <c r="G320" s="390"/>
      <c r="H320" s="392" t="str">
        <f>$H$61</f>
        <v>JIPDEC「企業IT利活⽤動向調査2022」より引用</v>
      </c>
      <c r="I320" s="392"/>
      <c r="J320" s="392"/>
      <c r="P320" s="69"/>
    </row>
    <row r="321" spans="2:17">
      <c r="C321" s="22"/>
      <c r="H321" s="391" t="s">
        <v>491</v>
      </c>
      <c r="I321" s="391"/>
      <c r="J321" s="391"/>
      <c r="O321" s="99"/>
      <c r="P321" s="99"/>
      <c r="Q321" s="99"/>
    </row>
    <row r="322" spans="2:17">
      <c r="C322" s="22" t="s">
        <v>348</v>
      </c>
      <c r="G322" s="37"/>
      <c r="H322" s="391"/>
      <c r="I322" s="391"/>
      <c r="J322" s="391"/>
      <c r="O322" s="99"/>
      <c r="P322" s="99"/>
      <c r="Q322" s="99"/>
    </row>
    <row r="323" spans="2:17" ht="100.5" customHeight="1">
      <c r="C323" s="390" t="str" cm="1">
        <f t="array" aca="1" ref="C323" ca="1">INDEX(Products!A:E, (MATCH(OFFSET(INDIRECT(ADDRESS(ROW(), COLUMN())), -5, 0), Products!B:B, 0)), 5)</f>
        <v>・EPPやEDRなどの検知・防御機能を持ったPC資産・ログ管理ツールが数多く存在します。
役割が重複する可能性あるので導入時は被りがないか確認が必要です。
・内外部の管理サーバとの通信を許容する必要があり、穴となる可能性があります。</v>
      </c>
      <c r="D323" s="390"/>
      <c r="E323" s="390"/>
      <c r="F323" s="390"/>
      <c r="G323" s="390"/>
      <c r="H323" s="391"/>
      <c r="I323" s="391"/>
      <c r="J323" s="391"/>
      <c r="O323" s="99"/>
      <c r="P323" s="99"/>
      <c r="Q323" s="99"/>
    </row>
    <row r="324" spans="2:17">
      <c r="H324" s="391"/>
      <c r="I324" s="391"/>
      <c r="J324" s="391"/>
      <c r="O324" s="99"/>
      <c r="P324" s="99"/>
      <c r="Q324" s="99"/>
    </row>
    <row r="325" spans="2:17">
      <c r="C325" s="22" t="s">
        <v>339</v>
      </c>
      <c r="H325" s="391"/>
      <c r="I325" s="391"/>
      <c r="J325" s="391"/>
      <c r="O325" s="99"/>
      <c r="P325" s="99"/>
      <c r="Q325" s="99"/>
    </row>
    <row r="326" spans="2:17">
      <c r="O326" s="99"/>
      <c r="P326" s="99"/>
      <c r="Q326" s="99"/>
    </row>
    <row r="327" spans="2:17" ht="20.100000000000001" customHeight="1">
      <c r="C327" s="378" t="s">
        <v>419</v>
      </c>
      <c r="D327" s="378"/>
      <c r="E327" s="398" t="s">
        <v>426</v>
      </c>
      <c r="F327" s="399"/>
      <c r="G327" s="422" t="s">
        <v>421</v>
      </c>
      <c r="H327" s="423"/>
      <c r="I327" s="416" t="s">
        <v>422</v>
      </c>
      <c r="J327" s="417"/>
      <c r="K327" s="382" t="s">
        <v>423</v>
      </c>
      <c r="L327" s="382"/>
      <c r="M327" s="383" t="s">
        <v>424</v>
      </c>
      <c r="N327" s="383"/>
      <c r="P327" s="69"/>
    </row>
    <row r="328" spans="2:17" ht="80.25" customHeight="1">
      <c r="C328" s="377" t="str">
        <f>$C$11</f>
        <v>・脆弱性対策情報の調査</v>
      </c>
      <c r="D328" s="377"/>
      <c r="E328" s="377" t="str">
        <f>$E$11</f>
        <v>・公開サーバの特定と初期アクセス</v>
      </c>
      <c r="F328" s="377"/>
      <c r="G328" s="460" t="str">
        <f>$G$11</f>
        <v>・公開サーバの脆弱性を利用した不正アクセス</v>
      </c>
      <c r="H328" s="460"/>
      <c r="I328" s="384" t="str">
        <f>$I$11</f>
        <v>・（ネットワークスキャン）
・（ホストスキャン）
・重要情報を管理するサーバへの横展開と権限昇格</v>
      </c>
      <c r="J328" s="384"/>
      <c r="K328" s="460" t="str">
        <f>$K$11</f>
        <v>・標準ポートを使用した疎通
・OSコマンド実行
・コマンド実行履歴の削除</v>
      </c>
      <c r="L328" s="460"/>
      <c r="M328" s="460" t="str">
        <f>$M$11</f>
        <v>・重要情報の窃取</v>
      </c>
      <c r="N328" s="460"/>
      <c r="P328" s="69"/>
    </row>
    <row r="329" spans="2:17" ht="92.1" customHeight="1">
      <c r="C329" s="377" t="s">
        <v>340</v>
      </c>
      <c r="D329" s="377"/>
      <c r="E329" s="377" t="s">
        <v>340</v>
      </c>
      <c r="F329" s="377"/>
      <c r="G329" s="460" t="s">
        <v>312</v>
      </c>
      <c r="H329" s="460"/>
      <c r="I329" s="447" t="s">
        <v>621</v>
      </c>
      <c r="J329" s="447"/>
      <c r="K329" s="460" t="s">
        <v>312</v>
      </c>
      <c r="L329" s="460"/>
      <c r="M329" s="460" t="s">
        <v>312</v>
      </c>
      <c r="N329" s="460"/>
      <c r="P329" s="69"/>
    </row>
    <row r="330" spans="2:17" ht="20.25" thickBot="1">
      <c r="P330" s="69"/>
    </row>
    <row r="331" spans="2:17" ht="40.5" thickBot="1">
      <c r="C331" s="450" t="s">
        <v>344</v>
      </c>
      <c r="D331" s="451"/>
      <c r="E331" s="451"/>
      <c r="F331" s="451"/>
      <c r="G331" s="451"/>
      <c r="H331" s="451"/>
      <c r="I331" s="451"/>
      <c r="J331" s="451"/>
      <c r="K331" s="451"/>
      <c r="L331" s="451"/>
      <c r="M331" s="451"/>
      <c r="N331" s="452"/>
      <c r="P331" s="69"/>
    </row>
    <row r="332" spans="2:17" ht="19.5" customHeight="1"/>
    <row r="333" spans="2:17" ht="19.5" customHeight="1"/>
    <row r="334" spans="2:17" ht="39.950000000000003" customHeight="1">
      <c r="B334" s="33"/>
      <c r="C334" s="33" t="s">
        <v>450</v>
      </c>
      <c r="P334" s="69"/>
    </row>
    <row r="335" spans="2:17" ht="20.100000000000001" customHeight="1">
      <c r="C335" s="22" t="s">
        <v>334</v>
      </c>
      <c r="H335" s="22" t="s">
        <v>335</v>
      </c>
      <c r="P335" s="69"/>
    </row>
    <row r="336" spans="2:17" ht="78.95" customHeight="1">
      <c r="C336" s="390" t="str" cm="1">
        <f t="array" aca="1" ref="C336" ca="1">INDEX(Products!A:D, (MATCH(OFFSET(INDIRECT(ADDRESS(ROW(), COLUMN())), -2, 0), Products!B:B, 0)), 4)</f>
        <v>ユーザーが使うクライアント端末に必要最小限の処理をさせ、ほとんどの処理をサーバ側に集中させたシステムアーキテクチャを実現するサービスです。
個別端末上にデータを保存しないので紛失時のリスクを大幅に削減することができます。</v>
      </c>
      <c r="D336" s="390"/>
      <c r="E336" s="390"/>
      <c r="F336" s="390"/>
      <c r="G336" s="390"/>
      <c r="H336" s="392" t="str">
        <f>$H$61</f>
        <v>JIPDEC「企業IT利活⽤動向調査2022」より引用</v>
      </c>
      <c r="I336" s="392"/>
      <c r="J336" s="392"/>
      <c r="P336" s="69"/>
    </row>
    <row r="337" spans="2:17" ht="19.5" customHeight="1">
      <c r="C337" s="22"/>
      <c r="H337" s="391" t="s">
        <v>491</v>
      </c>
      <c r="I337" s="391"/>
      <c r="J337" s="391"/>
      <c r="O337" s="99"/>
      <c r="P337" s="99"/>
      <c r="Q337" s="99"/>
    </row>
    <row r="338" spans="2:17" ht="20.100000000000001" customHeight="1">
      <c r="C338" s="22" t="s">
        <v>348</v>
      </c>
      <c r="G338" s="37"/>
      <c r="H338" s="391"/>
      <c r="I338" s="391"/>
      <c r="J338" s="391"/>
      <c r="O338" s="99"/>
      <c r="P338" s="99"/>
      <c r="Q338" s="99"/>
    </row>
    <row r="339" spans="2:17" ht="100.5" customHeight="1">
      <c r="C339" s="390" t="str" cm="1">
        <f t="array" aca="1" ref="C339" ca="1">INDEX(Products!A:E, (MATCH(OFFSET(INDIRECT(ADDRESS(ROW(), COLUMN())), -5, 0), Products!B:B, 0)), 5)</f>
        <v>・サーバの負荷が高くなるため、リソースを適切に配置する必要があります。</v>
      </c>
      <c r="D339" s="390"/>
      <c r="E339" s="390"/>
      <c r="F339" s="390"/>
      <c r="G339" s="390"/>
      <c r="H339" s="391"/>
      <c r="I339" s="391"/>
      <c r="J339" s="391"/>
      <c r="O339" s="99"/>
      <c r="P339" s="99"/>
      <c r="Q339" s="99"/>
    </row>
    <row r="340" spans="2:17">
      <c r="H340" s="391"/>
      <c r="I340" s="391"/>
      <c r="J340" s="391"/>
      <c r="O340" s="99"/>
      <c r="P340" s="99"/>
      <c r="Q340" s="99"/>
    </row>
    <row r="341" spans="2:17" ht="20.100000000000001" customHeight="1">
      <c r="C341" s="22" t="s">
        <v>339</v>
      </c>
      <c r="H341" s="391"/>
      <c r="I341" s="391"/>
      <c r="J341" s="391"/>
      <c r="O341" s="99"/>
      <c r="P341" s="99"/>
      <c r="Q341" s="99"/>
    </row>
    <row r="342" spans="2:17">
      <c r="O342" s="99"/>
      <c r="P342" s="99"/>
      <c r="Q342" s="99"/>
    </row>
    <row r="343" spans="2:17">
      <c r="C343" s="378" t="s">
        <v>419</v>
      </c>
      <c r="D343" s="378"/>
      <c r="E343" s="379" t="s">
        <v>426</v>
      </c>
      <c r="F343" s="379"/>
      <c r="G343" s="380" t="s">
        <v>421</v>
      </c>
      <c r="H343" s="380"/>
      <c r="I343" s="381" t="s">
        <v>422</v>
      </c>
      <c r="J343" s="381"/>
      <c r="K343" s="382" t="s">
        <v>423</v>
      </c>
      <c r="L343" s="382"/>
      <c r="M343" s="383" t="s">
        <v>424</v>
      </c>
      <c r="N343" s="383"/>
      <c r="P343" s="69"/>
    </row>
    <row r="344" spans="2:17" ht="86.1" customHeight="1">
      <c r="C344" s="377" t="str">
        <f>$C$11</f>
        <v>・脆弱性対策情報の調査</v>
      </c>
      <c r="D344" s="377"/>
      <c r="E344" s="377" t="str">
        <f>$E$11</f>
        <v>・公開サーバの特定と初期アクセス</v>
      </c>
      <c r="F344" s="377"/>
      <c r="G344" s="377" t="str">
        <f>$G$11</f>
        <v>・公開サーバの脆弱性を利用した不正アクセス</v>
      </c>
      <c r="H344" s="377"/>
      <c r="I344" s="377" t="str">
        <f>$I$11</f>
        <v>・（ネットワークスキャン）
・（ホストスキャン）
・重要情報を管理するサーバへの横展開と権限昇格</v>
      </c>
      <c r="J344" s="377"/>
      <c r="K344" s="377" t="str">
        <f>$K$11</f>
        <v>・標準ポートを使用した疎通
・OSコマンド実行
・コマンド実行履歴の削除</v>
      </c>
      <c r="L344" s="377"/>
      <c r="M344" s="377" t="str">
        <f>$M$11</f>
        <v>・重要情報の窃取</v>
      </c>
      <c r="N344" s="377"/>
      <c r="P344" s="69"/>
    </row>
    <row r="345" spans="2:17" ht="21.95" customHeight="1">
      <c r="C345" s="377" t="s">
        <v>340</v>
      </c>
      <c r="D345" s="377"/>
      <c r="E345" s="377" t="s">
        <v>340</v>
      </c>
      <c r="F345" s="377"/>
      <c r="G345" s="377" t="s">
        <v>340</v>
      </c>
      <c r="H345" s="377"/>
      <c r="I345" s="377" t="s">
        <v>340</v>
      </c>
      <c r="J345" s="377"/>
      <c r="K345" s="377" t="s">
        <v>340</v>
      </c>
      <c r="L345" s="377"/>
      <c r="M345" s="377" t="s">
        <v>340</v>
      </c>
      <c r="N345" s="377"/>
      <c r="P345" s="69"/>
    </row>
    <row r="346" spans="2:17" ht="20.25" thickBot="1">
      <c r="P346" s="69"/>
    </row>
    <row r="347" spans="2:17" ht="39.950000000000003" customHeight="1" thickBot="1">
      <c r="C347" s="374" t="s">
        <v>490</v>
      </c>
      <c r="D347" s="375"/>
      <c r="E347" s="375"/>
      <c r="F347" s="375"/>
      <c r="G347" s="375"/>
      <c r="H347" s="375"/>
      <c r="I347" s="375"/>
      <c r="J347" s="375"/>
      <c r="K347" s="375"/>
      <c r="L347" s="375"/>
      <c r="M347" s="375"/>
      <c r="N347" s="376"/>
      <c r="P347" s="69"/>
    </row>
    <row r="348" spans="2:17" ht="19.5" customHeight="1">
      <c r="C348" s="22"/>
      <c r="H348" s="99"/>
      <c r="I348" s="99"/>
      <c r="J348" s="99"/>
      <c r="P348" s="69"/>
    </row>
    <row r="349" spans="2:17" ht="19.5" customHeight="1">
      <c r="C349" s="22"/>
      <c r="H349" s="99"/>
      <c r="I349" s="99"/>
      <c r="J349" s="99"/>
      <c r="P349" s="69"/>
    </row>
    <row r="350" spans="2:17" ht="39.75">
      <c r="B350" s="33"/>
      <c r="C350" s="33" t="s">
        <v>451</v>
      </c>
      <c r="P350" s="69"/>
    </row>
    <row r="351" spans="2:17">
      <c r="C351" s="22" t="s">
        <v>334</v>
      </c>
      <c r="H351" s="22" t="s">
        <v>335</v>
      </c>
      <c r="P351" s="69"/>
    </row>
    <row r="352" spans="2:17" ht="57" customHeight="1">
      <c r="C352" s="390" t="str" cm="1">
        <f t="array" aca="1" ref="C352" ca="1">INDEX(Products!A:D, (MATCH(OFFSET(INDIRECT(ADDRESS(ROW(), COLUMN())), -2, 0), Products!B:B, 0)), 4)</f>
        <v>ネットワークやユーザPCから集約したログを集約し、AIを利用してユーザの振る舞いを分析し、普段と違う動作を検知できるツールです。内部不正やマルウェアに感染した端末上で行われる不正な操作の検知ができます。</v>
      </c>
      <c r="D352" s="390"/>
      <c r="E352" s="390"/>
      <c r="F352" s="390"/>
      <c r="G352" s="390"/>
      <c r="H352" s="392" t="str">
        <f>$H$61</f>
        <v>JIPDEC「企業IT利活⽤動向調査2022」より引用</v>
      </c>
      <c r="I352" s="392"/>
      <c r="J352" s="392"/>
      <c r="P352" s="69"/>
    </row>
    <row r="353" spans="2:17">
      <c r="C353" s="22"/>
      <c r="H353" s="391" t="s">
        <v>491</v>
      </c>
      <c r="I353" s="391"/>
      <c r="J353" s="391"/>
      <c r="O353" s="99"/>
      <c r="P353" s="99"/>
      <c r="Q353" s="99"/>
    </row>
    <row r="354" spans="2:17">
      <c r="C354" s="22" t="s">
        <v>348</v>
      </c>
      <c r="G354" s="37"/>
      <c r="H354" s="391"/>
      <c r="I354" s="391"/>
      <c r="J354" s="391"/>
      <c r="O354" s="99"/>
      <c r="P354" s="99"/>
      <c r="Q354" s="99"/>
    </row>
    <row r="355" spans="2:17" ht="100.5" customHeight="1">
      <c r="C355" s="390" t="str" cm="1">
        <f t="array" aca="1" ref="C355" ca="1">INDEX(Products!A:E, (MATCH(OFFSET(INDIRECT(ADDRESS(ROW(), COLUMN())), -5, 0), Products!B:B, 0)), 5)</f>
        <v>・ログ分析ツールSIEMの追加機能として導入されるケースが多いです。
・ユーザの振る舞いをAIで判断するためには一定の学習期間が必要です。</v>
      </c>
      <c r="D355" s="390"/>
      <c r="E355" s="390"/>
      <c r="F355" s="390"/>
      <c r="G355" s="390"/>
      <c r="H355" s="391"/>
      <c r="I355" s="391"/>
      <c r="J355" s="391"/>
      <c r="O355" s="99"/>
      <c r="P355" s="99"/>
      <c r="Q355" s="99"/>
    </row>
    <row r="356" spans="2:17">
      <c r="H356" s="391"/>
      <c r="I356" s="391"/>
      <c r="J356" s="391"/>
      <c r="O356" s="99"/>
      <c r="P356" s="99"/>
      <c r="Q356" s="99"/>
    </row>
    <row r="357" spans="2:17">
      <c r="C357" s="22" t="s">
        <v>339</v>
      </c>
      <c r="H357" s="391"/>
      <c r="I357" s="391"/>
      <c r="J357" s="391"/>
      <c r="O357" s="99"/>
      <c r="P357" s="99"/>
      <c r="Q357" s="99"/>
    </row>
    <row r="358" spans="2:17">
      <c r="O358" s="99"/>
      <c r="P358" s="99"/>
      <c r="Q358" s="99"/>
    </row>
    <row r="359" spans="2:17">
      <c r="C359" s="378" t="s">
        <v>419</v>
      </c>
      <c r="D359" s="378"/>
      <c r="E359" s="379" t="s">
        <v>426</v>
      </c>
      <c r="F359" s="379"/>
      <c r="G359" s="380" t="s">
        <v>421</v>
      </c>
      <c r="H359" s="380"/>
      <c r="I359" s="381" t="s">
        <v>422</v>
      </c>
      <c r="J359" s="381"/>
      <c r="K359" s="382" t="s">
        <v>423</v>
      </c>
      <c r="L359" s="382"/>
      <c r="M359" s="383" t="s">
        <v>424</v>
      </c>
      <c r="N359" s="383"/>
      <c r="P359" s="69"/>
    </row>
    <row r="360" spans="2:17" ht="87.95" customHeight="1">
      <c r="C360" s="377" t="str">
        <f>$C$11</f>
        <v>・脆弱性対策情報の調査</v>
      </c>
      <c r="D360" s="377"/>
      <c r="E360" s="377" t="str">
        <f>$E$11</f>
        <v>・公開サーバの特定と初期アクセス</v>
      </c>
      <c r="F360" s="377"/>
      <c r="G360" s="377" t="str">
        <f>$G$11</f>
        <v>・公開サーバの脆弱性を利用した不正アクセス</v>
      </c>
      <c r="H360" s="377"/>
      <c r="I360" s="384" t="str">
        <f>$I$11</f>
        <v>・（ネットワークスキャン）
・（ホストスキャン）
・重要情報を管理するサーバへの横展開と権限昇格</v>
      </c>
      <c r="J360" s="384"/>
      <c r="K360" s="384" t="str">
        <f>$K$11</f>
        <v>・標準ポートを使用した疎通
・OSコマンド実行
・コマンド実行履歴の削除</v>
      </c>
      <c r="L360" s="384"/>
      <c r="M360" s="460" t="str">
        <f>$M$11</f>
        <v>・重要情報の窃取</v>
      </c>
      <c r="N360" s="460"/>
      <c r="P360" s="69"/>
    </row>
    <row r="361" spans="2:17" ht="168" customHeight="1">
      <c r="C361" s="377" t="s">
        <v>340</v>
      </c>
      <c r="D361" s="377"/>
      <c r="E361" s="377" t="s">
        <v>340</v>
      </c>
      <c r="F361" s="377"/>
      <c r="G361" s="377" t="s">
        <v>340</v>
      </c>
      <c r="H361" s="377"/>
      <c r="I361" s="447" t="s">
        <v>622</v>
      </c>
      <c r="J361" s="447"/>
      <c r="K361" s="447" t="s">
        <v>524</v>
      </c>
      <c r="L361" s="447"/>
      <c r="M361" s="487" t="s">
        <v>340</v>
      </c>
      <c r="N361" s="487"/>
      <c r="P361" s="69"/>
    </row>
    <row r="362" spans="2:17" ht="20.25" thickBot="1">
      <c r="P362" s="69"/>
    </row>
    <row r="363" spans="2:17" ht="39.950000000000003" customHeight="1" thickBot="1">
      <c r="C363" s="374" t="s">
        <v>490</v>
      </c>
      <c r="D363" s="375"/>
      <c r="E363" s="375"/>
      <c r="F363" s="375"/>
      <c r="G363" s="375"/>
      <c r="H363" s="375"/>
      <c r="I363" s="375"/>
      <c r="J363" s="375"/>
      <c r="K363" s="375"/>
      <c r="L363" s="375"/>
      <c r="M363" s="375"/>
      <c r="N363" s="376"/>
      <c r="P363" s="69"/>
    </row>
    <row r="364" spans="2:17" ht="19.5" customHeight="1">
      <c r="C364" s="22"/>
      <c r="H364" s="99"/>
      <c r="I364" s="99"/>
      <c r="J364" s="99"/>
      <c r="P364" s="69"/>
    </row>
    <row r="365" spans="2:17" ht="19.5" customHeight="1">
      <c r="C365" s="22"/>
      <c r="H365" s="99"/>
      <c r="I365" s="99"/>
      <c r="J365" s="99"/>
      <c r="P365" s="69"/>
    </row>
    <row r="366" spans="2:17" ht="39.75">
      <c r="B366" s="33"/>
      <c r="C366" s="33" t="s">
        <v>454</v>
      </c>
      <c r="P366" s="69"/>
    </row>
    <row r="367" spans="2:17">
      <c r="C367" s="22" t="s">
        <v>334</v>
      </c>
      <c r="H367" s="22" t="s">
        <v>335</v>
      </c>
      <c r="P367" s="69"/>
    </row>
    <row r="368" spans="2:17" ht="78.95" customHeight="1">
      <c r="C368" s="390" t="str" cm="1">
        <f t="array" aca="1" ref="C368" ca="1">INDEX(Products!A:D, (MATCH(OFFSET(INDIRECT(ADDRESS(ROW(), COLUMN())), -2, 0), Products!B:B, 0)), 4)</f>
        <v>新しくサービスを立ち上げたり、既存システムの定期的な見直しを行う際、脆弱性がないかどうかを自社で開発・提供するサーバ・プラットホームに対してスキャン・模擬攻撃などを行い、穴がないかを診断することのできるサービスです。</v>
      </c>
      <c r="D368" s="390"/>
      <c r="E368" s="390"/>
      <c r="F368" s="390"/>
      <c r="G368" s="390"/>
      <c r="H368" s="392" t="str">
        <f>$H$61</f>
        <v>JIPDEC「企業IT利活⽤動向調査2022」より引用</v>
      </c>
      <c r="I368" s="392"/>
      <c r="J368" s="392"/>
      <c r="P368" s="69"/>
    </row>
    <row r="369" spans="2:17">
      <c r="C369" s="22"/>
      <c r="H369" s="391" t="s">
        <v>491</v>
      </c>
      <c r="I369" s="391"/>
      <c r="J369" s="391"/>
      <c r="O369" s="99"/>
      <c r="P369" s="99"/>
      <c r="Q369" s="99"/>
    </row>
    <row r="370" spans="2:17">
      <c r="C370" s="22" t="s">
        <v>348</v>
      </c>
      <c r="G370" s="37"/>
      <c r="H370" s="391"/>
      <c r="I370" s="391"/>
      <c r="J370" s="391"/>
      <c r="O370" s="99"/>
      <c r="P370" s="99"/>
      <c r="Q370" s="99"/>
    </row>
    <row r="371" spans="2:17" ht="100.5" customHeight="1">
      <c r="C371" s="390" t="str" cm="1">
        <f t="array" aca="1" ref="C371" ca="1">INDEX(Products!A:E, (MATCH(OFFSET(INDIRECT(ADDRESS(ROW(), COLUMN())), -5, 0), Products!B:B, 0)), 5)</f>
        <v>・ペネトレーションテストとは異なるものです。</v>
      </c>
      <c r="D371" s="390"/>
      <c r="E371" s="390"/>
      <c r="F371" s="390"/>
      <c r="G371" s="390"/>
      <c r="H371" s="391"/>
      <c r="I371" s="391"/>
      <c r="J371" s="391"/>
      <c r="O371" s="99"/>
      <c r="P371" s="99"/>
      <c r="Q371" s="99"/>
    </row>
    <row r="372" spans="2:17">
      <c r="H372" s="391"/>
      <c r="I372" s="391"/>
      <c r="J372" s="391"/>
      <c r="O372" s="99"/>
      <c r="P372" s="99"/>
      <c r="Q372" s="99"/>
    </row>
    <row r="373" spans="2:17">
      <c r="C373" s="22" t="s">
        <v>339</v>
      </c>
      <c r="H373" s="391"/>
      <c r="I373" s="391"/>
      <c r="J373" s="391"/>
      <c r="O373" s="99"/>
      <c r="P373" s="99"/>
      <c r="Q373" s="99"/>
    </row>
    <row r="374" spans="2:17">
      <c r="O374" s="99"/>
      <c r="P374" s="99"/>
      <c r="Q374" s="99"/>
    </row>
    <row r="375" spans="2:17">
      <c r="C375" s="378" t="s">
        <v>419</v>
      </c>
      <c r="D375" s="378"/>
      <c r="E375" s="379" t="s">
        <v>426</v>
      </c>
      <c r="F375" s="379"/>
      <c r="G375" s="380" t="s">
        <v>421</v>
      </c>
      <c r="H375" s="380"/>
      <c r="I375" s="381" t="s">
        <v>422</v>
      </c>
      <c r="J375" s="381"/>
      <c r="K375" s="382" t="s">
        <v>423</v>
      </c>
      <c r="L375" s="382"/>
      <c r="M375" s="383" t="s">
        <v>424</v>
      </c>
      <c r="N375" s="383"/>
      <c r="P375" s="69"/>
    </row>
    <row r="376" spans="2:17" ht="87.95" customHeight="1">
      <c r="C376" s="377" t="str">
        <f>$C$11</f>
        <v>・脆弱性対策情報の調査</v>
      </c>
      <c r="D376" s="377"/>
      <c r="E376" s="377" t="str">
        <f>$E$11</f>
        <v>・公開サーバの特定と初期アクセス</v>
      </c>
      <c r="F376" s="377"/>
      <c r="G376" s="377" t="str">
        <f>$G$11</f>
        <v>・公開サーバの脆弱性を利用した不正アクセス</v>
      </c>
      <c r="H376" s="377"/>
      <c r="I376" s="384" t="str">
        <f>$I$11</f>
        <v>・（ネットワークスキャン）
・（ホストスキャン）
・重要情報を管理するサーバへの横展開と権限昇格</v>
      </c>
      <c r="J376" s="384"/>
      <c r="K376" s="377" t="str">
        <f>$K$11</f>
        <v>・標準ポートを使用した疎通
・OSコマンド実行
・コマンド実行履歴の削除</v>
      </c>
      <c r="L376" s="377"/>
      <c r="M376" s="377" t="str">
        <f>$M$11</f>
        <v>・重要情報の窃取</v>
      </c>
      <c r="N376" s="377"/>
      <c r="P376" s="69"/>
    </row>
    <row r="377" spans="2:17" ht="135" customHeight="1">
      <c r="C377" s="377" t="s">
        <v>340</v>
      </c>
      <c r="D377" s="377"/>
      <c r="E377" s="377" t="s">
        <v>340</v>
      </c>
      <c r="F377" s="377"/>
      <c r="G377" s="377" t="s">
        <v>340</v>
      </c>
      <c r="H377" s="377"/>
      <c r="I377" s="447" t="s">
        <v>623</v>
      </c>
      <c r="J377" s="447"/>
      <c r="K377" s="377" t="s">
        <v>340</v>
      </c>
      <c r="L377" s="377"/>
      <c r="M377" s="377" t="s">
        <v>340</v>
      </c>
      <c r="N377" s="377"/>
      <c r="P377" s="69"/>
    </row>
    <row r="378" spans="2:17" ht="20.25" thickBot="1">
      <c r="P378" s="69"/>
    </row>
    <row r="379" spans="2:17" ht="39.950000000000003" customHeight="1" thickBot="1">
      <c r="C379" s="374" t="s">
        <v>490</v>
      </c>
      <c r="D379" s="375"/>
      <c r="E379" s="375"/>
      <c r="F379" s="375"/>
      <c r="G379" s="375"/>
      <c r="H379" s="375"/>
      <c r="I379" s="375"/>
      <c r="J379" s="375"/>
      <c r="K379" s="375"/>
      <c r="L379" s="375"/>
      <c r="M379" s="375"/>
      <c r="N379" s="376"/>
      <c r="P379" s="69"/>
    </row>
    <row r="380" spans="2:17" ht="19.5" customHeight="1">
      <c r="C380" s="22"/>
      <c r="H380" s="99"/>
      <c r="I380" s="99"/>
      <c r="J380" s="99"/>
      <c r="P380" s="69"/>
    </row>
    <row r="381" spans="2:17" ht="19.5" customHeight="1">
      <c r="C381" s="22"/>
      <c r="H381" s="99"/>
      <c r="I381" s="99"/>
      <c r="J381" s="99"/>
      <c r="P381" s="69"/>
    </row>
    <row r="382" spans="2:17" ht="39.75">
      <c r="B382" s="33"/>
      <c r="C382" s="33" t="s">
        <v>456</v>
      </c>
      <c r="P382" s="69"/>
    </row>
    <row r="383" spans="2:17">
      <c r="C383" s="22" t="s">
        <v>334</v>
      </c>
      <c r="H383" s="22" t="s">
        <v>335</v>
      </c>
      <c r="P383" s="69"/>
    </row>
    <row r="384" spans="2:17" ht="78.95" customHeight="1">
      <c r="C384" s="390" t="str" cm="1">
        <f t="array" aca="1" ref="C384" ca="1">INDEX(Products!A:D, (MATCH(OFFSET(INDIRECT(ADDRESS(ROW(), COLUMN())), -2, 0), Products!B:B, 0)), 4)</f>
        <v>自社が運営するWebサービスに対して、脆弱性がないかどうかをスキャン・模擬攻撃などを行い、穴がないかを診断することのできるサービスです。</v>
      </c>
      <c r="D384" s="390"/>
      <c r="E384" s="390"/>
      <c r="F384" s="390"/>
      <c r="G384" s="390"/>
      <c r="H384" s="392" t="str">
        <f>$H$61</f>
        <v>JIPDEC「企業IT利活⽤動向調査2022」より引用</v>
      </c>
      <c r="I384" s="392"/>
      <c r="J384" s="392"/>
      <c r="P384" s="69"/>
    </row>
    <row r="385" spans="2:17">
      <c r="C385" s="22"/>
      <c r="H385" s="391" t="s">
        <v>491</v>
      </c>
      <c r="I385" s="391"/>
      <c r="J385" s="391"/>
      <c r="O385" s="99"/>
      <c r="P385" s="99"/>
      <c r="Q385" s="99"/>
    </row>
    <row r="386" spans="2:17">
      <c r="C386" s="22" t="s">
        <v>348</v>
      </c>
      <c r="G386" s="37"/>
      <c r="H386" s="391"/>
      <c r="I386" s="391"/>
      <c r="J386" s="391"/>
      <c r="O386" s="99"/>
      <c r="P386" s="99"/>
      <c r="Q386" s="99"/>
    </row>
    <row r="387" spans="2:17" ht="100.5" customHeight="1">
      <c r="C387" s="390" t="str" cm="1">
        <f t="array" aca="1" ref="C387" ca="1">INDEX(Products!A:E, (MATCH(OFFSET(INDIRECT(ADDRESS(ROW(), COLUMN())), -5, 0), Products!B:B, 0)), 5)</f>
        <v>・ペネトレーションテストとは異なるものです。</v>
      </c>
      <c r="D387" s="390"/>
      <c r="E387" s="390"/>
      <c r="F387" s="390"/>
      <c r="G387" s="390"/>
      <c r="H387" s="391"/>
      <c r="I387" s="391"/>
      <c r="J387" s="391"/>
      <c r="O387" s="99"/>
      <c r="P387" s="99"/>
      <c r="Q387" s="99"/>
    </row>
    <row r="388" spans="2:17">
      <c r="H388" s="391"/>
      <c r="I388" s="391"/>
      <c r="J388" s="391"/>
      <c r="O388" s="99"/>
      <c r="P388" s="99"/>
      <c r="Q388" s="99"/>
    </row>
    <row r="389" spans="2:17">
      <c r="C389" s="22" t="s">
        <v>339</v>
      </c>
      <c r="H389" s="391"/>
      <c r="I389" s="391"/>
      <c r="J389" s="391"/>
      <c r="O389" s="99"/>
      <c r="P389" s="99"/>
      <c r="Q389" s="99"/>
    </row>
    <row r="390" spans="2:17">
      <c r="O390" s="99"/>
      <c r="P390" s="99"/>
      <c r="Q390" s="99"/>
    </row>
    <row r="391" spans="2:17">
      <c r="C391" s="378" t="s">
        <v>419</v>
      </c>
      <c r="D391" s="378"/>
      <c r="E391" s="379" t="s">
        <v>426</v>
      </c>
      <c r="F391" s="379"/>
      <c r="G391" s="380" t="s">
        <v>421</v>
      </c>
      <c r="H391" s="380"/>
      <c r="I391" s="381" t="s">
        <v>422</v>
      </c>
      <c r="J391" s="381"/>
      <c r="K391" s="382" t="s">
        <v>423</v>
      </c>
      <c r="L391" s="382"/>
      <c r="M391" s="383" t="s">
        <v>424</v>
      </c>
      <c r="N391" s="383"/>
      <c r="P391" s="69"/>
    </row>
    <row r="392" spans="2:17" ht="81.95" customHeight="1">
      <c r="C392" s="377" t="str">
        <f>$C$11</f>
        <v>・脆弱性対策情報の調査</v>
      </c>
      <c r="D392" s="377"/>
      <c r="E392" s="377" t="str">
        <f>$E$11</f>
        <v>・公開サーバの特定と初期アクセス</v>
      </c>
      <c r="F392" s="377"/>
      <c r="G392" s="384" t="str">
        <f>$G$11</f>
        <v>・公開サーバの脆弱性を利用した不正アクセス</v>
      </c>
      <c r="H392" s="384"/>
      <c r="I392" s="377" t="str">
        <f>$I$11</f>
        <v>・（ネットワークスキャン）
・（ホストスキャン）
・重要情報を管理するサーバへの横展開と権限昇格</v>
      </c>
      <c r="J392" s="377"/>
      <c r="K392" s="377" t="str">
        <f>$K$11</f>
        <v>・標準ポートを使用した疎通
・OSコマンド実行
・コマンド実行履歴の削除</v>
      </c>
      <c r="L392" s="377"/>
      <c r="M392" s="377" t="str">
        <f>$M$11</f>
        <v>・重要情報の窃取</v>
      </c>
      <c r="N392" s="377"/>
      <c r="P392" s="69"/>
    </row>
    <row r="393" spans="2:17" ht="87.95" customHeight="1">
      <c r="C393" s="377" t="s">
        <v>340</v>
      </c>
      <c r="D393" s="377"/>
      <c r="E393" s="377" t="s">
        <v>340</v>
      </c>
      <c r="F393" s="377"/>
      <c r="G393" s="389" t="s">
        <v>624</v>
      </c>
      <c r="H393" s="389"/>
      <c r="I393" s="377" t="s">
        <v>340</v>
      </c>
      <c r="J393" s="377"/>
      <c r="K393" s="377" t="s">
        <v>340</v>
      </c>
      <c r="L393" s="377"/>
      <c r="M393" s="377" t="s">
        <v>340</v>
      </c>
      <c r="N393" s="377"/>
      <c r="P393" s="69"/>
    </row>
    <row r="394" spans="2:17" ht="20.25" thickBot="1">
      <c r="P394" s="69"/>
    </row>
    <row r="395" spans="2:17" ht="39.950000000000003" customHeight="1" thickBot="1">
      <c r="C395" s="374" t="s">
        <v>490</v>
      </c>
      <c r="D395" s="375"/>
      <c r="E395" s="375"/>
      <c r="F395" s="375"/>
      <c r="G395" s="375"/>
      <c r="H395" s="375"/>
      <c r="I395" s="375"/>
      <c r="J395" s="375"/>
      <c r="K395" s="375"/>
      <c r="L395" s="375"/>
      <c r="M395" s="375"/>
      <c r="N395" s="376"/>
      <c r="P395" s="69"/>
    </row>
    <row r="396" spans="2:17" ht="19.5" customHeight="1">
      <c r="C396" s="22"/>
      <c r="H396" s="99"/>
      <c r="I396" s="99"/>
      <c r="J396" s="99"/>
      <c r="P396" s="69"/>
    </row>
    <row r="397" spans="2:17" ht="19.5" customHeight="1">
      <c r="C397" s="22"/>
      <c r="H397" s="99"/>
      <c r="I397" s="99"/>
      <c r="J397" s="99"/>
      <c r="P397" s="69"/>
    </row>
    <row r="398" spans="2:17" ht="39.75">
      <c r="B398" s="33"/>
      <c r="C398" s="33" t="s">
        <v>458</v>
      </c>
      <c r="P398" s="69"/>
    </row>
    <row r="399" spans="2:17">
      <c r="C399" s="22" t="s">
        <v>334</v>
      </c>
      <c r="H399" s="22" t="s">
        <v>335</v>
      </c>
      <c r="P399" s="69"/>
    </row>
    <row r="400" spans="2:17" ht="81" customHeight="1">
      <c r="C400" s="390" t="str" cm="1">
        <f t="array" aca="1" ref="C400" ca="1">INDEX(Products!A:D, (MATCH(OFFSET(INDIRECT(ADDRESS(ROW(), COLUMN())), -2, 0), Products!B:B, 0)), 4)</f>
        <v>パケットや通信ログを監視して攻撃者の侵入を検知するIDS等の製品を侵入検知ツールと呼びます。
適切な検知・遮断ルールの設定（チューニング）の難しさから社外のセキュリティ専門企業などが
請け負うサービスもあります。</v>
      </c>
      <c r="D400" s="390"/>
      <c r="E400" s="390"/>
      <c r="F400" s="390"/>
      <c r="G400" s="390"/>
      <c r="H400" s="390" t="s">
        <v>383</v>
      </c>
      <c r="I400" s="390"/>
      <c r="J400" s="390"/>
      <c r="P400" s="69"/>
    </row>
    <row r="401" spans="2:17">
      <c r="C401" s="22"/>
      <c r="H401" s="391" t="s">
        <v>491</v>
      </c>
      <c r="I401" s="391"/>
      <c r="J401" s="391"/>
      <c r="O401" s="99"/>
      <c r="P401" s="99"/>
      <c r="Q401" s="99"/>
    </row>
    <row r="402" spans="2:17">
      <c r="C402" s="22" t="s">
        <v>348</v>
      </c>
      <c r="G402" s="37"/>
      <c r="H402" s="391"/>
      <c r="I402" s="391"/>
      <c r="J402" s="391"/>
      <c r="O402" s="99"/>
      <c r="P402" s="99"/>
      <c r="Q402" s="99"/>
    </row>
    <row r="403" spans="2:17" ht="100.5" customHeight="1">
      <c r="C403" s="390" t="str" cm="1">
        <f t="array" aca="1" ref="C403" ca="1">INDEX(Products!A:E, (MATCH(OFFSET(INDIRECT(ADDRESS(ROW(), COLUMN())), -5, 0), Products!B:B, 0)), 5)</f>
        <v xml:space="preserve">・検知ルールによっては誤検知が発生するため、ルールのアップデート体制やアラートを処理する際のルールが必要となります。
・検知精度を高めるためにはチューニングが必要です。自社で運用が可能か、外部委託が必要か検討を実施してください。				</v>
      </c>
      <c r="D403" s="390"/>
      <c r="E403" s="390"/>
      <c r="F403" s="390"/>
      <c r="G403" s="390"/>
      <c r="H403" s="391"/>
      <c r="I403" s="391"/>
      <c r="J403" s="391"/>
      <c r="O403" s="99"/>
      <c r="P403" s="99"/>
      <c r="Q403" s="99"/>
    </row>
    <row r="404" spans="2:17">
      <c r="H404" s="391"/>
      <c r="I404" s="391"/>
      <c r="J404" s="391"/>
      <c r="O404" s="99"/>
      <c r="P404" s="99"/>
      <c r="Q404" s="99"/>
    </row>
    <row r="405" spans="2:17">
      <c r="C405" s="22" t="s">
        <v>339</v>
      </c>
      <c r="H405" s="391"/>
      <c r="I405" s="391"/>
      <c r="J405" s="391"/>
      <c r="O405" s="99"/>
      <c r="P405" s="99"/>
      <c r="Q405" s="99"/>
    </row>
    <row r="406" spans="2:17">
      <c r="O406" s="99"/>
      <c r="P406" s="99"/>
      <c r="Q406" s="99"/>
    </row>
    <row r="407" spans="2:17">
      <c r="C407" s="378" t="s">
        <v>419</v>
      </c>
      <c r="D407" s="378"/>
      <c r="E407" s="379" t="s">
        <v>426</v>
      </c>
      <c r="F407" s="379"/>
      <c r="G407" s="380" t="s">
        <v>421</v>
      </c>
      <c r="H407" s="380"/>
      <c r="I407" s="381" t="s">
        <v>422</v>
      </c>
      <c r="J407" s="381"/>
      <c r="K407" s="382" t="s">
        <v>423</v>
      </c>
      <c r="L407" s="382"/>
      <c r="M407" s="383" t="s">
        <v>424</v>
      </c>
      <c r="N407" s="383"/>
      <c r="P407" s="69"/>
    </row>
    <row r="408" spans="2:17" ht="83.1" customHeight="1">
      <c r="C408" s="377" t="str">
        <f>$C$11</f>
        <v>・脆弱性対策情報の調査</v>
      </c>
      <c r="D408" s="377"/>
      <c r="E408" s="384" t="str">
        <f>$E$11</f>
        <v>・公開サーバの特定と初期アクセス</v>
      </c>
      <c r="F408" s="384"/>
      <c r="G408" s="460" t="str">
        <f>$G$11</f>
        <v>・公開サーバの脆弱性を利用した不正アクセス</v>
      </c>
      <c r="H408" s="460"/>
      <c r="I408" s="384" t="str">
        <f>$I$11</f>
        <v>・（ネットワークスキャン）
・（ホストスキャン）
・重要情報を管理するサーバへの横展開と権限昇格</v>
      </c>
      <c r="J408" s="384"/>
      <c r="K408" s="384" t="str">
        <f>$K$11</f>
        <v>・標準ポートを使用した疎通
・OSコマンド実行
・コマンド実行履歴の削除</v>
      </c>
      <c r="L408" s="384"/>
      <c r="M408" s="384" t="str">
        <f>$M$11</f>
        <v>・重要情報の窃取</v>
      </c>
      <c r="N408" s="384"/>
      <c r="P408" s="69"/>
    </row>
    <row r="409" spans="2:17" ht="95.1" customHeight="1">
      <c r="C409" s="377" t="s">
        <v>340</v>
      </c>
      <c r="D409" s="377"/>
      <c r="E409" s="443" t="s">
        <v>625</v>
      </c>
      <c r="F409" s="444"/>
      <c r="G409" s="487" t="s">
        <v>340</v>
      </c>
      <c r="H409" s="487"/>
      <c r="I409" s="447" t="s">
        <v>459</v>
      </c>
      <c r="J409" s="447"/>
      <c r="K409" s="447" t="s">
        <v>460</v>
      </c>
      <c r="L409" s="447"/>
      <c r="M409" s="447" t="s">
        <v>461</v>
      </c>
      <c r="N409" s="447"/>
      <c r="P409" s="69"/>
    </row>
    <row r="410" spans="2:17" ht="20.25" thickBot="1">
      <c r="P410" s="69"/>
    </row>
    <row r="411" spans="2:17" ht="39.950000000000003" customHeight="1" thickBot="1">
      <c r="C411" s="374" t="s">
        <v>490</v>
      </c>
      <c r="D411" s="375"/>
      <c r="E411" s="375"/>
      <c r="F411" s="375"/>
      <c r="G411" s="375"/>
      <c r="H411" s="375"/>
      <c r="I411" s="375"/>
      <c r="J411" s="375"/>
      <c r="K411" s="375"/>
      <c r="L411" s="375"/>
      <c r="M411" s="375"/>
      <c r="N411" s="376"/>
      <c r="P411" s="69"/>
    </row>
    <row r="412" spans="2:17" ht="19.5" customHeight="1">
      <c r="C412" s="22"/>
      <c r="H412" s="99"/>
      <c r="I412" s="99"/>
      <c r="J412" s="99"/>
      <c r="P412" s="69"/>
    </row>
    <row r="413" spans="2:17" ht="19.5" customHeight="1">
      <c r="C413" s="22"/>
      <c r="H413" s="99"/>
      <c r="I413" s="99"/>
      <c r="J413" s="99"/>
      <c r="P413" s="69"/>
    </row>
    <row r="414" spans="2:17" ht="39.75">
      <c r="B414" s="33"/>
      <c r="C414" s="33" t="s">
        <v>462</v>
      </c>
      <c r="P414" s="69"/>
    </row>
    <row r="415" spans="2:17">
      <c r="C415" s="22" t="s">
        <v>334</v>
      </c>
      <c r="H415" s="22" t="s">
        <v>335</v>
      </c>
      <c r="P415" s="69"/>
    </row>
    <row r="416" spans="2:17" ht="59.1" customHeight="1">
      <c r="C416" s="390" t="str" cm="1">
        <f t="array" aca="1" ref="C416" ca="1">INDEX(Products!A:D, (MATCH(OFFSET(INDIRECT(ADDRESS(ROW(), COLUMN())), -2, 0), Products!B:B, 0)), 4)</f>
        <v>FW、SIEM, IDSなどのセキュリティ製品のメンテナンス・検知時の一時対応を
社外のセキュリティ専門企業などが請け負うサービスです。
マネージドセキュリティサービス（MSS）と呼ばれることもあります。</v>
      </c>
      <c r="D416" s="390"/>
      <c r="E416" s="390"/>
      <c r="F416" s="390"/>
      <c r="G416" s="390"/>
      <c r="H416" s="392" t="str">
        <f>$H$61</f>
        <v>JIPDEC「企業IT利活⽤動向調査2022」より引用</v>
      </c>
      <c r="I416" s="392"/>
      <c r="J416" s="392"/>
      <c r="P416" s="69"/>
    </row>
    <row r="417" spans="2:17" ht="40.5" customHeight="1">
      <c r="C417" s="22"/>
      <c r="H417" s="391" t="s">
        <v>491</v>
      </c>
      <c r="I417" s="391"/>
      <c r="J417" s="391"/>
      <c r="O417" s="99"/>
      <c r="P417" s="99"/>
      <c r="Q417" s="99"/>
    </row>
    <row r="418" spans="2:17">
      <c r="C418" s="22" t="s">
        <v>348</v>
      </c>
      <c r="G418" s="37"/>
      <c r="H418" s="391"/>
      <c r="I418" s="391"/>
      <c r="J418" s="391"/>
      <c r="O418" s="99"/>
      <c r="P418" s="99"/>
      <c r="Q418" s="99"/>
    </row>
    <row r="419" spans="2:17" ht="81" customHeight="1">
      <c r="C419" s="390" t="str" cm="1">
        <f t="array" aca="1" ref="C419" ca="1">INDEX(Products!A:E, (MATCH(OFFSET(INDIRECT(ADDRESS(ROW(), COLUMN())), -5, 0), Products!B:B, 0)), 5)</f>
        <v>・検知後の連絡対応などは委託元でフローなどを綿密に作成する必要があります。
・異常がなくても月時レポートなどで運用状況を報告するのが一般的です。</v>
      </c>
      <c r="D419" s="390"/>
      <c r="E419" s="390"/>
      <c r="F419" s="390"/>
      <c r="G419" s="390"/>
      <c r="H419" s="391"/>
      <c r="I419" s="391"/>
      <c r="J419" s="391"/>
      <c r="O419" s="99"/>
      <c r="P419" s="99"/>
      <c r="Q419" s="99"/>
    </row>
    <row r="420" spans="2:17">
      <c r="H420" s="391"/>
      <c r="I420" s="391"/>
      <c r="J420" s="391"/>
      <c r="O420" s="99"/>
      <c r="P420" s="99"/>
      <c r="Q420" s="99"/>
    </row>
    <row r="421" spans="2:17">
      <c r="C421" s="22" t="s">
        <v>339</v>
      </c>
      <c r="H421" s="391"/>
      <c r="I421" s="391"/>
      <c r="J421" s="391"/>
      <c r="O421" s="99"/>
      <c r="P421" s="99"/>
      <c r="Q421" s="99"/>
    </row>
    <row r="422" spans="2:17">
      <c r="C422" s="143" t="s">
        <v>386</v>
      </c>
      <c r="H422" s="391"/>
      <c r="I422" s="391"/>
      <c r="J422" s="391"/>
      <c r="O422" s="99"/>
      <c r="P422" s="99"/>
      <c r="Q422" s="99"/>
    </row>
    <row r="423" spans="2:17">
      <c r="O423" s="99"/>
      <c r="P423" s="99"/>
      <c r="Q423" s="99"/>
    </row>
    <row r="424" spans="2:17">
      <c r="C424" s="378" t="s">
        <v>419</v>
      </c>
      <c r="D424" s="378"/>
      <c r="E424" s="379" t="s">
        <v>426</v>
      </c>
      <c r="F424" s="379"/>
      <c r="G424" s="380" t="s">
        <v>421</v>
      </c>
      <c r="H424" s="380"/>
      <c r="I424" s="381" t="s">
        <v>422</v>
      </c>
      <c r="J424" s="381"/>
      <c r="K424" s="382" t="s">
        <v>423</v>
      </c>
      <c r="L424" s="382"/>
      <c r="M424" s="383" t="s">
        <v>424</v>
      </c>
      <c r="N424" s="383"/>
      <c r="P424" s="69"/>
    </row>
    <row r="425" spans="2:17" ht="81.95" customHeight="1">
      <c r="C425" s="377" t="str">
        <f>$C$11</f>
        <v>・脆弱性対策情報の調査</v>
      </c>
      <c r="D425" s="377"/>
      <c r="E425" s="377" t="str">
        <f>$E$11</f>
        <v>・公開サーバの特定と初期アクセス</v>
      </c>
      <c r="F425" s="377"/>
      <c r="G425" s="377" t="str">
        <f>$G$11</f>
        <v>・公開サーバの脆弱性を利用した不正アクセス</v>
      </c>
      <c r="H425" s="377"/>
      <c r="I425" s="377" t="str">
        <f>$I$11</f>
        <v>・（ネットワークスキャン）
・（ホストスキャン）
・重要情報を管理するサーバへの横展開と権限昇格</v>
      </c>
      <c r="J425" s="377"/>
      <c r="K425" s="377" t="str">
        <f>$K$11</f>
        <v>・標準ポートを使用した疎通
・OSコマンド実行
・コマンド実行履歴の削除</v>
      </c>
      <c r="L425" s="377"/>
      <c r="M425" s="377" t="str">
        <f>$M$11</f>
        <v>・重要情報の窃取</v>
      </c>
      <c r="N425" s="377"/>
      <c r="P425" s="69"/>
    </row>
    <row r="426" spans="2:17">
      <c r="C426" s="377" t="s">
        <v>340</v>
      </c>
      <c r="D426" s="377"/>
      <c r="E426" s="377" t="s">
        <v>340</v>
      </c>
      <c r="F426" s="377"/>
      <c r="G426" s="377" t="s">
        <v>340</v>
      </c>
      <c r="H426" s="377"/>
      <c r="I426" s="377" t="s">
        <v>340</v>
      </c>
      <c r="J426" s="377"/>
      <c r="K426" s="377" t="s">
        <v>340</v>
      </c>
      <c r="L426" s="377"/>
      <c r="M426" s="377" t="s">
        <v>340</v>
      </c>
      <c r="N426" s="377"/>
      <c r="P426" s="69"/>
    </row>
    <row r="427" spans="2:17" ht="20.25" thickBot="1">
      <c r="P427" s="69"/>
    </row>
    <row r="428" spans="2:17" ht="39.950000000000003" customHeight="1" thickBot="1">
      <c r="C428" s="374" t="s">
        <v>490</v>
      </c>
      <c r="D428" s="375"/>
      <c r="E428" s="375"/>
      <c r="F428" s="375"/>
      <c r="G428" s="375"/>
      <c r="H428" s="375"/>
      <c r="I428" s="375"/>
      <c r="J428" s="375"/>
      <c r="K428" s="375"/>
      <c r="L428" s="375"/>
      <c r="M428" s="375"/>
      <c r="N428" s="376"/>
      <c r="P428" s="69"/>
    </row>
    <row r="429" spans="2:17" ht="19.5" customHeight="1">
      <c r="C429" s="22"/>
      <c r="H429" s="99"/>
      <c r="I429" s="99"/>
      <c r="J429" s="99"/>
      <c r="P429" s="69"/>
    </row>
    <row r="430" spans="2:17" ht="19.5" customHeight="1">
      <c r="C430" s="22"/>
      <c r="H430" s="99"/>
      <c r="I430" s="99"/>
      <c r="J430" s="99"/>
      <c r="P430" s="69"/>
    </row>
    <row r="431" spans="2:17" ht="39.75">
      <c r="B431" s="33"/>
      <c r="C431" s="33" t="str">
        <f>VLOOKUP(25,Products!$A$4:$B$35,2,FALSE)</f>
        <v>セキュリティオペレーションセンター（SOC）による総合的なセキュリティ監視</v>
      </c>
      <c r="H431" s="149"/>
      <c r="P431" s="69"/>
    </row>
    <row r="432" spans="2:17">
      <c r="C432" s="22" t="s">
        <v>334</v>
      </c>
      <c r="H432" s="113" t="s">
        <v>335</v>
      </c>
      <c r="P432" s="69"/>
    </row>
    <row r="433" spans="2:17" ht="105" customHeight="1">
      <c r="C433" s="390" t="str" cm="1">
        <f t="array" aca="1" ref="C433" ca="1">INDEX(Products!A:D, (MATCH(OFFSET(INDIRECT(ADDRESS(ROW(), COLUMN())), -2, 0), Products!B:B, 0)), 4)</f>
        <v>SOC(Security Operation Center)とは、24時間365日体制でネットワークやデバイスを監視し、
サイバー攻撃の検出や分析、対応策のアドバイスを行う組織をいいます。
セキュリティ関連の組織としては他にもCSIRT(Computer Security Incident Response Team)が
ありますが、CSIRTはインシデントが発生した時の対応に重点が置かれているのに対し、SOCはインシデントの検知に重点が置かれている点が特徴的です。</v>
      </c>
      <c r="D433" s="390"/>
      <c r="E433" s="390"/>
      <c r="F433" s="390"/>
      <c r="G433" s="390"/>
      <c r="H433" s="392" t="str">
        <f>$H$61</f>
        <v>JIPDEC「企業IT利活⽤動向調査2022」より引用</v>
      </c>
      <c r="I433" s="392"/>
      <c r="J433" s="392"/>
      <c r="P433" s="69"/>
    </row>
    <row r="434" spans="2:17">
      <c r="C434" s="22"/>
      <c r="H434" s="391" t="str">
        <f>$H$62</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434" s="391"/>
      <c r="J434" s="391"/>
      <c r="O434" s="99"/>
      <c r="P434" s="99"/>
      <c r="Q434" s="99"/>
    </row>
    <row r="435" spans="2:17">
      <c r="C435" s="22" t="s">
        <v>348</v>
      </c>
      <c r="G435" s="37"/>
      <c r="H435" s="391"/>
      <c r="I435" s="391"/>
      <c r="J435" s="391"/>
      <c r="O435" s="99"/>
      <c r="P435" s="99"/>
      <c r="Q435" s="99"/>
    </row>
    <row r="436" spans="2:17" ht="100.5" customHeight="1">
      <c r="C436" s="390" t="str" cm="1">
        <f t="array" aca="1" ref="C436" ca="1">INDEX(Products!A:E, (MATCH(OFFSET(INDIRECT(ADDRESS(ROW(), COLUMN())), -5, 0), Products!B:B, 0)), 5)</f>
        <v>・業務に必要な作業手順やテンプレート、プロセスを特定し、明確な文書を作成する事が必要です。
・SOCの任務や課題を明確にし、対応内容やその業務範囲について、具体的に調整した上で、
SOCの責任範囲を定義する必要があります。
・管理が行き届かない機器(いわゆるシャドーIT)で発生したインシデントは、
SOCも対処できないため、資産管理を適切に行う必要があります。</v>
      </c>
      <c r="D436" s="390"/>
      <c r="E436" s="390"/>
      <c r="F436" s="390"/>
      <c r="G436" s="390"/>
      <c r="H436" s="391"/>
      <c r="I436" s="391"/>
      <c r="J436" s="391"/>
      <c r="O436" s="99"/>
      <c r="P436" s="99"/>
      <c r="Q436" s="99"/>
    </row>
    <row r="437" spans="2:17">
      <c r="H437" s="391"/>
      <c r="I437" s="391"/>
      <c r="J437" s="391"/>
      <c r="O437" s="99"/>
      <c r="P437" s="99"/>
      <c r="Q437" s="99"/>
    </row>
    <row r="438" spans="2:17">
      <c r="C438" s="22" t="s">
        <v>339</v>
      </c>
      <c r="H438" s="391"/>
      <c r="I438" s="391"/>
      <c r="J438" s="391"/>
      <c r="O438" s="99"/>
      <c r="P438" s="99"/>
      <c r="Q438" s="99"/>
    </row>
    <row r="439" spans="2:17">
      <c r="H439" s="149"/>
      <c r="O439" s="99"/>
      <c r="P439" s="99"/>
      <c r="Q439" s="99"/>
    </row>
    <row r="440" spans="2:17">
      <c r="C440" s="426" t="s">
        <v>419</v>
      </c>
      <c r="D440" s="427"/>
      <c r="E440" s="428" t="s">
        <v>426</v>
      </c>
      <c r="F440" s="429"/>
      <c r="G440" s="430" t="s">
        <v>421</v>
      </c>
      <c r="H440" s="431"/>
      <c r="I440" s="432" t="s">
        <v>422</v>
      </c>
      <c r="J440" s="433"/>
      <c r="K440" s="434" t="s">
        <v>423</v>
      </c>
      <c r="L440" s="435"/>
      <c r="M440" s="436" t="s">
        <v>424</v>
      </c>
      <c r="N440" s="437"/>
      <c r="P440" s="69"/>
    </row>
    <row r="441" spans="2:17" ht="82.5" customHeight="1">
      <c r="C441" s="455" t="str">
        <f>$C$11</f>
        <v>・脆弱性対策情報の調査</v>
      </c>
      <c r="D441" s="456"/>
      <c r="E441" s="445" t="str">
        <f>$E$11</f>
        <v>・公開サーバの特定と初期アクセス</v>
      </c>
      <c r="F441" s="446"/>
      <c r="G441" s="445" t="str">
        <f>$G$11</f>
        <v>・公開サーバの脆弱性を利用した不正アクセス</v>
      </c>
      <c r="H441" s="446"/>
      <c r="I441" s="445" t="str">
        <f>$I$11</f>
        <v>・（ネットワークスキャン）
・（ホストスキャン）
・重要情報を管理するサーバへの横展開と権限昇格</v>
      </c>
      <c r="J441" s="446"/>
      <c r="K441" s="445" t="str">
        <f>$K$11</f>
        <v>・標準ポートを使用した疎通
・OSコマンド実行
・コマンド実行履歴の削除</v>
      </c>
      <c r="L441" s="446"/>
      <c r="M441" s="377" t="str">
        <f>$M$11</f>
        <v>・重要情報の窃取</v>
      </c>
      <c r="N441" s="377"/>
      <c r="P441" s="69"/>
    </row>
    <row r="442" spans="2:17" ht="186.95" customHeight="1">
      <c r="C442" s="455" t="s">
        <v>312</v>
      </c>
      <c r="D442" s="456"/>
      <c r="E442" s="443" t="s">
        <v>626</v>
      </c>
      <c r="F442" s="444"/>
      <c r="G442" s="443" t="s">
        <v>431</v>
      </c>
      <c r="H442" s="444"/>
      <c r="I442" s="443" t="s">
        <v>464</v>
      </c>
      <c r="J442" s="444"/>
      <c r="K442" s="389" t="s">
        <v>354</v>
      </c>
      <c r="L442" s="389"/>
      <c r="M442" s="377" t="s">
        <v>340</v>
      </c>
      <c r="N442" s="377"/>
      <c r="P442" s="69"/>
    </row>
    <row r="443" spans="2:17">
      <c r="H443" s="149"/>
      <c r="P443" s="69"/>
    </row>
    <row r="444" spans="2:17" ht="39.950000000000003" customHeight="1">
      <c r="C444" s="374" t="s">
        <v>344</v>
      </c>
      <c r="D444" s="375"/>
      <c r="E444" s="375"/>
      <c r="F444" s="375"/>
      <c r="G444" s="375"/>
      <c r="H444" s="375"/>
      <c r="I444" s="375"/>
      <c r="J444" s="375"/>
      <c r="K444" s="375"/>
      <c r="L444" s="375"/>
      <c r="M444" s="375"/>
      <c r="N444" s="376"/>
      <c r="P444" s="69"/>
    </row>
    <row r="445" spans="2:17" ht="19.5" customHeight="1">
      <c r="C445" s="22"/>
      <c r="H445" s="99"/>
      <c r="I445" s="99"/>
      <c r="J445" s="99"/>
      <c r="P445" s="69"/>
    </row>
    <row r="446" spans="2:17" ht="19.5" customHeight="1">
      <c r="C446" s="22"/>
      <c r="H446" s="99"/>
      <c r="I446" s="99"/>
      <c r="J446" s="99"/>
      <c r="P446" s="69"/>
    </row>
    <row r="447" spans="2:17" ht="39.75">
      <c r="B447" s="33"/>
      <c r="C447" s="33" t="s">
        <v>627</v>
      </c>
      <c r="P447" s="69"/>
    </row>
    <row r="448" spans="2:17">
      <c r="C448" s="22" t="s">
        <v>334</v>
      </c>
      <c r="H448" s="22" t="s">
        <v>335</v>
      </c>
      <c r="P448" s="69"/>
    </row>
    <row r="449" spans="2:17" ht="59.1" customHeight="1">
      <c r="C449" s="390" t="str" cm="1">
        <f t="array" aca="1" ref="C449" ca="1">INDEX(Products!A:D, (MATCH(OFFSET(INDIRECT(ADDRESS(ROW(), COLUMN())), -2, 0), Products!B:B, 0)), 4)</f>
        <v>脅威インテリジェンスと呼ばれる、サイバーセキュリティにおける脅威の防止や検知に利用できる情報の総称を有償で購入するサービスです。特定の業界・業種を標的としたサイバー攻撃への対策検討に有効です。</v>
      </c>
      <c r="D449" s="390"/>
      <c r="E449" s="390"/>
      <c r="F449" s="390"/>
      <c r="G449" s="390"/>
      <c r="H449" s="392" t="str">
        <f>$H$61</f>
        <v>JIPDEC「企業IT利活⽤動向調査2022」より引用</v>
      </c>
      <c r="I449" s="392"/>
      <c r="J449" s="392"/>
      <c r="P449" s="69"/>
    </row>
    <row r="450" spans="2:17">
      <c r="C450" s="22"/>
      <c r="H450" s="391" t="s">
        <v>491</v>
      </c>
      <c r="I450" s="391"/>
      <c r="J450" s="391"/>
      <c r="O450" s="99"/>
      <c r="P450" s="99"/>
      <c r="Q450" s="99"/>
    </row>
    <row r="451" spans="2:17">
      <c r="C451" s="22" t="s">
        <v>348</v>
      </c>
      <c r="G451" s="37"/>
      <c r="H451" s="391"/>
      <c r="I451" s="391"/>
      <c r="J451" s="391"/>
      <c r="O451" s="99"/>
      <c r="P451" s="99"/>
      <c r="Q451" s="99"/>
    </row>
    <row r="452" spans="2:17" ht="100.5" customHeight="1">
      <c r="C452" s="390" t="str" cm="1">
        <f t="array" aca="1" ref="C452" ca="1">INDEX(Products!A:E, (MATCH(OFFSET(INDIRECT(ADDRESS(ROW(), COLUMN())), -5, 0), Products!B:B, 0)), 5)</f>
        <v>・サービスによって公開情報から脆弱性情報をまとめただけのものからダークウェブを調査し攻撃者の次の標的となっているかを知ることができるものまで脅威情報は様々な種類があります。自組織に必要な情報の選定が必要になります。</v>
      </c>
      <c r="D452" s="390"/>
      <c r="E452" s="390"/>
      <c r="F452" s="390"/>
      <c r="G452" s="390"/>
      <c r="H452" s="391"/>
      <c r="I452" s="391"/>
      <c r="J452" s="391"/>
      <c r="O452" s="99"/>
      <c r="P452" s="99"/>
      <c r="Q452" s="99"/>
    </row>
    <row r="453" spans="2:17">
      <c r="H453" s="391"/>
      <c r="I453" s="391"/>
      <c r="J453" s="391"/>
      <c r="O453" s="99"/>
      <c r="P453" s="99"/>
      <c r="Q453" s="99"/>
    </row>
    <row r="454" spans="2:17">
      <c r="C454" s="22" t="s">
        <v>384</v>
      </c>
      <c r="H454" s="391"/>
      <c r="I454" s="391"/>
      <c r="J454" s="391"/>
      <c r="O454" s="99"/>
      <c r="P454" s="99"/>
      <c r="Q454" s="99"/>
    </row>
    <row r="455" spans="2:17">
      <c r="O455" s="99"/>
      <c r="P455" s="99"/>
      <c r="Q455" s="99"/>
    </row>
    <row r="456" spans="2:17">
      <c r="C456" s="378" t="s">
        <v>419</v>
      </c>
      <c r="D456" s="378"/>
      <c r="E456" s="379" t="s">
        <v>426</v>
      </c>
      <c r="F456" s="379"/>
      <c r="G456" s="380" t="s">
        <v>421</v>
      </c>
      <c r="H456" s="380"/>
      <c r="I456" s="381" t="s">
        <v>422</v>
      </c>
      <c r="J456" s="381"/>
      <c r="K456" s="382" t="s">
        <v>423</v>
      </c>
      <c r="L456" s="382"/>
      <c r="M456" s="383" t="s">
        <v>424</v>
      </c>
      <c r="N456" s="383"/>
      <c r="P456" s="69"/>
    </row>
    <row r="457" spans="2:17" ht="84.95" customHeight="1">
      <c r="C457" s="377" t="str">
        <f>$C$11</f>
        <v>・脆弱性対策情報の調査</v>
      </c>
      <c r="D457" s="377"/>
      <c r="E457" s="377" t="str">
        <f>$E$11</f>
        <v>・公開サーバの特定と初期アクセス</v>
      </c>
      <c r="F457" s="377"/>
      <c r="G457" s="384" t="str">
        <f>$G$11</f>
        <v>・公開サーバの脆弱性を利用した不正アクセス</v>
      </c>
      <c r="H457" s="384"/>
      <c r="I457" s="384" t="str">
        <f>$I$11</f>
        <v>・（ネットワークスキャン）
・（ホストスキャン）
・重要情報を管理するサーバへの横展開と権限昇格</v>
      </c>
      <c r="J457" s="384"/>
      <c r="K457" s="377" t="str">
        <f>$K$11</f>
        <v>・標準ポートを使用した疎通
・OSコマンド実行
・コマンド実行履歴の削除</v>
      </c>
      <c r="L457" s="377"/>
      <c r="M457" s="377" t="str">
        <f>$M$11</f>
        <v>・重要情報の窃取</v>
      </c>
      <c r="N457" s="377"/>
      <c r="P457" s="69"/>
    </row>
    <row r="458" spans="2:17" ht="140.1" customHeight="1">
      <c r="C458" s="377" t="s">
        <v>340</v>
      </c>
      <c r="D458" s="377"/>
      <c r="E458" s="377" t="s">
        <v>340</v>
      </c>
      <c r="F458" s="377"/>
      <c r="G458" s="389" t="s">
        <v>465</v>
      </c>
      <c r="H458" s="389"/>
      <c r="I458" s="389" t="s">
        <v>466</v>
      </c>
      <c r="J458" s="389"/>
      <c r="K458" s="377" t="s">
        <v>340</v>
      </c>
      <c r="L458" s="377"/>
      <c r="M458" s="377" t="s">
        <v>340</v>
      </c>
      <c r="N458" s="377"/>
      <c r="P458" s="69"/>
    </row>
    <row r="459" spans="2:17" ht="20.25" thickBot="1">
      <c r="P459" s="69"/>
    </row>
    <row r="460" spans="2:17" ht="39.950000000000003" customHeight="1" thickBot="1">
      <c r="C460" s="374" t="s">
        <v>490</v>
      </c>
      <c r="D460" s="375"/>
      <c r="E460" s="375"/>
      <c r="F460" s="375"/>
      <c r="G460" s="375"/>
      <c r="H460" s="375"/>
      <c r="I460" s="375"/>
      <c r="J460" s="375"/>
      <c r="K460" s="375"/>
      <c r="L460" s="375"/>
      <c r="M460" s="375"/>
      <c r="N460" s="376"/>
      <c r="P460" s="69"/>
    </row>
    <row r="461" spans="2:17" ht="19.5" customHeight="1">
      <c r="C461" s="22"/>
      <c r="H461" s="99"/>
      <c r="I461" s="99"/>
      <c r="J461" s="99"/>
      <c r="P461" s="69"/>
    </row>
    <row r="462" spans="2:17" ht="19.5" customHeight="1">
      <c r="C462" s="22"/>
      <c r="H462" s="99"/>
      <c r="I462" s="99"/>
      <c r="J462" s="99"/>
      <c r="P462" s="69"/>
    </row>
    <row r="463" spans="2:17" ht="39.75">
      <c r="B463" s="33"/>
      <c r="C463" s="33" t="s">
        <v>628</v>
      </c>
      <c r="P463" s="69"/>
    </row>
    <row r="464" spans="2:17">
      <c r="C464" s="22" t="s">
        <v>334</v>
      </c>
      <c r="H464" s="22" t="s">
        <v>335</v>
      </c>
      <c r="P464" s="69"/>
    </row>
    <row r="465" spans="3:17" ht="60" customHeight="1">
      <c r="C465" s="390" t="str" cm="1">
        <f t="array" aca="1" ref="C465" ca="1">INDEX(Products!A:D, (MATCH(OFFSET(INDIRECT(ADDRESS(ROW(), COLUMN())), -2, 0), Products!B:B, 0)), 4)</f>
        <v>サイバーインシデントが発生した際に発生する損害額の一部が補償されるサービスです。</v>
      </c>
      <c r="D465" s="390"/>
      <c r="E465" s="390"/>
      <c r="F465" s="390"/>
      <c r="G465" s="390"/>
      <c r="H465" s="392" t="str">
        <f>$H$61</f>
        <v>JIPDEC「企業IT利活⽤動向調査2022」より引用</v>
      </c>
      <c r="I465" s="392"/>
      <c r="J465" s="392"/>
      <c r="P465" s="69"/>
    </row>
    <row r="466" spans="3:17">
      <c r="C466" s="22"/>
      <c r="H466" s="391" t="s">
        <v>491</v>
      </c>
      <c r="I466" s="391"/>
      <c r="J466" s="391"/>
      <c r="O466" s="99"/>
      <c r="P466" s="99"/>
      <c r="Q466" s="99"/>
    </row>
    <row r="467" spans="3:17">
      <c r="C467" s="22" t="s">
        <v>348</v>
      </c>
      <c r="G467" s="37"/>
      <c r="H467" s="391"/>
      <c r="I467" s="391"/>
      <c r="J467" s="391"/>
      <c r="O467" s="99"/>
      <c r="P467" s="99"/>
      <c r="Q467" s="99"/>
    </row>
    <row r="468" spans="3:17" ht="81" customHeight="1">
      <c r="C468" s="390" t="str" cm="1">
        <f t="array" aca="1" ref="C468" ca="1">INDEX(Products!A:E, (MATCH(OFFSET(INDIRECT(ADDRESS(ROW(), COLUMN())), -5, 0), Products!B:B, 0)), 5)</f>
        <v>・リスク低減策ではなくリスク移転策であり、自組織のリスク低減策が必要十分であるか確認・評価を行った上で選択する必要があります。
・サイバー保険の内容により免責事項、補償される損害額、付帯サービスが異なります。</v>
      </c>
      <c r="D468" s="390"/>
      <c r="E468" s="390"/>
      <c r="F468" s="390"/>
      <c r="G468" s="390"/>
      <c r="H468" s="391"/>
      <c r="I468" s="391"/>
      <c r="J468" s="391"/>
      <c r="O468" s="99"/>
      <c r="P468" s="99"/>
      <c r="Q468" s="99"/>
    </row>
    <row r="469" spans="3:17">
      <c r="H469" s="391"/>
      <c r="I469" s="391"/>
      <c r="J469" s="391"/>
      <c r="O469" s="99"/>
      <c r="P469" s="99"/>
      <c r="Q469" s="99"/>
    </row>
    <row r="470" spans="3:17">
      <c r="C470" s="22" t="s">
        <v>339</v>
      </c>
      <c r="H470" s="391"/>
      <c r="I470" s="391"/>
      <c r="J470" s="391"/>
      <c r="O470" s="99"/>
      <c r="P470" s="99"/>
      <c r="Q470" s="99"/>
    </row>
    <row r="471" spans="3:17">
      <c r="C471" s="128" t="s">
        <v>389</v>
      </c>
      <c r="H471" s="391"/>
      <c r="I471" s="391"/>
      <c r="J471" s="391"/>
      <c r="O471" s="99"/>
      <c r="P471" s="99"/>
      <c r="Q471" s="99"/>
    </row>
    <row r="472" spans="3:17">
      <c r="O472" s="99"/>
      <c r="P472" s="99"/>
      <c r="Q472" s="99"/>
    </row>
    <row r="473" spans="3:17">
      <c r="C473" s="378" t="s">
        <v>419</v>
      </c>
      <c r="D473" s="378"/>
      <c r="E473" s="379" t="s">
        <v>426</v>
      </c>
      <c r="F473" s="379"/>
      <c r="G473" s="380" t="s">
        <v>421</v>
      </c>
      <c r="H473" s="380"/>
      <c r="I473" s="381" t="s">
        <v>422</v>
      </c>
      <c r="J473" s="381"/>
      <c r="K473" s="382" t="s">
        <v>423</v>
      </c>
      <c r="L473" s="382"/>
      <c r="M473" s="383" t="s">
        <v>424</v>
      </c>
      <c r="N473" s="383"/>
      <c r="P473" s="69"/>
    </row>
    <row r="474" spans="3:17" ht="84.75" customHeight="1">
      <c r="C474" s="377" t="str">
        <f>$C$11</f>
        <v>・脆弱性対策情報の調査</v>
      </c>
      <c r="D474" s="377"/>
      <c r="E474" s="377" t="str">
        <f>$E$11</f>
        <v>・公開サーバの特定と初期アクセス</v>
      </c>
      <c r="F474" s="377"/>
      <c r="G474" s="377" t="str">
        <f>$G$11</f>
        <v>・公開サーバの脆弱性を利用した不正アクセス</v>
      </c>
      <c r="H474" s="377"/>
      <c r="I474" s="377" t="str">
        <f>$I$11</f>
        <v>・（ネットワークスキャン）
・（ホストスキャン）
・重要情報を管理するサーバへの横展開と権限昇格</v>
      </c>
      <c r="J474" s="377"/>
      <c r="K474" s="377" t="str">
        <f>$K$11</f>
        <v>・標準ポートを使用した疎通
・OSコマンド実行
・コマンド実行履歴の削除</v>
      </c>
      <c r="L474" s="377"/>
      <c r="M474" s="377" t="str">
        <f>$M$11</f>
        <v>・重要情報の窃取</v>
      </c>
      <c r="N474" s="377"/>
      <c r="P474" s="69"/>
    </row>
    <row r="475" spans="3:17" ht="21" customHeight="1">
      <c r="C475" s="377" t="s">
        <v>340</v>
      </c>
      <c r="D475" s="377"/>
      <c r="E475" s="377" t="s">
        <v>340</v>
      </c>
      <c r="F475" s="377"/>
      <c r="G475" s="377" t="s">
        <v>340</v>
      </c>
      <c r="H475" s="377"/>
      <c r="I475" s="377" t="s">
        <v>340</v>
      </c>
      <c r="J475" s="377"/>
      <c r="K475" s="377" t="s">
        <v>340</v>
      </c>
      <c r="L475" s="377"/>
      <c r="M475" s="377" t="s">
        <v>340</v>
      </c>
      <c r="N475" s="377"/>
      <c r="P475" s="69"/>
    </row>
    <row r="476" spans="3:17" ht="20.25" thickBot="1">
      <c r="P476" s="69"/>
    </row>
    <row r="477" spans="3:17" ht="39.950000000000003" customHeight="1" thickBot="1">
      <c r="C477" s="374" t="s">
        <v>490</v>
      </c>
      <c r="D477" s="375"/>
      <c r="E477" s="375"/>
      <c r="F477" s="375"/>
      <c r="G477" s="375"/>
      <c r="H477" s="375"/>
      <c r="I477" s="375"/>
      <c r="J477" s="375"/>
      <c r="K477" s="375"/>
      <c r="L477" s="375"/>
      <c r="M477" s="375"/>
      <c r="N477" s="376"/>
      <c r="P477" s="69"/>
    </row>
    <row r="478" spans="3:17" ht="19.5" customHeight="1">
      <c r="C478" s="22"/>
      <c r="H478" s="99"/>
      <c r="I478" s="99"/>
      <c r="J478" s="99"/>
      <c r="P478" s="69"/>
    </row>
    <row r="479" spans="3:17" ht="19.5" customHeight="1">
      <c r="C479" s="22"/>
      <c r="H479" s="99"/>
      <c r="I479" s="99"/>
      <c r="J479" s="99"/>
      <c r="P479" s="69"/>
    </row>
    <row r="480" spans="3:17">
      <c r="P480" s="69"/>
    </row>
    <row r="481" spans="16:16">
      <c r="P481" s="69"/>
    </row>
    <row r="482" spans="16:16">
      <c r="P482" s="69"/>
    </row>
    <row r="483" spans="16:16">
      <c r="P483" s="69"/>
    </row>
    <row r="484" spans="16:16">
      <c r="P484" s="69"/>
    </row>
    <row r="485" spans="16:16">
      <c r="P485" s="69"/>
    </row>
    <row r="486" spans="16:16">
      <c r="P486" s="69"/>
    </row>
    <row r="487" spans="16:16">
      <c r="P487" s="69"/>
    </row>
    <row r="488" spans="16:16">
      <c r="P488" s="69"/>
    </row>
    <row r="489" spans="16:16">
      <c r="P489" s="69"/>
    </row>
    <row r="490" spans="16:16">
      <c r="P490" s="69"/>
    </row>
    <row r="491" spans="16:16">
      <c r="P491" s="69"/>
    </row>
    <row r="492" spans="16:16">
      <c r="P492" s="69"/>
    </row>
    <row r="493" spans="16:16">
      <c r="P493" s="69"/>
    </row>
    <row r="494" spans="16:16">
      <c r="P494" s="69"/>
    </row>
    <row r="495" spans="16:16">
      <c r="P495" s="69"/>
    </row>
    <row r="496" spans="16:16">
      <c r="P496" s="69"/>
    </row>
    <row r="497" spans="16:16">
      <c r="P497" s="69"/>
    </row>
    <row r="498" spans="16:16">
      <c r="P498" s="69"/>
    </row>
    <row r="499" spans="16:16">
      <c r="P499" s="69"/>
    </row>
    <row r="500" spans="16:16">
      <c r="P500" s="69"/>
    </row>
    <row r="501" spans="16:16">
      <c r="P501" s="69"/>
    </row>
    <row r="502" spans="16:16">
      <c r="P502" s="69"/>
    </row>
    <row r="503" spans="16:16">
      <c r="P503" s="69"/>
    </row>
    <row r="504" spans="16:16">
      <c r="P504" s="69"/>
    </row>
    <row r="505" spans="16:16">
      <c r="P505" s="69"/>
    </row>
    <row r="506" spans="16:16">
      <c r="P506" s="69"/>
    </row>
    <row r="507" spans="16:16">
      <c r="P507" s="69"/>
    </row>
    <row r="508" spans="16:16">
      <c r="P508" s="69"/>
    </row>
    <row r="509" spans="16:16">
      <c r="P509" s="69"/>
    </row>
    <row r="510" spans="16:16">
      <c r="P510" s="69"/>
    </row>
    <row r="511" spans="16:16">
      <c r="P511" s="69"/>
    </row>
    <row r="512" spans="16:16">
      <c r="P512" s="69"/>
    </row>
    <row r="513" spans="16:16">
      <c r="P513" s="69"/>
    </row>
  </sheetData>
  <sheetProtection algorithmName="SHA-512" hashValue="+TIcvadupMLW/gr69beTNJGp7IQCoWD24YCgban0d83MCqmGnT/5+62Zh33rlyf29sakcoTMA+VokKWPrsGtXg==" saltValue="iBCeJM8ke1288VBWClh4zA==" spinCount="100000" sheet="1" objects="1" scenarios="1"/>
  <mergeCells count="680">
    <mergeCell ref="C477:N477"/>
    <mergeCell ref="C475:D475"/>
    <mergeCell ref="E475:F475"/>
    <mergeCell ref="G475:H475"/>
    <mergeCell ref="I475:J475"/>
    <mergeCell ref="K475:L475"/>
    <mergeCell ref="M475:N475"/>
    <mergeCell ref="C474:D474"/>
    <mergeCell ref="E474:F474"/>
    <mergeCell ref="G474:H474"/>
    <mergeCell ref="I474:J474"/>
    <mergeCell ref="K474:L474"/>
    <mergeCell ref="M474:N474"/>
    <mergeCell ref="C460:N460"/>
    <mergeCell ref="H466:J471"/>
    <mergeCell ref="C473:D473"/>
    <mergeCell ref="E473:F473"/>
    <mergeCell ref="G473:H473"/>
    <mergeCell ref="I473:J473"/>
    <mergeCell ref="K473:L473"/>
    <mergeCell ref="M473:N473"/>
    <mergeCell ref="C465:G465"/>
    <mergeCell ref="H465:J465"/>
    <mergeCell ref="C468:G468"/>
    <mergeCell ref="C458:D458"/>
    <mergeCell ref="E458:F458"/>
    <mergeCell ref="G458:H458"/>
    <mergeCell ref="I458:J458"/>
    <mergeCell ref="K458:L458"/>
    <mergeCell ref="M458:N458"/>
    <mergeCell ref="C457:D457"/>
    <mergeCell ref="E457:F457"/>
    <mergeCell ref="G457:H457"/>
    <mergeCell ref="I457:J457"/>
    <mergeCell ref="K457:L457"/>
    <mergeCell ref="M457:N457"/>
    <mergeCell ref="C428:N428"/>
    <mergeCell ref="H450:J454"/>
    <mergeCell ref="C456:D456"/>
    <mergeCell ref="E456:F456"/>
    <mergeCell ref="G456:H456"/>
    <mergeCell ref="I456:J456"/>
    <mergeCell ref="K456:L456"/>
    <mergeCell ref="M456:N456"/>
    <mergeCell ref="C449:G449"/>
    <mergeCell ref="H449:J449"/>
    <mergeCell ref="C452:G452"/>
    <mergeCell ref="C433:G433"/>
    <mergeCell ref="H433:J433"/>
    <mergeCell ref="H434:J438"/>
    <mergeCell ref="C436:G436"/>
    <mergeCell ref="C444:N444"/>
    <mergeCell ref="C440:D440"/>
    <mergeCell ref="E440:F440"/>
    <mergeCell ref="G440:H440"/>
    <mergeCell ref="I440:J440"/>
    <mergeCell ref="K440:L440"/>
    <mergeCell ref="M440:N440"/>
    <mergeCell ref="C441:D441"/>
    <mergeCell ref="E441:F441"/>
    <mergeCell ref="C426:D426"/>
    <mergeCell ref="E426:F426"/>
    <mergeCell ref="G426:H426"/>
    <mergeCell ref="I426:J426"/>
    <mergeCell ref="K426:L426"/>
    <mergeCell ref="M426:N426"/>
    <mergeCell ref="C425:D425"/>
    <mergeCell ref="E425:F425"/>
    <mergeCell ref="G425:H425"/>
    <mergeCell ref="I425:J425"/>
    <mergeCell ref="K425:L425"/>
    <mergeCell ref="M425:N425"/>
    <mergeCell ref="C411:N411"/>
    <mergeCell ref="H417:J422"/>
    <mergeCell ref="C424:D424"/>
    <mergeCell ref="E424:F424"/>
    <mergeCell ref="G424:H424"/>
    <mergeCell ref="I424:J424"/>
    <mergeCell ref="K424:L424"/>
    <mergeCell ref="M424:N424"/>
    <mergeCell ref="C409:D409"/>
    <mergeCell ref="E409:F409"/>
    <mergeCell ref="G409:H409"/>
    <mergeCell ref="I409:J409"/>
    <mergeCell ref="K409:L409"/>
    <mergeCell ref="M409:N409"/>
    <mergeCell ref="C416:G416"/>
    <mergeCell ref="H416:J416"/>
    <mergeCell ref="C419:G419"/>
    <mergeCell ref="C408:D408"/>
    <mergeCell ref="E408:F408"/>
    <mergeCell ref="G408:H408"/>
    <mergeCell ref="I408:J408"/>
    <mergeCell ref="K408:L408"/>
    <mergeCell ref="M408:N408"/>
    <mergeCell ref="C395:N395"/>
    <mergeCell ref="H401:J405"/>
    <mergeCell ref="C407:D407"/>
    <mergeCell ref="E407:F407"/>
    <mergeCell ref="G407:H407"/>
    <mergeCell ref="I407:J407"/>
    <mergeCell ref="K407:L407"/>
    <mergeCell ref="M407:N407"/>
    <mergeCell ref="C400:G400"/>
    <mergeCell ref="H400:J400"/>
    <mergeCell ref="C403:G403"/>
    <mergeCell ref="C393:D393"/>
    <mergeCell ref="E393:F393"/>
    <mergeCell ref="G393:H393"/>
    <mergeCell ref="I393:J393"/>
    <mergeCell ref="K393:L393"/>
    <mergeCell ref="M393:N393"/>
    <mergeCell ref="C392:D392"/>
    <mergeCell ref="E392:F392"/>
    <mergeCell ref="G392:H392"/>
    <mergeCell ref="I392:J392"/>
    <mergeCell ref="K392:L392"/>
    <mergeCell ref="M392:N392"/>
    <mergeCell ref="C379:N379"/>
    <mergeCell ref="H385:J389"/>
    <mergeCell ref="C391:D391"/>
    <mergeCell ref="E391:F391"/>
    <mergeCell ref="G391:H391"/>
    <mergeCell ref="I391:J391"/>
    <mergeCell ref="K391:L391"/>
    <mergeCell ref="M391:N391"/>
    <mergeCell ref="C377:D377"/>
    <mergeCell ref="E377:F377"/>
    <mergeCell ref="G377:H377"/>
    <mergeCell ref="I377:J377"/>
    <mergeCell ref="K377:L377"/>
    <mergeCell ref="M377:N377"/>
    <mergeCell ref="C384:G384"/>
    <mergeCell ref="H384:J384"/>
    <mergeCell ref="C387:G387"/>
    <mergeCell ref="C376:D376"/>
    <mergeCell ref="E376:F376"/>
    <mergeCell ref="G376:H376"/>
    <mergeCell ref="I376:J376"/>
    <mergeCell ref="K376:L376"/>
    <mergeCell ref="M376:N376"/>
    <mergeCell ref="C363:N363"/>
    <mergeCell ref="H369:J373"/>
    <mergeCell ref="C375:D375"/>
    <mergeCell ref="E375:F375"/>
    <mergeCell ref="G375:H375"/>
    <mergeCell ref="I375:J375"/>
    <mergeCell ref="K375:L375"/>
    <mergeCell ref="M375:N375"/>
    <mergeCell ref="C368:G368"/>
    <mergeCell ref="H368:J368"/>
    <mergeCell ref="C371:G371"/>
    <mergeCell ref="C361:D361"/>
    <mergeCell ref="E361:F361"/>
    <mergeCell ref="G361:H361"/>
    <mergeCell ref="I361:J361"/>
    <mergeCell ref="K361:L361"/>
    <mergeCell ref="M361:N361"/>
    <mergeCell ref="C360:D360"/>
    <mergeCell ref="E360:F360"/>
    <mergeCell ref="G360:H360"/>
    <mergeCell ref="I360:J360"/>
    <mergeCell ref="K360:L360"/>
    <mergeCell ref="M360:N360"/>
    <mergeCell ref="C347:N347"/>
    <mergeCell ref="H353:J357"/>
    <mergeCell ref="C359:D359"/>
    <mergeCell ref="E359:F359"/>
    <mergeCell ref="G359:H359"/>
    <mergeCell ref="I359:J359"/>
    <mergeCell ref="K359:L359"/>
    <mergeCell ref="M359:N359"/>
    <mergeCell ref="C352:G352"/>
    <mergeCell ref="H352:J352"/>
    <mergeCell ref="C355:G355"/>
    <mergeCell ref="C331:N331"/>
    <mergeCell ref="H337:J341"/>
    <mergeCell ref="C343:D343"/>
    <mergeCell ref="E343:F343"/>
    <mergeCell ref="G343:H343"/>
    <mergeCell ref="I343:J343"/>
    <mergeCell ref="C345:D345"/>
    <mergeCell ref="E345:F345"/>
    <mergeCell ref="G345:H345"/>
    <mergeCell ref="I345:J345"/>
    <mergeCell ref="K345:L345"/>
    <mergeCell ref="M345:N345"/>
    <mergeCell ref="K343:L343"/>
    <mergeCell ref="M343:N343"/>
    <mergeCell ref="C344:D344"/>
    <mergeCell ref="E344:F344"/>
    <mergeCell ref="G344:H344"/>
    <mergeCell ref="I344:J344"/>
    <mergeCell ref="K344:L344"/>
    <mergeCell ref="M344:N344"/>
    <mergeCell ref="C336:G336"/>
    <mergeCell ref="H336:J336"/>
    <mergeCell ref="C339:G339"/>
    <mergeCell ref="C329:D329"/>
    <mergeCell ref="E329:F329"/>
    <mergeCell ref="G329:H329"/>
    <mergeCell ref="I329:J329"/>
    <mergeCell ref="K329:L329"/>
    <mergeCell ref="M329:N329"/>
    <mergeCell ref="C328:D328"/>
    <mergeCell ref="E328:F328"/>
    <mergeCell ref="G328:H328"/>
    <mergeCell ref="I328:J328"/>
    <mergeCell ref="K328:L328"/>
    <mergeCell ref="M328:N328"/>
    <mergeCell ref="C315:N315"/>
    <mergeCell ref="H321:J325"/>
    <mergeCell ref="C327:D327"/>
    <mergeCell ref="E327:F327"/>
    <mergeCell ref="G327:H327"/>
    <mergeCell ref="I327:J327"/>
    <mergeCell ref="K327:L327"/>
    <mergeCell ref="M327:N327"/>
    <mergeCell ref="C313:D313"/>
    <mergeCell ref="E313:F313"/>
    <mergeCell ref="G313:H313"/>
    <mergeCell ref="I313:J313"/>
    <mergeCell ref="K313:L313"/>
    <mergeCell ref="M313:N313"/>
    <mergeCell ref="H320:J320"/>
    <mergeCell ref="C323:G323"/>
    <mergeCell ref="C320:G320"/>
    <mergeCell ref="C312:D312"/>
    <mergeCell ref="E312:F312"/>
    <mergeCell ref="G312:H312"/>
    <mergeCell ref="I312:J312"/>
    <mergeCell ref="K312:L312"/>
    <mergeCell ref="M312:N312"/>
    <mergeCell ref="C299:N299"/>
    <mergeCell ref="H305:J309"/>
    <mergeCell ref="C311:D311"/>
    <mergeCell ref="E311:F311"/>
    <mergeCell ref="G311:H311"/>
    <mergeCell ref="I311:J311"/>
    <mergeCell ref="K311:L311"/>
    <mergeCell ref="M311:N311"/>
    <mergeCell ref="C304:G304"/>
    <mergeCell ref="H304:J304"/>
    <mergeCell ref="C307:G307"/>
    <mergeCell ref="C297:D297"/>
    <mergeCell ref="E297:F297"/>
    <mergeCell ref="G297:H297"/>
    <mergeCell ref="I297:J297"/>
    <mergeCell ref="K297:L297"/>
    <mergeCell ref="M297:N297"/>
    <mergeCell ref="C296:D296"/>
    <mergeCell ref="E296:F296"/>
    <mergeCell ref="G296:H296"/>
    <mergeCell ref="I296:J296"/>
    <mergeCell ref="K296:L296"/>
    <mergeCell ref="M296:N296"/>
    <mergeCell ref="C283:N283"/>
    <mergeCell ref="H289:J293"/>
    <mergeCell ref="C295:D295"/>
    <mergeCell ref="E295:F295"/>
    <mergeCell ref="G295:H295"/>
    <mergeCell ref="I295:J295"/>
    <mergeCell ref="K295:L295"/>
    <mergeCell ref="M295:N295"/>
    <mergeCell ref="C281:D281"/>
    <mergeCell ref="E281:F281"/>
    <mergeCell ref="G281:H281"/>
    <mergeCell ref="I281:J281"/>
    <mergeCell ref="K281:L281"/>
    <mergeCell ref="M281:N281"/>
    <mergeCell ref="C288:G288"/>
    <mergeCell ref="H288:J288"/>
    <mergeCell ref="C291:G291"/>
    <mergeCell ref="C280:D280"/>
    <mergeCell ref="E280:F280"/>
    <mergeCell ref="G280:H280"/>
    <mergeCell ref="I280:J280"/>
    <mergeCell ref="K280:L280"/>
    <mergeCell ref="M280:N280"/>
    <mergeCell ref="C267:N267"/>
    <mergeCell ref="H273:J277"/>
    <mergeCell ref="C279:D279"/>
    <mergeCell ref="E279:F279"/>
    <mergeCell ref="G279:H279"/>
    <mergeCell ref="I279:J279"/>
    <mergeCell ref="K279:L279"/>
    <mergeCell ref="M279:N279"/>
    <mergeCell ref="C272:G272"/>
    <mergeCell ref="H272:J272"/>
    <mergeCell ref="C275:G275"/>
    <mergeCell ref="C265:D265"/>
    <mergeCell ref="E265:F265"/>
    <mergeCell ref="G265:H265"/>
    <mergeCell ref="I265:J265"/>
    <mergeCell ref="K265:L265"/>
    <mergeCell ref="M265:N265"/>
    <mergeCell ref="C264:D264"/>
    <mergeCell ref="E264:F264"/>
    <mergeCell ref="G264:H264"/>
    <mergeCell ref="I264:J264"/>
    <mergeCell ref="K264:L264"/>
    <mergeCell ref="M264:N264"/>
    <mergeCell ref="C251:N251"/>
    <mergeCell ref="H257:J261"/>
    <mergeCell ref="C263:D263"/>
    <mergeCell ref="E263:F263"/>
    <mergeCell ref="G263:H263"/>
    <mergeCell ref="I263:J263"/>
    <mergeCell ref="K263:L263"/>
    <mergeCell ref="M263:N263"/>
    <mergeCell ref="C249:D249"/>
    <mergeCell ref="E249:F249"/>
    <mergeCell ref="G249:H249"/>
    <mergeCell ref="I249:J249"/>
    <mergeCell ref="K249:L249"/>
    <mergeCell ref="M249:N249"/>
    <mergeCell ref="C256:G256"/>
    <mergeCell ref="H256:J256"/>
    <mergeCell ref="C259:G259"/>
    <mergeCell ref="C248:D248"/>
    <mergeCell ref="E248:F248"/>
    <mergeCell ref="G248:H248"/>
    <mergeCell ref="I248:J248"/>
    <mergeCell ref="K248:L248"/>
    <mergeCell ref="M248:N248"/>
    <mergeCell ref="C235:N235"/>
    <mergeCell ref="H241:J245"/>
    <mergeCell ref="C247:D247"/>
    <mergeCell ref="E247:F247"/>
    <mergeCell ref="G247:H247"/>
    <mergeCell ref="I247:J247"/>
    <mergeCell ref="K247:L247"/>
    <mergeCell ref="M247:N247"/>
    <mergeCell ref="C240:G240"/>
    <mergeCell ref="H240:J240"/>
    <mergeCell ref="C243:G243"/>
    <mergeCell ref="C233:D233"/>
    <mergeCell ref="E233:F233"/>
    <mergeCell ref="G233:H233"/>
    <mergeCell ref="I233:J233"/>
    <mergeCell ref="K233:L233"/>
    <mergeCell ref="M233:N233"/>
    <mergeCell ref="C232:D232"/>
    <mergeCell ref="E232:F232"/>
    <mergeCell ref="G232:H232"/>
    <mergeCell ref="I232:J232"/>
    <mergeCell ref="K232:L232"/>
    <mergeCell ref="M232:N232"/>
    <mergeCell ref="C219:N219"/>
    <mergeCell ref="H225:J229"/>
    <mergeCell ref="C231:D231"/>
    <mergeCell ref="E231:F231"/>
    <mergeCell ref="G231:H231"/>
    <mergeCell ref="I231:J231"/>
    <mergeCell ref="K231:L231"/>
    <mergeCell ref="M231:N231"/>
    <mergeCell ref="C217:D217"/>
    <mergeCell ref="E217:F217"/>
    <mergeCell ref="G217:H217"/>
    <mergeCell ref="I217:J217"/>
    <mergeCell ref="K217:L217"/>
    <mergeCell ref="M217:N217"/>
    <mergeCell ref="C224:G224"/>
    <mergeCell ref="H224:J224"/>
    <mergeCell ref="C227:G227"/>
    <mergeCell ref="C216:D216"/>
    <mergeCell ref="E216:F216"/>
    <mergeCell ref="G216:H216"/>
    <mergeCell ref="I216:J216"/>
    <mergeCell ref="K216:L216"/>
    <mergeCell ref="M216:N216"/>
    <mergeCell ref="C203:N203"/>
    <mergeCell ref="H209:J213"/>
    <mergeCell ref="C215:D215"/>
    <mergeCell ref="E215:F215"/>
    <mergeCell ref="G215:H215"/>
    <mergeCell ref="I215:J215"/>
    <mergeCell ref="K215:L215"/>
    <mergeCell ref="M215:N215"/>
    <mergeCell ref="C208:G208"/>
    <mergeCell ref="H208:J208"/>
    <mergeCell ref="C211:G211"/>
    <mergeCell ref="C201:D201"/>
    <mergeCell ref="E201:F201"/>
    <mergeCell ref="G201:H201"/>
    <mergeCell ref="I201:J201"/>
    <mergeCell ref="K201:L201"/>
    <mergeCell ref="M201:N201"/>
    <mergeCell ref="C200:D200"/>
    <mergeCell ref="E200:F200"/>
    <mergeCell ref="G200:H200"/>
    <mergeCell ref="I200:J200"/>
    <mergeCell ref="K200:L200"/>
    <mergeCell ref="M200:N200"/>
    <mergeCell ref="C199:D199"/>
    <mergeCell ref="E199:F199"/>
    <mergeCell ref="G199:H199"/>
    <mergeCell ref="I199:J199"/>
    <mergeCell ref="K199:L199"/>
    <mergeCell ref="M199:N199"/>
    <mergeCell ref="C187:N187"/>
    <mergeCell ref="C192:G192"/>
    <mergeCell ref="H193:J197"/>
    <mergeCell ref="H192:J192"/>
    <mergeCell ref="C195:G195"/>
    <mergeCell ref="C185:D185"/>
    <mergeCell ref="E185:F185"/>
    <mergeCell ref="G185:H185"/>
    <mergeCell ref="I185:J185"/>
    <mergeCell ref="K185:L185"/>
    <mergeCell ref="M185:N185"/>
    <mergeCell ref="C184:D184"/>
    <mergeCell ref="E184:F184"/>
    <mergeCell ref="G184:H184"/>
    <mergeCell ref="I184:J184"/>
    <mergeCell ref="K184:L184"/>
    <mergeCell ref="M184:N184"/>
    <mergeCell ref="C183:D183"/>
    <mergeCell ref="E183:F183"/>
    <mergeCell ref="G183:H183"/>
    <mergeCell ref="I183:J183"/>
    <mergeCell ref="K183:L183"/>
    <mergeCell ref="M183:N183"/>
    <mergeCell ref="C170:N170"/>
    <mergeCell ref="H176:J181"/>
    <mergeCell ref="C181:G181"/>
    <mergeCell ref="C175:G175"/>
    <mergeCell ref="H175:J175"/>
    <mergeCell ref="C178:G178"/>
    <mergeCell ref="C168:D168"/>
    <mergeCell ref="E168:F168"/>
    <mergeCell ref="G168:H168"/>
    <mergeCell ref="I168:J168"/>
    <mergeCell ref="K168:L168"/>
    <mergeCell ref="M168:N168"/>
    <mergeCell ref="C167:D167"/>
    <mergeCell ref="E167:F167"/>
    <mergeCell ref="G167:H167"/>
    <mergeCell ref="I167:J167"/>
    <mergeCell ref="K167:L167"/>
    <mergeCell ref="M167:N167"/>
    <mergeCell ref="C154:N154"/>
    <mergeCell ref="H160:J164"/>
    <mergeCell ref="C166:D166"/>
    <mergeCell ref="E166:F166"/>
    <mergeCell ref="G166:H166"/>
    <mergeCell ref="I166:J166"/>
    <mergeCell ref="K166:L166"/>
    <mergeCell ref="M166:N166"/>
    <mergeCell ref="C159:G159"/>
    <mergeCell ref="H159:J159"/>
    <mergeCell ref="C162:G162"/>
    <mergeCell ref="C152:D152"/>
    <mergeCell ref="E152:F152"/>
    <mergeCell ref="G152:H152"/>
    <mergeCell ref="I152:J152"/>
    <mergeCell ref="K152:L152"/>
    <mergeCell ref="M152:N152"/>
    <mergeCell ref="C151:D151"/>
    <mergeCell ref="E151:F151"/>
    <mergeCell ref="G151:H151"/>
    <mergeCell ref="I151:J151"/>
    <mergeCell ref="K151:L151"/>
    <mergeCell ref="M151:N151"/>
    <mergeCell ref="C150:D150"/>
    <mergeCell ref="E150:F150"/>
    <mergeCell ref="G150:H150"/>
    <mergeCell ref="I150:J150"/>
    <mergeCell ref="K150:L150"/>
    <mergeCell ref="M150:N150"/>
    <mergeCell ref="C138:N138"/>
    <mergeCell ref="H144:J148"/>
    <mergeCell ref="C143:G143"/>
    <mergeCell ref="H143:J143"/>
    <mergeCell ref="C146:G146"/>
    <mergeCell ref="C136:D136"/>
    <mergeCell ref="E136:F136"/>
    <mergeCell ref="G136:H136"/>
    <mergeCell ref="I136:J136"/>
    <mergeCell ref="K136:L136"/>
    <mergeCell ref="M136:N136"/>
    <mergeCell ref="C135:D135"/>
    <mergeCell ref="E135:F135"/>
    <mergeCell ref="G135:H135"/>
    <mergeCell ref="I135:J135"/>
    <mergeCell ref="K135:L135"/>
    <mergeCell ref="M135:N135"/>
    <mergeCell ref="C134:D134"/>
    <mergeCell ref="E134:F134"/>
    <mergeCell ref="G134:H134"/>
    <mergeCell ref="I134:J134"/>
    <mergeCell ref="K134:L134"/>
    <mergeCell ref="M134:N134"/>
    <mergeCell ref="C122:N122"/>
    <mergeCell ref="H128:J132"/>
    <mergeCell ref="C127:G127"/>
    <mergeCell ref="H127:J127"/>
    <mergeCell ref="C130:G130"/>
    <mergeCell ref="C120:D120"/>
    <mergeCell ref="E120:F120"/>
    <mergeCell ref="G120:H120"/>
    <mergeCell ref="I120:J120"/>
    <mergeCell ref="K120:L120"/>
    <mergeCell ref="M120:N120"/>
    <mergeCell ref="M118:N118"/>
    <mergeCell ref="C119:D119"/>
    <mergeCell ref="E119:F119"/>
    <mergeCell ref="G119:H119"/>
    <mergeCell ref="I119:J119"/>
    <mergeCell ref="K119:L119"/>
    <mergeCell ref="M119:N119"/>
    <mergeCell ref="C106:N106"/>
    <mergeCell ref="H112:J116"/>
    <mergeCell ref="C118:D118"/>
    <mergeCell ref="E118:F118"/>
    <mergeCell ref="G118:H118"/>
    <mergeCell ref="I118:J118"/>
    <mergeCell ref="K118:L118"/>
    <mergeCell ref="C111:G111"/>
    <mergeCell ref="H111:J111"/>
    <mergeCell ref="C114:G114"/>
    <mergeCell ref="C104:D104"/>
    <mergeCell ref="E104:F104"/>
    <mergeCell ref="G104:H104"/>
    <mergeCell ref="I104:J104"/>
    <mergeCell ref="K104:L104"/>
    <mergeCell ref="M104:N104"/>
    <mergeCell ref="M102:N102"/>
    <mergeCell ref="C103:D103"/>
    <mergeCell ref="E103:F103"/>
    <mergeCell ref="G103:H103"/>
    <mergeCell ref="I103:J103"/>
    <mergeCell ref="K103:L103"/>
    <mergeCell ref="M103:N103"/>
    <mergeCell ref="C88:N88"/>
    <mergeCell ref="H94:J100"/>
    <mergeCell ref="C102:D102"/>
    <mergeCell ref="E102:F102"/>
    <mergeCell ref="G102:H102"/>
    <mergeCell ref="I102:J102"/>
    <mergeCell ref="K102:L102"/>
    <mergeCell ref="C93:G93"/>
    <mergeCell ref="H93:J93"/>
    <mergeCell ref="C96:G98"/>
    <mergeCell ref="C86:D86"/>
    <mergeCell ref="E86:F86"/>
    <mergeCell ref="G86:H86"/>
    <mergeCell ref="I86:J86"/>
    <mergeCell ref="K86:L86"/>
    <mergeCell ref="M86:N86"/>
    <mergeCell ref="M84:N84"/>
    <mergeCell ref="C85:D85"/>
    <mergeCell ref="E85:F85"/>
    <mergeCell ref="G85:H85"/>
    <mergeCell ref="I85:J85"/>
    <mergeCell ref="K85:L85"/>
    <mergeCell ref="M85:N85"/>
    <mergeCell ref="C72:N72"/>
    <mergeCell ref="H78:J82"/>
    <mergeCell ref="C84:D84"/>
    <mergeCell ref="E84:F84"/>
    <mergeCell ref="G84:H84"/>
    <mergeCell ref="I84:J84"/>
    <mergeCell ref="K84:L84"/>
    <mergeCell ref="C77:G77"/>
    <mergeCell ref="H77:J77"/>
    <mergeCell ref="C80:G80"/>
    <mergeCell ref="C70:D70"/>
    <mergeCell ref="E70:F70"/>
    <mergeCell ref="G70:H70"/>
    <mergeCell ref="I70:J70"/>
    <mergeCell ref="K70:L70"/>
    <mergeCell ref="M70:N70"/>
    <mergeCell ref="C69:D69"/>
    <mergeCell ref="E69:F69"/>
    <mergeCell ref="G69:H69"/>
    <mergeCell ref="I69:J69"/>
    <mergeCell ref="K69:L69"/>
    <mergeCell ref="M69:N69"/>
    <mergeCell ref="C68:D68"/>
    <mergeCell ref="E68:F68"/>
    <mergeCell ref="G68:H68"/>
    <mergeCell ref="I68:J68"/>
    <mergeCell ref="K68:L68"/>
    <mergeCell ref="M68:N68"/>
    <mergeCell ref="C57:N57"/>
    <mergeCell ref="C61:G61"/>
    <mergeCell ref="H61:J61"/>
    <mergeCell ref="H62:J66"/>
    <mergeCell ref="C64:G64"/>
    <mergeCell ref="C48:E49"/>
    <mergeCell ref="F48:I49"/>
    <mergeCell ref="J48:N48"/>
    <mergeCell ref="J49:N49"/>
    <mergeCell ref="C50:E50"/>
    <mergeCell ref="F50:I50"/>
    <mergeCell ref="J50:N50"/>
    <mergeCell ref="C46:E46"/>
    <mergeCell ref="F46:I46"/>
    <mergeCell ref="J46:N46"/>
    <mergeCell ref="C47:E47"/>
    <mergeCell ref="F47:I47"/>
    <mergeCell ref="J47:N47"/>
    <mergeCell ref="C36:E36"/>
    <mergeCell ref="F36:I36"/>
    <mergeCell ref="J36:N36"/>
    <mergeCell ref="J38:N38"/>
    <mergeCell ref="C35:E35"/>
    <mergeCell ref="F35:I35"/>
    <mergeCell ref="J35:N35"/>
    <mergeCell ref="J40:N40"/>
    <mergeCell ref="J37:N37"/>
    <mergeCell ref="J39:N39"/>
    <mergeCell ref="C37:E45"/>
    <mergeCell ref="F37:I45"/>
    <mergeCell ref="J43:N43"/>
    <mergeCell ref="J41:N41"/>
    <mergeCell ref="J42:N42"/>
    <mergeCell ref="J44:N44"/>
    <mergeCell ref="J45:N45"/>
    <mergeCell ref="C26:E29"/>
    <mergeCell ref="F26:I29"/>
    <mergeCell ref="J26:N26"/>
    <mergeCell ref="J28:N28"/>
    <mergeCell ref="J29:N29"/>
    <mergeCell ref="C30:E34"/>
    <mergeCell ref="F30:I34"/>
    <mergeCell ref="J30:N30"/>
    <mergeCell ref="J31:N31"/>
    <mergeCell ref="J34:N34"/>
    <mergeCell ref="J32:N32"/>
    <mergeCell ref="J33:N33"/>
    <mergeCell ref="J27:N27"/>
    <mergeCell ref="F22:I22"/>
    <mergeCell ref="J22:N22"/>
    <mergeCell ref="F23:I25"/>
    <mergeCell ref="J23:N23"/>
    <mergeCell ref="J24:N24"/>
    <mergeCell ref="J25:N25"/>
    <mergeCell ref="C15:N15"/>
    <mergeCell ref="C18:E18"/>
    <mergeCell ref="F18:I18"/>
    <mergeCell ref="J18:N18"/>
    <mergeCell ref="C19:E25"/>
    <mergeCell ref="F19:I19"/>
    <mergeCell ref="J19:N19"/>
    <mergeCell ref="F20:I20"/>
    <mergeCell ref="J20:N20"/>
    <mergeCell ref="F21:I21"/>
    <mergeCell ref="C16:N16"/>
    <mergeCell ref="J21:N21"/>
    <mergeCell ref="B4:N4"/>
    <mergeCell ref="M12:N12"/>
    <mergeCell ref="M10:N10"/>
    <mergeCell ref="C11:D11"/>
    <mergeCell ref="E11:F11"/>
    <mergeCell ref="G11:H11"/>
    <mergeCell ref="I11:J11"/>
    <mergeCell ref="K11:L11"/>
    <mergeCell ref="M11:N11"/>
    <mergeCell ref="C10:D10"/>
    <mergeCell ref="E10:F10"/>
    <mergeCell ref="G10:H10"/>
    <mergeCell ref="I10:J10"/>
    <mergeCell ref="K10:L10"/>
    <mergeCell ref="C12:D12"/>
    <mergeCell ref="E12:F12"/>
    <mergeCell ref="G12:H12"/>
    <mergeCell ref="I12:J12"/>
    <mergeCell ref="K12:L12"/>
    <mergeCell ref="G441:H441"/>
    <mergeCell ref="I441:J441"/>
    <mergeCell ref="K441:L441"/>
    <mergeCell ref="M441:N441"/>
    <mergeCell ref="C442:D442"/>
    <mergeCell ref="E442:F442"/>
    <mergeCell ref="G442:H442"/>
    <mergeCell ref="I442:J442"/>
    <mergeCell ref="K442:L442"/>
    <mergeCell ref="M442:N442"/>
  </mergeCells>
  <phoneticPr fontId="2"/>
  <hyperlinks>
    <hyperlink ref="C72:N72" location="プロダクト一覧_01" display="▲プロダクト一覧に戻る▲" xr:uid="{00000000-0004-0000-0D00-000000000000}"/>
    <hyperlink ref="C88:N88" location="プロダクト一覧_01" display="▲プロダクト一覧に戻る▲" xr:uid="{00000000-0004-0000-0D00-000001000000}"/>
    <hyperlink ref="C106:N106" location="プロダクト一覧_01" display="▲プロダクト一覧に戻る▲" xr:uid="{00000000-0004-0000-0D00-000002000000}"/>
    <hyperlink ref="C122:N122" location="プロダクト一覧_01" display="▲プロダクト一覧に戻る▲" xr:uid="{00000000-0004-0000-0D00-000003000000}"/>
    <hyperlink ref="C138:N138" location="プロダクト一覧_01" display="▲プロダクト一覧に戻る▲" xr:uid="{00000000-0004-0000-0D00-000004000000}"/>
    <hyperlink ref="C154:N154" location="プロダクト一覧_01" display="▲プロダクト一覧に戻る▲" xr:uid="{00000000-0004-0000-0D00-000005000000}"/>
    <hyperlink ref="C170:N170" location="プロダクト一覧_01" display="▲プロダクト一覧に戻る▲" xr:uid="{00000000-0004-0000-0D00-000006000000}"/>
    <hyperlink ref="C187:N187" location="プロダクト一覧_01" display="▲プロダクト一覧に戻る▲" xr:uid="{00000000-0004-0000-0D00-000007000000}"/>
    <hyperlink ref="C203:N203" location="プロダクト一覧_01" display="▲プロダクト一覧に戻る▲" xr:uid="{00000000-0004-0000-0D00-000008000000}"/>
    <hyperlink ref="C219:N219" location="プロダクト一覧_01" display="▲プロダクト一覧に戻る▲" xr:uid="{00000000-0004-0000-0D00-000009000000}"/>
    <hyperlink ref="C235:N235" location="プロダクト一覧_01" display="▲プロダクト一覧に戻る▲" xr:uid="{00000000-0004-0000-0D00-00000A000000}"/>
    <hyperlink ref="C251:N251" location="プロダクト一覧_01" display="▲プロダクト一覧に戻る▲" xr:uid="{00000000-0004-0000-0D00-00000B000000}"/>
    <hyperlink ref="C267:N267" location="プロダクト一覧_01" display="▲プロダクト一覧に戻る▲" xr:uid="{00000000-0004-0000-0D00-00000C000000}"/>
    <hyperlink ref="C283:N283" location="プロダクト一覧_01" display="▲プロダクト一覧に戻る▲" xr:uid="{00000000-0004-0000-0D00-00000D000000}"/>
    <hyperlink ref="C299:N299" location="プロダクト一覧_01" display="▲プロダクト一覧に戻る▲" xr:uid="{00000000-0004-0000-0D00-00000E000000}"/>
    <hyperlink ref="C315:N315" location="プロダクト一覧_01" display="▲プロダクト一覧に戻る▲" xr:uid="{00000000-0004-0000-0D00-00000F000000}"/>
    <hyperlink ref="C428:N428" location="プロダクト一覧_01" display="▲プロダクト一覧に戻る▲" xr:uid="{00000000-0004-0000-0D00-000010000000}"/>
    <hyperlink ref="C460:N460" location="プロダクト一覧_01" display="▲プロダクト一覧に戻る▲" xr:uid="{00000000-0004-0000-0D00-000011000000}"/>
    <hyperlink ref="C477:N477" location="プロダクト一覧_01" display="▲プロダクト一覧に戻る▲" xr:uid="{00000000-0004-0000-0D00-000012000000}"/>
    <hyperlink ref="C347:N347" location="プロダクト一覧_01" display="▲プロダクト一覧に戻る▲" xr:uid="{00000000-0004-0000-0D00-000013000000}"/>
    <hyperlink ref="C363:N363" location="プロダクト一覧_01" display="▲プロダクト一覧に戻る▲" xr:uid="{00000000-0004-0000-0D00-000014000000}"/>
    <hyperlink ref="C379:N379" location="プロダクト一覧_01" display="▲プロダクト一覧に戻る▲" xr:uid="{00000000-0004-0000-0D00-000015000000}"/>
    <hyperlink ref="C395:N395" location="プロダクト一覧_01" display="▲プロダクト一覧に戻る▲" xr:uid="{00000000-0004-0000-0D00-000016000000}"/>
    <hyperlink ref="C411:N411" location="プロダクト一覧_01" display="▲プロダクト一覧に戻る▲" xr:uid="{00000000-0004-0000-0D00-000017000000}"/>
    <hyperlink ref="C331:N331" location="プロダクト一覧_01" display="▲プロダクト一覧に戻る▲" xr:uid="{00000000-0004-0000-0D00-000018000000}"/>
    <hyperlink ref="C444:N444" location="プロダクト一覧_01" display="▲プロダクト一覧に戻る▲" xr:uid="{00000000-0004-0000-0D00-000019000000}"/>
  </hyperlinks>
  <pageMargins left="0.7" right="0.7" top="0.75" bottom="0.75" header="0.3" footer="0.3"/>
  <pageSetup paperSize="9" scale="30" orientation="portrait" horizontalDpi="0" verticalDpi="0"/>
  <rowBreaks count="1" manualBreakCount="1">
    <brk id="55" max="16383" man="1"/>
  </rowBreaks>
  <ignoredErrors>
    <ignoredError sqref="J31 J50" formula="1"/>
  </ignoredError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5"/>
  <dimension ref="A1:Q500"/>
  <sheetViews>
    <sheetView showGridLines="0" zoomScale="80" zoomScaleNormal="80" workbookViewId="0"/>
  </sheetViews>
  <sheetFormatPr defaultColWidth="8.6640625" defaultRowHeight="19.5"/>
  <cols>
    <col min="1" max="1" width="6.5546875" customWidth="1"/>
    <col min="2" max="2" width="4.88671875" customWidth="1"/>
    <col min="3" max="19" width="16.6640625" customWidth="1"/>
  </cols>
  <sheetData>
    <row r="1" spans="1:16" s="29" customFormat="1" ht="39.75">
      <c r="A1" s="95" t="s">
        <v>629</v>
      </c>
      <c r="B1" s="8"/>
      <c r="C1" s="8"/>
      <c r="D1" s="8" t="str">
        <f>VLOOKUP(7, DATA!A11:C21, 2, FALSE)</f>
        <v>修正プログラムの公開前を狙う攻撃（ゼロデイ攻撃）</v>
      </c>
      <c r="E1" s="8"/>
      <c r="F1" s="8"/>
      <c r="G1" s="8"/>
      <c r="H1" s="8"/>
      <c r="I1" s="8"/>
      <c r="J1" s="8"/>
      <c r="K1" s="8"/>
      <c r="L1" s="8"/>
      <c r="M1" s="8"/>
      <c r="N1" s="8"/>
      <c r="O1" s="222"/>
      <c r="P1" s="222"/>
    </row>
    <row r="2" spans="1:16" s="29" customFormat="1" ht="18.75">
      <c r="A2" s="222"/>
      <c r="B2" s="222"/>
      <c r="C2" s="223"/>
      <c r="D2" s="224"/>
      <c r="E2" s="224"/>
      <c r="F2" s="224"/>
      <c r="G2" s="222"/>
      <c r="H2" s="222"/>
      <c r="I2" s="222"/>
      <c r="J2" s="222"/>
      <c r="K2" s="222"/>
      <c r="L2" s="14"/>
      <c r="M2" s="222"/>
      <c r="N2" s="222"/>
      <c r="O2" s="222"/>
      <c r="P2" s="222"/>
    </row>
    <row r="3" spans="1:16" s="29" customFormat="1" ht="39.75">
      <c r="A3" s="10" t="s">
        <v>286</v>
      </c>
      <c r="B3" s="222"/>
      <c r="C3" s="224"/>
      <c r="D3" s="222"/>
      <c r="E3" s="222"/>
      <c r="F3" s="222"/>
      <c r="G3" s="222"/>
      <c r="H3" s="222"/>
      <c r="I3" s="222"/>
      <c r="J3" s="222"/>
      <c r="K3" s="222"/>
      <c r="L3" s="14"/>
      <c r="M3" s="222"/>
      <c r="N3" s="222"/>
      <c r="O3" s="222"/>
      <c r="P3" s="69"/>
    </row>
    <row r="4" spans="1:16" s="30" customFormat="1" ht="60" customHeight="1">
      <c r="A4" s="224"/>
      <c r="B4" s="358" t="s">
        <v>391</v>
      </c>
      <c r="C4" s="358"/>
      <c r="D4" s="358"/>
      <c r="E4" s="358"/>
      <c r="F4" s="358"/>
      <c r="G4" s="358"/>
      <c r="H4" s="358"/>
      <c r="I4" s="358"/>
      <c r="J4" s="358"/>
      <c r="K4" s="358"/>
      <c r="L4" s="358"/>
      <c r="M4" s="358"/>
      <c r="N4" s="358"/>
      <c r="O4" s="224"/>
      <c r="P4" s="69"/>
    </row>
    <row r="5" spans="1:16">
      <c r="P5" s="69"/>
    </row>
    <row r="6" spans="1:16" ht="39.75">
      <c r="B6" s="33" t="s">
        <v>288</v>
      </c>
      <c r="C6" s="33" t="s">
        <v>289</v>
      </c>
      <c r="P6" s="69"/>
    </row>
    <row r="7" spans="1:16" s="38" customFormat="1">
      <c r="A7" s="226"/>
      <c r="B7" s="39"/>
      <c r="C7" s="226"/>
      <c r="D7" s="226"/>
      <c r="E7" s="226"/>
      <c r="F7" s="226"/>
      <c r="G7" s="226"/>
      <c r="H7" s="226"/>
      <c r="I7" s="226"/>
      <c r="J7" s="226"/>
      <c r="K7" s="226"/>
      <c r="L7" s="226"/>
      <c r="M7" s="226"/>
      <c r="N7" s="226"/>
      <c r="O7" s="226"/>
      <c r="P7" s="69"/>
    </row>
    <row r="8" spans="1:16">
      <c r="P8" s="69"/>
    </row>
    <row r="9" spans="1:16" ht="39.75">
      <c r="B9" s="33" t="s">
        <v>290</v>
      </c>
      <c r="C9" s="33"/>
      <c r="P9" s="69"/>
    </row>
    <row r="10" spans="1:16" s="35" customFormat="1" ht="39" customHeight="1">
      <c r="C10" s="378" t="s">
        <v>291</v>
      </c>
      <c r="D10" s="378"/>
      <c r="E10" s="379" t="s">
        <v>292</v>
      </c>
      <c r="F10" s="379"/>
      <c r="G10" s="380" t="s">
        <v>293</v>
      </c>
      <c r="H10" s="380"/>
      <c r="I10" s="381" t="s">
        <v>294</v>
      </c>
      <c r="J10" s="381"/>
      <c r="K10" s="382" t="s">
        <v>295</v>
      </c>
      <c r="L10" s="382"/>
      <c r="M10" s="383" t="s">
        <v>296</v>
      </c>
      <c r="N10" s="383"/>
      <c r="P10" s="69"/>
    </row>
    <row r="11" spans="1:16" s="32" customFormat="1" ht="80.099999999999994" customHeight="1">
      <c r="C11" s="377" t="str">
        <f>AttackScenario!$B$11</f>
        <v>・脆弱性情報の調査
・ターゲットシステムのスキャン</v>
      </c>
      <c r="D11" s="377"/>
      <c r="E11" s="377" t="str">
        <f>AttackScenario!$C$11</f>
        <v>・公開サーバの特定と初期アクセス</v>
      </c>
      <c r="F11" s="377"/>
      <c r="G11" s="377" t="str">
        <f>AttackScenario!$D$11</f>
        <v>・公開サーバの脆弱性を利用した不正アクセス</v>
      </c>
      <c r="H11" s="377"/>
      <c r="I11" s="377" t="str">
        <f>AttackScenario!$E$11</f>
        <v>・（ネットワークスキャン）
・（ホストスキャン）
・重要情報を管理するサーバへの横展開と権限昇格</v>
      </c>
      <c r="J11" s="377"/>
      <c r="K11" s="377" t="str">
        <f>AttackScenario!$F$11</f>
        <v>・標準ポートを使用した疎通
・OSコマンド実行
・コマンド実行履歴の削除</v>
      </c>
      <c r="L11" s="377"/>
      <c r="M11" s="377" t="str">
        <f>AttackScenario!$G$11</f>
        <v>・重要情報の窃取</v>
      </c>
      <c r="N11" s="377"/>
      <c r="P11" s="69"/>
    </row>
    <row r="12" spans="1:16" s="32" customFormat="1" ht="185.1" customHeight="1">
      <c r="C12" s="377" t="s">
        <v>630</v>
      </c>
      <c r="D12" s="377"/>
      <c r="E12" s="377" t="s">
        <v>631</v>
      </c>
      <c r="F12" s="377"/>
      <c r="G12" s="377" t="s">
        <v>632</v>
      </c>
      <c r="H12" s="377"/>
      <c r="I12" s="377" t="s">
        <v>633</v>
      </c>
      <c r="J12" s="377"/>
      <c r="K12" s="377" t="s">
        <v>472</v>
      </c>
      <c r="L12" s="377"/>
      <c r="M12" s="377" t="s">
        <v>572</v>
      </c>
      <c r="N12" s="377"/>
      <c r="P12" s="69"/>
    </row>
    <row r="13" spans="1:16">
      <c r="P13" s="69"/>
    </row>
    <row r="14" spans="1:16" ht="39.75">
      <c r="B14" s="33" t="s">
        <v>305</v>
      </c>
      <c r="C14" s="33"/>
      <c r="P14" s="69"/>
    </row>
    <row r="15" spans="1:16" ht="41.1" customHeight="1">
      <c r="B15" s="33"/>
      <c r="C15" s="485" t="s">
        <v>306</v>
      </c>
      <c r="D15" s="485"/>
      <c r="E15" s="485"/>
      <c r="F15" s="485"/>
      <c r="G15" s="485"/>
      <c r="H15" s="485"/>
      <c r="I15" s="485"/>
      <c r="J15" s="485"/>
      <c r="K15" s="485"/>
      <c r="L15" s="485"/>
      <c r="M15" s="485"/>
      <c r="N15" s="485"/>
      <c r="P15" s="69"/>
    </row>
    <row r="16" spans="1:16" ht="21" customHeight="1">
      <c r="B16" s="33"/>
      <c r="C16" s="394" t="s">
        <v>542</v>
      </c>
      <c r="D16" s="394"/>
      <c r="E16" s="394"/>
      <c r="F16" s="394"/>
      <c r="G16" s="394"/>
      <c r="H16" s="394"/>
      <c r="I16" s="394"/>
      <c r="J16" s="394"/>
      <c r="K16" s="394"/>
      <c r="L16" s="394"/>
      <c r="M16" s="394"/>
      <c r="N16" s="394"/>
      <c r="P16" s="69"/>
    </row>
    <row r="17" spans="3:16">
      <c r="P17" s="69"/>
    </row>
    <row r="18" spans="3:16">
      <c r="C18" s="407" t="s">
        <v>308</v>
      </c>
      <c r="D18" s="407"/>
      <c r="E18" s="407"/>
      <c r="F18" s="407" t="s">
        <v>309</v>
      </c>
      <c r="G18" s="407"/>
      <c r="H18" s="407"/>
      <c r="I18" s="407"/>
      <c r="J18" s="408" t="s">
        <v>310</v>
      </c>
      <c r="K18" s="466"/>
      <c r="L18" s="466"/>
      <c r="M18" s="466"/>
      <c r="N18" s="467"/>
      <c r="P18" s="69"/>
    </row>
    <row r="19" spans="3:16" ht="19.5" customHeight="1">
      <c r="C19" s="403" t="s">
        <v>573</v>
      </c>
      <c r="D19" s="461"/>
      <c r="E19" s="462"/>
      <c r="F19" s="400" t="s">
        <v>314</v>
      </c>
      <c r="G19" s="400"/>
      <c r="H19" s="400"/>
      <c r="I19" s="400"/>
      <c r="J19" s="438" t="str">
        <f>VLOOKUP(18,Products!$A$4:$B$35,2,FALSE)</f>
        <v>PC資産管理/PC操作ログ管理ツール</v>
      </c>
      <c r="K19" s="439"/>
      <c r="L19" s="439"/>
      <c r="M19" s="439"/>
      <c r="N19" s="440"/>
      <c r="P19" s="69"/>
    </row>
    <row r="20" spans="3:16" ht="21" customHeight="1">
      <c r="C20" s="483"/>
      <c r="D20" s="390"/>
      <c r="E20" s="484"/>
      <c r="F20" s="400" t="s">
        <v>315</v>
      </c>
      <c r="G20" s="400"/>
      <c r="H20" s="400"/>
      <c r="I20" s="400"/>
      <c r="J20" s="438" t="str">
        <f>VLOOKUP(12,Products!$A$4:$B$35,2,FALSE)</f>
        <v>ウィルス対策ソフト（クライアント型）</v>
      </c>
      <c r="K20" s="439"/>
      <c r="L20" s="439"/>
      <c r="M20" s="439"/>
      <c r="N20" s="440"/>
      <c r="P20" s="69"/>
    </row>
    <row r="21" spans="3:16" ht="19.5" customHeight="1">
      <c r="C21" s="483"/>
      <c r="D21" s="390"/>
      <c r="E21" s="484"/>
      <c r="F21" s="400" t="s">
        <v>316</v>
      </c>
      <c r="G21" s="400"/>
      <c r="H21" s="400"/>
      <c r="I21" s="400"/>
      <c r="J21" s="438" t="str">
        <f>VLOOKUP(19,Products!$A$4:$B$35,2,FALSE)</f>
        <v>シンクライアント/VDI /DaaS</v>
      </c>
      <c r="K21" s="439"/>
      <c r="L21" s="439"/>
      <c r="M21" s="439"/>
      <c r="N21" s="440"/>
      <c r="P21" s="69"/>
    </row>
    <row r="22" spans="3:16" ht="19.5" customHeight="1">
      <c r="C22" s="483"/>
      <c r="D22" s="390"/>
      <c r="E22" s="484"/>
      <c r="F22" s="403" t="s">
        <v>317</v>
      </c>
      <c r="G22" s="461"/>
      <c r="H22" s="461"/>
      <c r="I22" s="462"/>
      <c r="J22" s="438" t="str">
        <f>VLOOKUP(18,Products!$A$4:$B$35,2,FALSE)</f>
        <v>PC資産管理/PC操作ログ管理ツール</v>
      </c>
      <c r="K22" s="439"/>
      <c r="L22" s="439"/>
      <c r="M22" s="439"/>
      <c r="N22" s="440"/>
      <c r="P22" s="69"/>
    </row>
    <row r="23" spans="3:16" ht="19.5" customHeight="1">
      <c r="C23" s="483"/>
      <c r="D23" s="390"/>
      <c r="E23" s="484"/>
      <c r="F23" s="403" t="s">
        <v>318</v>
      </c>
      <c r="G23" s="461"/>
      <c r="H23" s="461"/>
      <c r="I23" s="462"/>
      <c r="J23" s="438" t="str">
        <f>VLOOKUP(21,Products!$A$4:$B$35,2,FALSE)</f>
        <v>社内サーバ/プラットフォームに対する脆弱性診断サービス</v>
      </c>
      <c r="K23" s="439"/>
      <c r="L23" s="439"/>
      <c r="M23" s="439"/>
      <c r="N23" s="440"/>
      <c r="P23" s="69"/>
    </row>
    <row r="24" spans="3:16" ht="19.5" customHeight="1">
      <c r="C24" s="483"/>
      <c r="D24" s="390"/>
      <c r="E24" s="484"/>
      <c r="F24" s="483"/>
      <c r="G24" s="390"/>
      <c r="H24" s="390"/>
      <c r="I24" s="484"/>
      <c r="J24" s="438" t="str">
        <f>VLOOKUP(22,Products!$A$4:$B$35,2,FALSE)</f>
        <v>外部WEBサーバに対するアプリケーション脆弱性診断サービス</v>
      </c>
      <c r="K24" s="439"/>
      <c r="L24" s="439"/>
      <c r="M24" s="439"/>
      <c r="N24" s="440"/>
      <c r="P24" s="69"/>
    </row>
    <row r="25" spans="3:16" ht="21" customHeight="1">
      <c r="C25" s="483"/>
      <c r="D25" s="390"/>
      <c r="E25" s="484"/>
      <c r="F25" s="463"/>
      <c r="G25" s="464"/>
      <c r="H25" s="464"/>
      <c r="I25" s="465"/>
      <c r="J25" s="438" t="str">
        <f>VLOOKUP(26,Products!$A$4:$B$35,2,FALSE)</f>
        <v>セキュリティ情報（脅威情報含む）有償配信サービス</v>
      </c>
      <c r="K25" s="439"/>
      <c r="L25" s="439"/>
      <c r="M25" s="439"/>
      <c r="N25" s="440"/>
      <c r="P25" s="69"/>
    </row>
    <row r="26" spans="3:16" ht="19.5" customHeight="1">
      <c r="C26" s="403" t="s">
        <v>545</v>
      </c>
      <c r="D26" s="461"/>
      <c r="E26" s="462"/>
      <c r="F26" s="403" t="s">
        <v>340</v>
      </c>
      <c r="G26" s="461"/>
      <c r="H26" s="461"/>
      <c r="I26" s="462"/>
      <c r="J26" s="438" t="str">
        <f>VLOOKUP(13,Products!$A$4:$B$35,2,FALSE)</f>
        <v>ソフトウェア配布ツール</v>
      </c>
      <c r="K26" s="439"/>
      <c r="L26" s="439"/>
      <c r="M26" s="439"/>
      <c r="N26" s="440"/>
      <c r="P26" s="69"/>
    </row>
    <row r="27" spans="3:16" ht="19.5" customHeight="1">
      <c r="C27" s="483"/>
      <c r="D27" s="390"/>
      <c r="E27" s="484"/>
      <c r="F27" s="483"/>
      <c r="G27" s="390"/>
      <c r="H27" s="390"/>
      <c r="I27" s="484"/>
      <c r="J27" s="438" t="str">
        <f>VLOOKUP(15,Products!$A$4:$B$35,2,FALSE)</f>
        <v>IRM／DLP（情報漏洩防止）ツール</v>
      </c>
      <c r="K27" s="439"/>
      <c r="L27" s="439"/>
      <c r="M27" s="439"/>
      <c r="N27" s="440"/>
      <c r="P27" s="69"/>
    </row>
    <row r="28" spans="3:16" ht="19.5" customHeight="1">
      <c r="C28" s="483"/>
      <c r="D28" s="390"/>
      <c r="E28" s="484"/>
      <c r="F28" s="483"/>
      <c r="G28" s="390"/>
      <c r="H28" s="390"/>
      <c r="I28" s="484"/>
      <c r="J28" s="401" t="str">
        <f>VLOOKUP(17,Products!$A$4:$B$35,2,FALSE)</f>
        <v>アプリケーション制御/分離ツール</v>
      </c>
      <c r="K28" s="481"/>
      <c r="L28" s="481"/>
      <c r="M28" s="481"/>
      <c r="N28" s="482"/>
      <c r="P28" s="69"/>
    </row>
    <row r="29" spans="3:16" ht="19.5" customHeight="1">
      <c r="C29" s="483"/>
      <c r="D29" s="390"/>
      <c r="E29" s="484"/>
      <c r="F29" s="483"/>
      <c r="G29" s="390"/>
      <c r="H29" s="390"/>
      <c r="I29" s="484"/>
      <c r="J29" s="401" t="str">
        <f>VLOOKUP(18,Products!$A$4:$B$35,2,FALSE)</f>
        <v>PC資産管理/PC操作ログ管理ツール</v>
      </c>
      <c r="K29" s="481"/>
      <c r="L29" s="481"/>
      <c r="M29" s="481"/>
      <c r="N29" s="482"/>
      <c r="P29" s="69"/>
    </row>
    <row r="30" spans="3:16" ht="19.5" customHeight="1">
      <c r="C30" s="483"/>
      <c r="D30" s="390"/>
      <c r="E30" s="484"/>
      <c r="F30" s="483"/>
      <c r="G30" s="390"/>
      <c r="H30" s="390"/>
      <c r="I30" s="484"/>
      <c r="J30" s="401" t="str">
        <f>VLOOKUP(24,Products!$A$4:$B$35,2,FALSE)</f>
        <v>セキュリティ機器の運用アウトソーシング</v>
      </c>
      <c r="K30" s="481"/>
      <c r="L30" s="481"/>
      <c r="M30" s="481"/>
      <c r="N30" s="482"/>
      <c r="P30" s="69"/>
    </row>
    <row r="31" spans="3:16" ht="19.5" customHeight="1">
      <c r="C31" s="483"/>
      <c r="D31" s="390"/>
      <c r="E31" s="484"/>
      <c r="F31" s="483"/>
      <c r="G31" s="390"/>
      <c r="H31" s="390"/>
      <c r="I31" s="484"/>
      <c r="J31" s="401" t="str">
        <f>VLOOKUP(25,Products!$A$4:$B$35,2,FALSE)</f>
        <v>セキュリティオペレーションセンター（SOC）による総合的なセキュリティ監視</v>
      </c>
      <c r="K31" s="481"/>
      <c r="L31" s="481"/>
      <c r="M31" s="481"/>
      <c r="N31" s="482"/>
      <c r="P31" s="69"/>
    </row>
    <row r="32" spans="3:16" ht="19.5" customHeight="1">
      <c r="C32" s="400" t="s">
        <v>576</v>
      </c>
      <c r="D32" s="400"/>
      <c r="E32" s="400"/>
      <c r="F32" s="400" t="s">
        <v>577</v>
      </c>
      <c r="G32" s="400"/>
      <c r="H32" s="400"/>
      <c r="I32" s="400"/>
      <c r="J32" s="438" t="str">
        <f>VLOOKUP(1,Products!$A$4:$B$35,2,FALSE)</f>
        <v>ファイアウォール・NGFW・UTM</v>
      </c>
      <c r="K32" s="438"/>
      <c r="L32" s="438"/>
      <c r="M32" s="438"/>
      <c r="N32" s="438"/>
      <c r="P32" s="69"/>
    </row>
    <row r="33" spans="3:16" ht="19.5" customHeight="1">
      <c r="C33" s="400"/>
      <c r="D33" s="400"/>
      <c r="E33" s="400"/>
      <c r="F33" s="400"/>
      <c r="G33" s="400"/>
      <c r="H33" s="400"/>
      <c r="I33" s="400"/>
      <c r="J33" s="401" t="str">
        <f>VLOOKUP(2,Products!$A$4:$B$35,2,FALSE)</f>
        <v>クラウドサービス用ファイアウォール</v>
      </c>
      <c r="K33" s="401"/>
      <c r="L33" s="401"/>
      <c r="M33" s="401"/>
      <c r="N33" s="401"/>
      <c r="P33" s="69"/>
    </row>
    <row r="34" spans="3:16" ht="19.5" customHeight="1">
      <c r="C34" s="400"/>
      <c r="D34" s="400"/>
      <c r="E34" s="400"/>
      <c r="F34" s="400"/>
      <c r="G34" s="400"/>
      <c r="H34" s="400"/>
      <c r="I34" s="400"/>
      <c r="J34" s="401" t="str">
        <f>VLOOKUP(3,Products!$A$4:$B$35,2,FALSE)</f>
        <v>Webアプリケーションファイアウォール（WAF）</v>
      </c>
      <c r="K34" s="401"/>
      <c r="L34" s="401"/>
      <c r="M34" s="401"/>
      <c r="N34" s="401"/>
      <c r="P34" s="69"/>
    </row>
    <row r="35" spans="3:16" ht="21" customHeight="1">
      <c r="C35" s="400"/>
      <c r="D35" s="400"/>
      <c r="E35" s="400"/>
      <c r="F35" s="400"/>
      <c r="G35" s="400"/>
      <c r="H35" s="400"/>
      <c r="I35" s="400"/>
      <c r="J35" s="438" t="str">
        <f>VLOOKUP(4,Products!$A$4:$B$35,2,FALSE)</f>
        <v>クラウドサービス用WAF</v>
      </c>
      <c r="K35" s="438"/>
      <c r="L35" s="438"/>
      <c r="M35" s="438"/>
      <c r="N35" s="438"/>
      <c r="P35" s="69"/>
    </row>
    <row r="36" spans="3:16" ht="21" customHeight="1">
      <c r="C36" s="400"/>
      <c r="D36" s="400"/>
      <c r="E36" s="400"/>
      <c r="F36" s="400"/>
      <c r="G36" s="400"/>
      <c r="H36" s="400"/>
      <c r="I36" s="400"/>
      <c r="J36" s="438" t="s">
        <v>505</v>
      </c>
      <c r="K36" s="438"/>
      <c r="L36" s="438"/>
      <c r="M36" s="438"/>
      <c r="N36" s="438"/>
      <c r="P36" s="69"/>
    </row>
    <row r="37" spans="3:16" ht="21" customHeight="1">
      <c r="C37" s="400"/>
      <c r="D37" s="400"/>
      <c r="E37" s="400"/>
      <c r="F37" s="400"/>
      <c r="G37" s="400"/>
      <c r="H37" s="400"/>
      <c r="I37" s="400"/>
      <c r="J37" s="438" t="str">
        <f>VLOOKUP(25,Products!$A$4:$B$35,2,FALSE)</f>
        <v>セキュリティオペレーションセンター（SOC）による総合的なセキュリティ監視</v>
      </c>
      <c r="K37" s="438"/>
      <c r="L37" s="438"/>
      <c r="M37" s="438"/>
      <c r="N37" s="438"/>
      <c r="P37" s="69"/>
    </row>
    <row r="38" spans="3:16" ht="18.95" customHeight="1">
      <c r="C38" s="400" t="s">
        <v>415</v>
      </c>
      <c r="D38" s="400"/>
      <c r="E38" s="400"/>
      <c r="F38" s="400" t="s">
        <v>340</v>
      </c>
      <c r="G38" s="400"/>
      <c r="H38" s="400"/>
      <c r="I38" s="400"/>
      <c r="J38" s="438" t="str">
        <f>VLOOKUP(20,Products!$A$4:$B$35,2,FALSE)</f>
        <v>UEBA（ユーザ振舞い検知ツール）</v>
      </c>
      <c r="K38" s="439"/>
      <c r="L38" s="439"/>
      <c r="M38" s="439"/>
      <c r="N38" s="440"/>
      <c r="P38" s="69"/>
    </row>
    <row r="39" spans="3:16" ht="21" customHeight="1">
      <c r="C39" s="400"/>
      <c r="D39" s="400"/>
      <c r="E39" s="400"/>
      <c r="F39" s="400"/>
      <c r="G39" s="400"/>
      <c r="H39" s="400"/>
      <c r="I39" s="400"/>
      <c r="J39" s="438" t="str">
        <f>VLOOKUP(16,Products!$A$4:$B$35,2,FALSE)</f>
        <v>EDRツール（データバックアップ含む）</v>
      </c>
      <c r="K39" s="439"/>
      <c r="L39" s="439"/>
      <c r="M39" s="439"/>
      <c r="N39" s="440"/>
      <c r="P39" s="69"/>
    </row>
    <row r="40" spans="3:16" ht="42.75" customHeight="1">
      <c r="C40" s="400" t="s">
        <v>578</v>
      </c>
      <c r="D40" s="400"/>
      <c r="E40" s="400"/>
      <c r="F40" s="400" t="s">
        <v>579</v>
      </c>
      <c r="G40" s="400"/>
      <c r="H40" s="400"/>
      <c r="I40" s="400"/>
      <c r="J40" s="438" t="str">
        <f>VLOOKUP(18,Products!$A$4:$B$35,2,FALSE)</f>
        <v>PC資産管理/PC操作ログ管理ツール</v>
      </c>
      <c r="K40" s="439"/>
      <c r="L40" s="439"/>
      <c r="M40" s="439"/>
      <c r="N40" s="440"/>
      <c r="P40" s="69"/>
    </row>
    <row r="41" spans="3:16" ht="42.75" customHeight="1">
      <c r="C41" s="400" t="s">
        <v>509</v>
      </c>
      <c r="D41" s="400"/>
      <c r="E41" s="400"/>
      <c r="F41" s="400"/>
      <c r="G41" s="400"/>
      <c r="H41" s="400"/>
      <c r="I41" s="400"/>
      <c r="J41" s="438" t="str">
        <f>VLOOKUP(18,Products!$A$4:$B$35,2,FALSE)</f>
        <v>PC資産管理/PC操作ログ管理ツール</v>
      </c>
      <c r="K41" s="439"/>
      <c r="L41" s="439"/>
      <c r="M41" s="439"/>
      <c r="N41" s="440"/>
      <c r="P41" s="69"/>
    </row>
    <row r="42" spans="3:16" ht="19.5" customHeight="1">
      <c r="C42" s="400" t="s">
        <v>413</v>
      </c>
      <c r="D42" s="400"/>
      <c r="E42" s="400"/>
      <c r="F42" s="400" t="s">
        <v>414</v>
      </c>
      <c r="G42" s="400"/>
      <c r="H42" s="400"/>
      <c r="I42" s="400"/>
      <c r="J42" s="438" t="str">
        <f>VLOOKUP(1,Products!$A$4:$B$35,2,FALSE)</f>
        <v>ファイアウォール・NGFW・UTM</v>
      </c>
      <c r="K42" s="439"/>
      <c r="L42" s="439"/>
      <c r="M42" s="439"/>
      <c r="N42" s="440"/>
      <c r="P42" s="69"/>
    </row>
    <row r="43" spans="3:16" ht="19.5" customHeight="1">
      <c r="C43" s="400"/>
      <c r="D43" s="400"/>
      <c r="E43" s="400"/>
      <c r="F43" s="400"/>
      <c r="G43" s="400"/>
      <c r="H43" s="400"/>
      <c r="I43" s="400"/>
      <c r="J43" s="438" t="str">
        <f>VLOOKUP(3,Products!$A$4:$B$35,2,FALSE)</f>
        <v>Webアプリケーションファイアウォール（WAF）</v>
      </c>
      <c r="K43" s="439"/>
      <c r="L43" s="439"/>
      <c r="M43" s="439"/>
      <c r="N43" s="440"/>
      <c r="P43" s="69"/>
    </row>
    <row r="44" spans="3:16" ht="19.5" customHeight="1">
      <c r="C44" s="400"/>
      <c r="D44" s="400"/>
      <c r="E44" s="400"/>
      <c r="F44" s="400"/>
      <c r="G44" s="400"/>
      <c r="H44" s="400"/>
      <c r="I44" s="400"/>
      <c r="J44" s="438" t="str">
        <f>VLOOKUP(20,Products!$A$4:$B$35,2,FALSE)</f>
        <v>UEBA（ユーザ振舞い検知ツール）</v>
      </c>
      <c r="K44" s="439"/>
      <c r="L44" s="439"/>
      <c r="M44" s="439"/>
      <c r="N44" s="440"/>
      <c r="P44" s="69"/>
    </row>
    <row r="45" spans="3:16" ht="19.5" customHeight="1">
      <c r="C45" s="400"/>
      <c r="D45" s="400"/>
      <c r="E45" s="400"/>
      <c r="F45" s="400"/>
      <c r="G45" s="400"/>
      <c r="H45" s="400"/>
      <c r="I45" s="400"/>
      <c r="J45" s="438" t="str">
        <f>VLOOKUP(7,Products!$A$4:$B$35,2,FALSE)</f>
        <v>統合ログ分析管理（SIEM）ツール</v>
      </c>
      <c r="K45" s="439"/>
      <c r="L45" s="439"/>
      <c r="M45" s="439"/>
      <c r="N45" s="440"/>
      <c r="P45" s="69"/>
    </row>
    <row r="46" spans="3:16" ht="19.5" customHeight="1">
      <c r="C46" s="400"/>
      <c r="D46" s="400"/>
      <c r="E46" s="400"/>
      <c r="F46" s="400"/>
      <c r="G46" s="400"/>
      <c r="H46" s="400"/>
      <c r="I46" s="400"/>
      <c r="J46" s="438" t="str">
        <f>VLOOKUP(21,Products!$A$4:$B$35,2,FALSE)</f>
        <v>社内サーバ/プラットフォームに対する脆弱性診断サービス</v>
      </c>
      <c r="K46" s="439"/>
      <c r="L46" s="439"/>
      <c r="M46" s="439"/>
      <c r="N46" s="440"/>
      <c r="P46" s="69"/>
    </row>
    <row r="47" spans="3:16" ht="19.5" customHeight="1">
      <c r="C47" s="400"/>
      <c r="D47" s="400"/>
      <c r="E47" s="400"/>
      <c r="F47" s="400"/>
      <c r="G47" s="400"/>
      <c r="H47" s="400"/>
      <c r="I47" s="400"/>
      <c r="J47" s="438" t="str">
        <f>VLOOKUP(22,Products!$A$4:$B$35,2,FALSE)</f>
        <v>外部WEBサーバに対するアプリケーション脆弱性診断サービス</v>
      </c>
      <c r="K47" s="439"/>
      <c r="L47" s="439"/>
      <c r="M47" s="439"/>
      <c r="N47" s="440"/>
      <c r="P47" s="69"/>
    </row>
    <row r="48" spans="3:16" ht="19.5" customHeight="1">
      <c r="C48" s="400"/>
      <c r="D48" s="400"/>
      <c r="E48" s="400"/>
      <c r="F48" s="400"/>
      <c r="G48" s="400"/>
      <c r="H48" s="400"/>
      <c r="I48" s="400"/>
      <c r="J48" s="468" t="str">
        <f>VLOOKUP(23,Products!$A$4:$B$35,2,FALSE)</f>
        <v>侵入検知ツール</v>
      </c>
      <c r="K48" s="469"/>
      <c r="L48" s="469"/>
      <c r="M48" s="469"/>
      <c r="N48" s="470"/>
      <c r="P48" s="69"/>
    </row>
    <row r="49" spans="2:17" ht="21" customHeight="1">
      <c r="C49" s="400"/>
      <c r="D49" s="400"/>
      <c r="E49" s="400"/>
      <c r="F49" s="400"/>
      <c r="G49" s="400"/>
      <c r="H49" s="400"/>
      <c r="I49" s="400"/>
      <c r="J49" s="438" t="str">
        <f>VLOOKUP(6,Products!$A$4:$B$35,2,FALSE)</f>
        <v>統合振舞い検知サービス（XDR）</v>
      </c>
      <c r="K49" s="439"/>
      <c r="L49" s="439"/>
      <c r="M49" s="439"/>
      <c r="N49" s="440"/>
      <c r="P49" s="69"/>
    </row>
    <row r="50" spans="2:17" ht="39.75">
      <c r="J50" s="36"/>
      <c r="M50" s="34"/>
      <c r="P50" s="69"/>
    </row>
    <row r="51" spans="2:17" s="34" customFormat="1" ht="39.75">
      <c r="B51" s="33" t="s">
        <v>331</v>
      </c>
      <c r="C51" s="33" t="s">
        <v>332</v>
      </c>
      <c r="P51" s="69"/>
    </row>
    <row r="52" spans="2:17" ht="81.95" customHeight="1">
      <c r="B52" s="33"/>
      <c r="C52" s="390" t="s">
        <v>333</v>
      </c>
      <c r="D52" s="390"/>
      <c r="E52" s="390"/>
      <c r="F52" s="390"/>
      <c r="G52" s="390"/>
      <c r="H52" s="390"/>
      <c r="I52" s="390"/>
      <c r="J52" s="390"/>
      <c r="K52" s="390"/>
      <c r="L52" s="390"/>
      <c r="M52" s="390"/>
      <c r="N52" s="390"/>
      <c r="P52" s="69"/>
    </row>
    <row r="53" spans="2:17">
      <c r="P53" s="69"/>
    </row>
    <row r="54" spans="2:17" ht="39.75">
      <c r="B54" s="33"/>
      <c r="C54" s="33" t="str">
        <f>VLOOKUP(1,Products!$A$4:$B$35,2,FALSE)</f>
        <v>ファイアウォール・NGFW・UTM</v>
      </c>
      <c r="P54" s="69"/>
    </row>
    <row r="55" spans="2:17">
      <c r="C55" s="22" t="s">
        <v>334</v>
      </c>
      <c r="H55" s="113" t="s">
        <v>335</v>
      </c>
      <c r="P55" s="69"/>
    </row>
    <row r="56" spans="2:17" ht="145.5" customHeight="1">
      <c r="C56" s="390" t="str" cm="1">
        <f t="array" aca="1" ref="C56" ca="1">INDEX(Products!A:D, (MATCH(OFFSET(INDIRECT(ADDRESS(ROW(), COLUMN())), -2, 0), Products!B:B, 0)), 4)</f>
        <v xml:space="preserve">ファイアウォール:
TCP/IPなどトランスポート層の通信内容を元にアクセスを制御します。			
NGFW:
HTTPなどアプリケーション層の通信内容を解析し、不審な通信を検知・遮断します。
UTM:
webフィルタリング、アプリケーション実行制限、アンチウイルス、メールフィルタリングなど複数の異なるセキュリティ機能をもち、統合的に脅威を管理します。			</v>
      </c>
      <c r="D56" s="390"/>
      <c r="E56" s="390"/>
      <c r="F56" s="390"/>
      <c r="G56" s="390"/>
      <c r="H56" s="392" t="s">
        <v>358</v>
      </c>
      <c r="I56" s="392"/>
      <c r="J56" s="392"/>
      <c r="P56" s="69"/>
    </row>
    <row r="57" spans="2:17">
      <c r="H57" s="391" t="s">
        <v>337</v>
      </c>
      <c r="I57" s="391"/>
      <c r="J57" s="391"/>
      <c r="O57" s="99"/>
      <c r="P57" s="99"/>
      <c r="Q57" s="99"/>
    </row>
    <row r="58" spans="2:17">
      <c r="C58" s="22" t="s">
        <v>338</v>
      </c>
      <c r="H58" s="391"/>
      <c r="I58" s="391"/>
      <c r="J58" s="391"/>
      <c r="O58" s="99"/>
      <c r="P58" s="99"/>
      <c r="Q58" s="99"/>
    </row>
    <row r="59" spans="2:17" ht="123" customHeight="1">
      <c r="C59" s="390" t="str" cm="1">
        <f t="array" aca="1" ref="C59" ca="1">INDEX(Products!A:E, (MATCH(OFFSET(INDIRECT(ADDRESS(ROW(), COLUMN())), -5, 0), Products!B:B, 0)), 5)</f>
        <v xml:space="preserve">・通常運用で使用しない通信は基本的に遮断しますが、ルール設計・疎通確認が必要となります。				
・通信やセキュリティ機能が集約される（通信経路が集約される）ため、製品の障害がシステム全体に影響を及ぼす可能性があります。				
・UTMは多機能であるが故に高コストです。必要な機能に限定して利用できるものもあるため、自社のセキュリティレベルを加味して必要機能を選定してください。				</v>
      </c>
      <c r="D59" s="390"/>
      <c r="E59" s="390"/>
      <c r="F59" s="390"/>
      <c r="G59" s="390"/>
      <c r="H59" s="391"/>
      <c r="I59" s="391"/>
      <c r="J59" s="391"/>
      <c r="O59" s="99"/>
      <c r="P59" s="99"/>
      <c r="Q59" s="99"/>
    </row>
    <row r="60" spans="2:17">
      <c r="H60" s="391"/>
      <c r="I60" s="391"/>
      <c r="J60" s="391"/>
      <c r="O60" s="99"/>
      <c r="P60" s="99"/>
      <c r="Q60" s="99"/>
    </row>
    <row r="61" spans="2:17">
      <c r="C61" s="22" t="s">
        <v>339</v>
      </c>
      <c r="H61" s="391"/>
      <c r="I61" s="391"/>
      <c r="J61" s="391"/>
      <c r="O61" s="99"/>
      <c r="P61" s="99"/>
      <c r="Q61" s="99"/>
    </row>
    <row r="62" spans="2:17">
      <c r="O62" s="99"/>
      <c r="P62" s="99"/>
      <c r="Q62" s="99"/>
    </row>
    <row r="63" spans="2:17">
      <c r="C63" s="378" t="s">
        <v>419</v>
      </c>
      <c r="D63" s="378"/>
      <c r="E63" s="398" t="s">
        <v>426</v>
      </c>
      <c r="F63" s="399"/>
      <c r="G63" s="380" t="s">
        <v>421</v>
      </c>
      <c r="H63" s="380"/>
      <c r="I63" s="381" t="s">
        <v>422</v>
      </c>
      <c r="J63" s="381"/>
      <c r="K63" s="382" t="s">
        <v>423</v>
      </c>
      <c r="L63" s="382"/>
      <c r="M63" s="383" t="s">
        <v>424</v>
      </c>
      <c r="N63" s="383"/>
      <c r="P63" s="69"/>
    </row>
    <row r="64" spans="2:17" ht="81" customHeight="1">
      <c r="C64" s="415" t="str">
        <f>$C$11</f>
        <v>・脆弱性情報の調査
・ターゲットシステムのスキャン</v>
      </c>
      <c r="D64" s="415"/>
      <c r="E64" s="377" t="str">
        <f>$E$11</f>
        <v>・公開サーバの特定と初期アクセス</v>
      </c>
      <c r="F64" s="377"/>
      <c r="G64" s="377" t="str">
        <f>$G$11</f>
        <v>・公開サーバの脆弱性を利用した不正アクセス</v>
      </c>
      <c r="H64" s="377"/>
      <c r="I64" s="415" t="str">
        <f>$I$11</f>
        <v>・（ネットワークスキャン）
・（ホストスキャン）
・重要情報を管理するサーバへの横展開と権限昇格</v>
      </c>
      <c r="J64" s="415"/>
      <c r="K64" s="377" t="str">
        <f>$K$11</f>
        <v>・標準ポートを使用した疎通
・OSコマンド実行
・コマンド実行履歴の削除</v>
      </c>
      <c r="L64" s="377"/>
      <c r="M64" s="377" t="str">
        <f>$M$11</f>
        <v>・重要情報の窃取</v>
      </c>
      <c r="N64" s="377"/>
      <c r="P64" s="69"/>
    </row>
    <row r="65" spans="2:17" ht="81.95" customHeight="1">
      <c r="C65" s="389" t="s">
        <v>634</v>
      </c>
      <c r="D65" s="389"/>
      <c r="E65" s="377" t="s">
        <v>312</v>
      </c>
      <c r="F65" s="377"/>
      <c r="G65" s="377" t="s">
        <v>312</v>
      </c>
      <c r="H65" s="377"/>
      <c r="I65" s="389" t="s">
        <v>635</v>
      </c>
      <c r="J65" s="389"/>
      <c r="K65" s="377" t="s">
        <v>312</v>
      </c>
      <c r="L65" s="377"/>
      <c r="M65" s="377" t="s">
        <v>312</v>
      </c>
      <c r="N65" s="377"/>
      <c r="P65" s="69"/>
    </row>
    <row r="66" spans="2:17" ht="20.25" thickBot="1">
      <c r="P66" s="69"/>
    </row>
    <row r="67" spans="2:17" ht="39.950000000000003" customHeight="1" thickBot="1">
      <c r="C67" s="374" t="s">
        <v>490</v>
      </c>
      <c r="D67" s="375"/>
      <c r="E67" s="375"/>
      <c r="F67" s="375"/>
      <c r="G67" s="375"/>
      <c r="H67" s="375"/>
      <c r="I67" s="375"/>
      <c r="J67" s="375"/>
      <c r="K67" s="375"/>
      <c r="L67" s="375"/>
      <c r="M67" s="375"/>
      <c r="N67" s="376"/>
      <c r="P67" s="69"/>
    </row>
    <row r="68" spans="2:17" ht="19.5" customHeight="1">
      <c r="C68" s="22"/>
      <c r="H68" s="99"/>
      <c r="I68" s="99"/>
      <c r="J68" s="99"/>
      <c r="P68" s="69"/>
    </row>
    <row r="69" spans="2:17" ht="19.5" customHeight="1">
      <c r="C69" s="22"/>
      <c r="H69" s="99"/>
      <c r="I69" s="99"/>
      <c r="J69" s="99"/>
      <c r="P69" s="69"/>
    </row>
    <row r="70" spans="2:17" ht="39.75">
      <c r="B70" s="33"/>
      <c r="C70" s="33" t="str">
        <f>VLOOKUP(2,Products!$A$4:$B$35,2,FALSE)</f>
        <v>クラウドサービス用ファイアウォール</v>
      </c>
      <c r="P70" s="69"/>
    </row>
    <row r="71" spans="2:17">
      <c r="C71" s="22" t="s">
        <v>334</v>
      </c>
      <c r="H71" s="22" t="s">
        <v>335</v>
      </c>
      <c r="P71" s="69"/>
    </row>
    <row r="72" spans="2:17" ht="60" customHeight="1">
      <c r="C72" s="390" t="str" cm="1">
        <f t="array" aca="1" ref="C72" ca="1">INDEX(Products!A:D, (MATCH(OFFSET(INDIRECT(ADDRESS(ROW(), COLUMN())), -2, 0), Products!B:B, 0)), 4)</f>
        <v xml:space="preserve">クラウド上の社内システムと外部ネットワークの通信を集中的に管理します。			
クラウド上で提供されるサービスのため、ユーザやシステムの場所にとらわれず同一のポリシーを適用することができます。			</v>
      </c>
      <c r="D72" s="390"/>
      <c r="E72" s="390"/>
      <c r="F72" s="390"/>
      <c r="G72" s="390"/>
      <c r="H72" s="392" t="str">
        <f>$H$56</f>
        <v>JIPDEC「企業IT利活⽤動向調査2022」より引用</v>
      </c>
      <c r="I72" s="392"/>
      <c r="J72" s="392"/>
      <c r="P72" s="69" cm="1">
        <f t="array" aca="1" ref="P72" ca="1">OFFSET(INDIRECT(ADDRESS(ROW(), COLUMN())), -2, 0)</f>
        <v>0</v>
      </c>
    </row>
    <row r="73" spans="2:17">
      <c r="C73" s="22"/>
      <c r="H73" s="391" t="s">
        <v>491</v>
      </c>
      <c r="I73" s="391"/>
      <c r="J73" s="391"/>
      <c r="O73" s="99"/>
      <c r="P73" s="99"/>
      <c r="Q73" s="99"/>
    </row>
    <row r="74" spans="2:17">
      <c r="C74" s="22" t="s">
        <v>492</v>
      </c>
      <c r="G74" s="37"/>
      <c r="H74" s="391"/>
      <c r="I74" s="391"/>
      <c r="J74" s="391"/>
      <c r="O74" s="99"/>
      <c r="P74" s="99"/>
      <c r="Q74" s="99"/>
    </row>
    <row r="75" spans="2:17" ht="96.95" customHeight="1">
      <c r="C75" s="390" t="str" cm="1">
        <f t="array" aca="1" ref="C75" ca="1">INDEX(Products!A:E, (MATCH(OFFSET(INDIRECT(ADDRESS(ROW(), COLUMN())), -5, 0), Products!B:B, 0)), 5)</f>
        <v xml:space="preserve">・通常運用で使用しない通信は基本的に遮断しますが、ルール設計・疎通確認が必要となります。				
・通信やセキュリティ機能が集約される（通信経路が集約される）ため、製品の障害がシステム
　全体に影響を及ぼす可能性があります。				</v>
      </c>
      <c r="D75" s="390"/>
      <c r="E75" s="390"/>
      <c r="F75" s="390"/>
      <c r="G75" s="390"/>
      <c r="H75" s="391"/>
      <c r="I75" s="391"/>
      <c r="J75" s="391"/>
      <c r="O75" s="99"/>
      <c r="P75" s="99"/>
      <c r="Q75" s="99"/>
    </row>
    <row r="76" spans="2:17">
      <c r="H76" s="391"/>
      <c r="I76" s="391"/>
      <c r="J76" s="391"/>
      <c r="O76" s="99"/>
      <c r="P76" s="99"/>
      <c r="Q76" s="99"/>
    </row>
    <row r="77" spans="2:17">
      <c r="C77" s="22" t="s">
        <v>339</v>
      </c>
      <c r="H77" s="391"/>
      <c r="I77" s="391"/>
      <c r="J77" s="391"/>
      <c r="O77" s="99"/>
      <c r="P77" s="99"/>
      <c r="Q77" s="99"/>
    </row>
    <row r="78" spans="2:17">
      <c r="O78" s="99"/>
      <c r="P78" s="99"/>
      <c r="Q78" s="99"/>
    </row>
    <row r="79" spans="2:17">
      <c r="C79" s="378" t="s">
        <v>419</v>
      </c>
      <c r="D79" s="378"/>
      <c r="E79" s="398" t="s">
        <v>426</v>
      </c>
      <c r="F79" s="399"/>
      <c r="G79" s="380" t="s">
        <v>421</v>
      </c>
      <c r="H79" s="380"/>
      <c r="I79" s="381" t="s">
        <v>422</v>
      </c>
      <c r="J79" s="381"/>
      <c r="K79" s="382" t="s">
        <v>423</v>
      </c>
      <c r="L79" s="382"/>
      <c r="M79" s="383" t="s">
        <v>424</v>
      </c>
      <c r="N79" s="383"/>
      <c r="P79" s="69"/>
    </row>
    <row r="80" spans="2:17" ht="81" customHeight="1">
      <c r="C80" s="377" t="str">
        <f>$C$11</f>
        <v>・脆弱性情報の調査
・ターゲットシステムのスキャン</v>
      </c>
      <c r="D80" s="377"/>
      <c r="E80" s="377" t="str">
        <f>$E$11</f>
        <v>・公開サーバの特定と初期アクセス</v>
      </c>
      <c r="F80" s="377"/>
      <c r="G80" s="377" t="str">
        <f>$G$11</f>
        <v>・公開サーバの脆弱性を利用した不正アクセス</v>
      </c>
      <c r="H80" s="377"/>
      <c r="I80" s="415" t="str">
        <f>$I$11</f>
        <v>・（ネットワークスキャン）
・（ホストスキャン）
・重要情報を管理するサーバへの横展開と権限昇格</v>
      </c>
      <c r="J80" s="415"/>
      <c r="K80" s="377" t="str">
        <f>$K$11</f>
        <v>・標準ポートを使用した疎通
・OSコマンド実行
・コマンド実行履歴の削除</v>
      </c>
      <c r="L80" s="377"/>
      <c r="M80" s="377" t="str">
        <f>$M$11</f>
        <v>・重要情報の窃取</v>
      </c>
      <c r="N80" s="377"/>
      <c r="P80" s="69"/>
    </row>
    <row r="81" spans="2:17" ht="129" customHeight="1">
      <c r="C81" s="377" t="s">
        <v>312</v>
      </c>
      <c r="D81" s="377"/>
      <c r="E81" s="377" t="s">
        <v>312</v>
      </c>
      <c r="F81" s="377"/>
      <c r="G81" s="377" t="s">
        <v>312</v>
      </c>
      <c r="H81" s="377"/>
      <c r="I81" s="389" t="s">
        <v>635</v>
      </c>
      <c r="J81" s="389"/>
      <c r="K81" s="377" t="s">
        <v>312</v>
      </c>
      <c r="L81" s="377"/>
      <c r="M81" s="377" t="s">
        <v>312</v>
      </c>
      <c r="N81" s="377"/>
      <c r="P81" s="69"/>
    </row>
    <row r="82" spans="2:17" ht="20.25" thickBot="1">
      <c r="P82" s="69"/>
    </row>
    <row r="83" spans="2:17" ht="39.950000000000003" customHeight="1" thickBot="1">
      <c r="C83" s="374" t="s">
        <v>490</v>
      </c>
      <c r="D83" s="375"/>
      <c r="E83" s="375"/>
      <c r="F83" s="375"/>
      <c r="G83" s="375"/>
      <c r="H83" s="375"/>
      <c r="I83" s="375"/>
      <c r="J83" s="375"/>
      <c r="K83" s="375"/>
      <c r="L83" s="375"/>
      <c r="M83" s="375"/>
      <c r="N83" s="376"/>
      <c r="P83" s="69"/>
    </row>
    <row r="84" spans="2:17" ht="19.5" customHeight="1">
      <c r="C84" s="22"/>
      <c r="H84" s="99"/>
      <c r="I84" s="99"/>
      <c r="J84" s="99"/>
      <c r="P84" s="69"/>
    </row>
    <row r="85" spans="2:17" ht="19.5" customHeight="1">
      <c r="C85" s="22"/>
      <c r="H85" s="99"/>
      <c r="I85" s="99"/>
      <c r="J85" s="99"/>
      <c r="P85" s="69"/>
    </row>
    <row r="86" spans="2:17" ht="39.75">
      <c r="B86" s="33"/>
      <c r="C86" s="33" t="str">
        <f>VLOOKUP(3,Products!$A$4:$B$35,2,FALSE)</f>
        <v>Webアプリケーションファイアウォール（WAF）</v>
      </c>
      <c r="P86" s="69"/>
    </row>
    <row r="87" spans="2:17">
      <c r="C87" s="22" t="s">
        <v>334</v>
      </c>
      <c r="H87" s="22" t="s">
        <v>335</v>
      </c>
      <c r="P87" s="69"/>
    </row>
    <row r="88" spans="2:17">
      <c r="C88" s="390" t="str" cm="1">
        <f t="array" aca="1" ref="C88" ca="1">INDEX(Products!A:D, (MATCH(OFFSET(INDIRECT(ADDRESS(ROW(), COLUMN())), -2, 0), Products!B:B, 0)), 4)</f>
        <v>Webアプリケーションの前面やネットワークに配置し、脆弱性を悪用した攻撃を検出・低減します。</v>
      </c>
      <c r="D88" s="390"/>
      <c r="E88" s="390"/>
      <c r="F88" s="390"/>
      <c r="G88" s="390"/>
      <c r="H88" s="392" t="str">
        <f>$H$56</f>
        <v>JIPDEC「企業IT利活⽤動向調査2022」より引用</v>
      </c>
      <c r="I88" s="392"/>
      <c r="J88" s="392"/>
      <c r="P88" s="69"/>
    </row>
    <row r="89" spans="2:17">
      <c r="C89" s="22"/>
      <c r="H89" s="391" t="s">
        <v>491</v>
      </c>
      <c r="I89" s="391"/>
      <c r="J89" s="391"/>
      <c r="O89" s="99"/>
      <c r="P89" s="99"/>
      <c r="Q89" s="99"/>
    </row>
    <row r="90" spans="2:17">
      <c r="C90" s="22" t="s">
        <v>348</v>
      </c>
      <c r="G90" s="37"/>
      <c r="H90" s="391"/>
      <c r="I90" s="391"/>
      <c r="J90" s="391"/>
      <c r="O90" s="99"/>
      <c r="P90" s="99"/>
      <c r="Q90" s="99"/>
    </row>
    <row r="91" spans="2:17">
      <c r="C91" s="390" t="str" cm="1">
        <f t="array" aca="1" ref="C91" ca="1">INDEX(Products!A:E, (MATCH(OFFSET(INDIRECT(ADDRESS(ROW(), COLUMN())), -5, 0), Products!B:B, 0)), 5)</f>
        <v xml:space="preserve">・過検知、誤検知のリスクがあります。				
・基本的には設定のチューニングが必要です。
　内製が難しい場合は既成ルールの検討または運用の外部委託をご検討ください。			
・アプリケーション型のWAFを運用する場合にはWebサーバに大きな負荷がかかる場合があります。
　クラウド型、アプライアンス型の提供形態をご検討ください。		</v>
      </c>
      <c r="D91" s="390"/>
      <c r="E91" s="390"/>
      <c r="F91" s="390"/>
      <c r="G91" s="390"/>
      <c r="H91" s="391"/>
      <c r="I91" s="391"/>
      <c r="J91" s="391"/>
      <c r="O91" s="99"/>
      <c r="P91" s="99"/>
      <c r="Q91" s="99"/>
    </row>
    <row r="92" spans="2:17" ht="39" customHeight="1">
      <c r="C92" s="390"/>
      <c r="D92" s="390"/>
      <c r="E92" s="390"/>
      <c r="F92" s="390"/>
      <c r="G92" s="390"/>
      <c r="H92" s="391"/>
      <c r="I92" s="391"/>
      <c r="J92" s="391"/>
      <c r="O92" s="99"/>
      <c r="P92" s="99"/>
      <c r="Q92" s="99"/>
    </row>
    <row r="93" spans="2:17" ht="42" customHeight="1">
      <c r="C93" s="390"/>
      <c r="D93" s="390"/>
      <c r="E93" s="390"/>
      <c r="F93" s="390"/>
      <c r="G93" s="390"/>
      <c r="H93" s="391"/>
      <c r="I93" s="391"/>
      <c r="J93" s="391"/>
      <c r="O93" s="99"/>
      <c r="P93" s="99"/>
      <c r="Q93" s="99"/>
    </row>
    <row r="94" spans="2:17">
      <c r="H94" s="391"/>
      <c r="I94" s="391"/>
      <c r="J94" s="391"/>
      <c r="O94" s="99"/>
      <c r="P94" s="99"/>
      <c r="Q94" s="99"/>
    </row>
    <row r="95" spans="2:17">
      <c r="C95" s="22" t="s">
        <v>339</v>
      </c>
      <c r="H95" s="391"/>
      <c r="I95" s="391"/>
      <c r="J95" s="391"/>
      <c r="O95" s="99"/>
      <c r="P95" s="99"/>
      <c r="Q95" s="99"/>
    </row>
    <row r="96" spans="2:17">
      <c r="O96" s="99"/>
      <c r="P96" s="99"/>
      <c r="Q96" s="99"/>
    </row>
    <row r="97" spans="2:17">
      <c r="C97" s="426" t="s">
        <v>419</v>
      </c>
      <c r="D97" s="427"/>
      <c r="E97" s="428" t="s">
        <v>426</v>
      </c>
      <c r="F97" s="429"/>
      <c r="G97" s="430" t="s">
        <v>421</v>
      </c>
      <c r="H97" s="431"/>
      <c r="I97" s="432" t="s">
        <v>422</v>
      </c>
      <c r="J97" s="433"/>
      <c r="K97" s="434" t="s">
        <v>423</v>
      </c>
      <c r="L97" s="435"/>
      <c r="M97" s="436" t="s">
        <v>424</v>
      </c>
      <c r="N97" s="437"/>
      <c r="P97" s="69"/>
    </row>
    <row r="98" spans="2:17" ht="80.099999999999994" customHeight="1">
      <c r="C98" s="455" t="str">
        <f>$C$11</f>
        <v>・脆弱性情報の調査
・ターゲットシステムのスキャン</v>
      </c>
      <c r="D98" s="456"/>
      <c r="E98" s="455" t="str">
        <f>$E$11</f>
        <v>・公開サーバの特定と初期アクセス</v>
      </c>
      <c r="F98" s="456"/>
      <c r="G98" s="415" t="str">
        <f>$G$11</f>
        <v>・公開サーバの脆弱性を利用した不正アクセス</v>
      </c>
      <c r="H98" s="415"/>
      <c r="I98" s="455" t="str">
        <f>$I$11</f>
        <v>・（ネットワークスキャン）
・（ホストスキャン）
・重要情報を管理するサーバへの横展開と権限昇格</v>
      </c>
      <c r="J98" s="456"/>
      <c r="K98" s="455" t="str">
        <f>$K$11</f>
        <v>・標準ポートを使用した疎通
・OSコマンド実行
・コマンド実行履歴の削除</v>
      </c>
      <c r="L98" s="456"/>
      <c r="M98" s="455" t="str">
        <f>$M$11</f>
        <v>・重要情報の窃取</v>
      </c>
      <c r="N98" s="456"/>
      <c r="P98" s="69"/>
    </row>
    <row r="99" spans="2:17" ht="66" customHeight="1">
      <c r="C99" s="455" t="s">
        <v>312</v>
      </c>
      <c r="D99" s="456"/>
      <c r="E99" s="455" t="s">
        <v>312</v>
      </c>
      <c r="F99" s="456"/>
      <c r="G99" s="389" t="s">
        <v>636</v>
      </c>
      <c r="H99" s="389"/>
      <c r="I99" s="455" t="s">
        <v>312</v>
      </c>
      <c r="J99" s="456"/>
      <c r="K99" s="455" t="s">
        <v>312</v>
      </c>
      <c r="L99" s="456"/>
      <c r="M99" s="455" t="s">
        <v>312</v>
      </c>
      <c r="N99" s="456"/>
      <c r="P99" s="69"/>
    </row>
    <row r="100" spans="2:17" ht="20.25" thickBot="1">
      <c r="P100" s="69"/>
    </row>
    <row r="101" spans="2:17" ht="39.950000000000003" customHeight="1" thickBot="1">
      <c r="C101" s="374" t="s">
        <v>490</v>
      </c>
      <c r="D101" s="375"/>
      <c r="E101" s="375"/>
      <c r="F101" s="375"/>
      <c r="G101" s="375"/>
      <c r="H101" s="375"/>
      <c r="I101" s="375"/>
      <c r="J101" s="375"/>
      <c r="K101" s="375"/>
      <c r="L101" s="375"/>
      <c r="M101" s="375"/>
      <c r="N101" s="376"/>
      <c r="P101" s="69"/>
    </row>
    <row r="102" spans="2:17" ht="19.5" customHeight="1">
      <c r="C102" s="22"/>
      <c r="H102" s="99"/>
      <c r="I102" s="99"/>
      <c r="J102" s="99"/>
      <c r="P102" s="69"/>
    </row>
    <row r="103" spans="2:17" ht="19.5" customHeight="1">
      <c r="C103" s="22"/>
      <c r="H103" s="99"/>
      <c r="I103" s="99"/>
      <c r="J103" s="99"/>
      <c r="P103" s="69"/>
    </row>
    <row r="104" spans="2:17" ht="39.75">
      <c r="B104" s="33"/>
      <c r="C104" s="33" t="str">
        <f>VLOOKUP(4,Products!$A$4:$B$35,2,FALSE)</f>
        <v>クラウドサービス用WAF</v>
      </c>
      <c r="P104" s="69"/>
    </row>
    <row r="105" spans="2:17">
      <c r="C105" s="22" t="s">
        <v>334</v>
      </c>
      <c r="H105" s="22" t="s">
        <v>335</v>
      </c>
      <c r="P105" s="69"/>
    </row>
    <row r="106" spans="2:17" ht="60.95" customHeight="1">
      <c r="C106" s="390" t="str" cm="1">
        <f t="array" aca="1" ref="C106" ca="1">INDEX(Products!A:D, (MATCH(OFFSET(INDIRECT(ADDRESS(ROW(), COLUMN())), -2, 0), Products!B:B, 0)), 4)</f>
        <v>Webアプリケーションの前面やネットワークに配置し、脆弱性を悪用した攻撃を検出・低減します。クラウドサービスとして利用しているWebサーバを保護します。</v>
      </c>
      <c r="D106" s="390"/>
      <c r="E106" s="390"/>
      <c r="F106" s="390"/>
      <c r="G106" s="390"/>
      <c r="H106" s="392" t="str">
        <f>$H$56</f>
        <v>JIPDEC「企業IT利活⽤動向調査2022」より引用</v>
      </c>
      <c r="I106" s="392"/>
      <c r="J106" s="392"/>
      <c r="P106" s="69"/>
    </row>
    <row r="107" spans="2:17">
      <c r="C107" s="22"/>
      <c r="H107" s="391" t="s">
        <v>491</v>
      </c>
      <c r="I107" s="391"/>
      <c r="J107" s="391"/>
      <c r="O107" s="99"/>
      <c r="P107" s="99"/>
      <c r="Q107" s="99"/>
    </row>
    <row r="108" spans="2:17">
      <c r="C108" s="22" t="s">
        <v>348</v>
      </c>
      <c r="G108" s="37"/>
      <c r="H108" s="391"/>
      <c r="I108" s="391"/>
      <c r="J108" s="391"/>
      <c r="O108" s="99"/>
      <c r="P108" s="99"/>
      <c r="Q108" s="99"/>
    </row>
    <row r="109" spans="2:17" ht="89.1" customHeight="1">
      <c r="C109" s="390" t="str" cm="1">
        <f t="array" aca="1" ref="C109" ca="1">INDEX(Products!A:E, (MATCH(OFFSET(INDIRECT(ADDRESS(ROW(), COLUMN())), -5, 0), Products!B:B, 0)), 5)</f>
        <v xml:space="preserve">・過検知、誤検知のリスクがあります。				
・基本的には設定のチューニングが必要です。
　内製が難しい場合は既成ルールの検討または運用の外部委託をご検討ください。			</v>
      </c>
      <c r="D109" s="390"/>
      <c r="E109" s="390"/>
      <c r="F109" s="390"/>
      <c r="G109" s="390"/>
      <c r="H109" s="391"/>
      <c r="I109" s="391"/>
      <c r="J109" s="391"/>
      <c r="O109" s="99"/>
      <c r="P109" s="99"/>
      <c r="Q109" s="99"/>
    </row>
    <row r="110" spans="2:17" ht="39.950000000000003" customHeight="1">
      <c r="H110" s="391"/>
      <c r="I110" s="391"/>
      <c r="J110" s="391"/>
      <c r="O110" s="99"/>
      <c r="P110" s="99"/>
      <c r="Q110" s="99"/>
    </row>
    <row r="111" spans="2:17">
      <c r="C111" s="22" t="s">
        <v>339</v>
      </c>
      <c r="H111" s="391"/>
      <c r="I111" s="391"/>
      <c r="J111" s="391"/>
      <c r="O111" s="99"/>
      <c r="P111" s="99"/>
      <c r="Q111" s="99"/>
    </row>
    <row r="112" spans="2:17">
      <c r="O112" s="99"/>
      <c r="P112" s="99"/>
      <c r="Q112" s="99"/>
    </row>
    <row r="113" spans="2:17">
      <c r="C113" s="426" t="s">
        <v>419</v>
      </c>
      <c r="D113" s="427"/>
      <c r="E113" s="428" t="s">
        <v>426</v>
      </c>
      <c r="F113" s="429"/>
      <c r="G113" s="430" t="s">
        <v>421</v>
      </c>
      <c r="H113" s="431"/>
      <c r="I113" s="432" t="s">
        <v>422</v>
      </c>
      <c r="J113" s="433"/>
      <c r="K113" s="434" t="s">
        <v>423</v>
      </c>
      <c r="L113" s="435"/>
      <c r="M113" s="436" t="s">
        <v>424</v>
      </c>
      <c r="N113" s="437"/>
      <c r="P113" s="69"/>
    </row>
    <row r="114" spans="2:17" ht="80.099999999999994" customHeight="1">
      <c r="C114" s="455" t="str">
        <f>$C$11</f>
        <v>・脆弱性情報の調査
・ターゲットシステムのスキャン</v>
      </c>
      <c r="D114" s="456"/>
      <c r="E114" s="455" t="str">
        <f>$E$11</f>
        <v>・公開サーバの特定と初期アクセス</v>
      </c>
      <c r="F114" s="456"/>
      <c r="G114" s="415" t="str">
        <f>$G$11</f>
        <v>・公開サーバの脆弱性を利用した不正アクセス</v>
      </c>
      <c r="H114" s="415"/>
      <c r="I114" s="455" t="str">
        <f>$I$11</f>
        <v>・（ネットワークスキャン）
・（ホストスキャン）
・重要情報を管理するサーバへの横展開と権限昇格</v>
      </c>
      <c r="J114" s="456"/>
      <c r="K114" s="455" t="str">
        <f>$K$11</f>
        <v>・標準ポートを使用した疎通
・OSコマンド実行
・コマンド実行履歴の削除</v>
      </c>
      <c r="L114" s="456"/>
      <c r="M114" s="455" t="str">
        <f>$M$11</f>
        <v>・重要情報の窃取</v>
      </c>
      <c r="N114" s="456"/>
      <c r="P114" s="69"/>
    </row>
    <row r="115" spans="2:17" ht="90" customHeight="1">
      <c r="C115" s="455" t="s">
        <v>312</v>
      </c>
      <c r="D115" s="456"/>
      <c r="E115" s="455" t="s">
        <v>312</v>
      </c>
      <c r="F115" s="456"/>
      <c r="G115" s="389" t="s">
        <v>636</v>
      </c>
      <c r="H115" s="389"/>
      <c r="I115" s="455" t="s">
        <v>312</v>
      </c>
      <c r="J115" s="456"/>
      <c r="K115" s="455" t="s">
        <v>312</v>
      </c>
      <c r="L115" s="456"/>
      <c r="M115" s="455" t="s">
        <v>312</v>
      </c>
      <c r="N115" s="456"/>
      <c r="P115" s="69"/>
    </row>
    <row r="116" spans="2:17" ht="20.25" thickBot="1">
      <c r="P116" s="69"/>
    </row>
    <row r="117" spans="2:17" ht="39.950000000000003" customHeight="1" thickBot="1">
      <c r="C117" s="374" t="s">
        <v>490</v>
      </c>
      <c r="D117" s="375"/>
      <c r="E117" s="375"/>
      <c r="F117" s="375"/>
      <c r="G117" s="375"/>
      <c r="H117" s="375"/>
      <c r="I117" s="375"/>
      <c r="J117" s="375"/>
      <c r="K117" s="375"/>
      <c r="L117" s="375"/>
      <c r="M117" s="375"/>
      <c r="N117" s="376"/>
      <c r="P117" s="69"/>
    </row>
    <row r="118" spans="2:17" ht="19.5" customHeight="1">
      <c r="C118" s="22"/>
      <c r="H118" s="99"/>
      <c r="I118" s="99"/>
      <c r="J118" s="99"/>
      <c r="P118" s="69"/>
    </row>
    <row r="119" spans="2:17" ht="19.5" customHeight="1">
      <c r="C119" s="22"/>
      <c r="H119" s="99"/>
      <c r="I119" s="99"/>
      <c r="J119" s="99"/>
      <c r="P119" s="69"/>
    </row>
    <row r="120" spans="2:17" ht="39.75">
      <c r="B120" s="33"/>
      <c r="C120" s="33" t="str">
        <f>VLOOKUP(5,Products!$A$4:$B$35,2,FALSE)</f>
        <v>VPN、セキュアリモートアクセス、プライベートアクセス</v>
      </c>
      <c r="P120" s="69"/>
    </row>
    <row r="121" spans="2:17">
      <c r="C121" s="22" t="s">
        <v>334</v>
      </c>
      <c r="H121" s="22" t="s">
        <v>335</v>
      </c>
      <c r="P121" s="69"/>
    </row>
    <row r="122" spans="2:17" ht="195" customHeight="1">
      <c r="C122" s="393" t="str" cm="1">
        <f t="array" aca="1" ref="C122" ca="1">INDEX(Products!A:D, (MATCH(OFFSET(INDIRECT(ADDRESS(ROW(), COLUMN())), -2, 0), Products!B:B, 0)), 4)</f>
        <v xml:space="preserve">VPN：
インターネット上に仮想の専用線を設定し、接続したい拠点に専用のルーターを設置し、特定の人のみが相互通信できる環境を構築します。	
セキュアリモートアクセス：
IDとパスワードに加えて、利用するユーザと端末情報を利用することで認証を強化します。リモートデスクトップやセキュアブラウザといった利用形態が挙げられます。			
プライベートアクセス：
回線事業者が提供する閉域網によりインターネットを経由せずに事業拠点とデータセンタ環境を接続します。GW同士の認証を行うことでセキュアな通信を実現します。			</v>
      </c>
      <c r="D122" s="393"/>
      <c r="E122" s="393"/>
      <c r="F122" s="393"/>
      <c r="G122" s="393"/>
      <c r="H122" s="392" t="str">
        <f>$H$56</f>
        <v>JIPDEC「企業IT利活⽤動向調査2022」より引用</v>
      </c>
      <c r="I122" s="392"/>
      <c r="J122" s="392"/>
      <c r="P122" s="69"/>
    </row>
    <row r="123" spans="2:17" ht="40.5" customHeight="1">
      <c r="H123" s="391" t="s">
        <v>491</v>
      </c>
      <c r="I123" s="391"/>
      <c r="J123" s="391"/>
      <c r="O123" s="99"/>
      <c r="P123" s="99"/>
      <c r="Q123" s="99"/>
    </row>
    <row r="124" spans="2:17">
      <c r="C124" s="22" t="s">
        <v>492</v>
      </c>
      <c r="G124" s="37"/>
      <c r="H124" s="391"/>
      <c r="I124" s="391"/>
      <c r="J124" s="391"/>
      <c r="O124" s="99"/>
      <c r="P124" s="99"/>
      <c r="Q124" s="99"/>
    </row>
    <row r="125" spans="2:17" ht="84.75" customHeight="1">
      <c r="C125" s="390" t="str" cm="1">
        <f t="array" aca="1" ref="C125" ca="1">INDEX(Products!A:E, (MATCH(OFFSET(INDIRECT(ADDRESS(ROW(), COLUMN())), -5, 0), Products!B:B, 0)), 5)</f>
        <v xml:space="preserve">・VPN機器の脆弱性を利用した侵入事例があるように、100%侵入防止を保障
　するものではありません。				
・クラウドやデータセンターなどの提供事業者側のインシデントのリスクが
　あります。				</v>
      </c>
      <c r="D125" s="390"/>
      <c r="E125" s="390"/>
      <c r="F125" s="390"/>
      <c r="G125" s="390"/>
      <c r="H125" s="391"/>
      <c r="I125" s="391"/>
      <c r="J125" s="391"/>
      <c r="O125" s="99"/>
      <c r="P125" s="99"/>
      <c r="Q125" s="99"/>
    </row>
    <row r="126" spans="2:17">
      <c r="H126" s="391"/>
      <c r="I126" s="391"/>
      <c r="J126" s="391"/>
      <c r="O126" s="99"/>
      <c r="P126" s="99"/>
      <c r="Q126" s="99"/>
    </row>
    <row r="127" spans="2:17">
      <c r="C127" s="22" t="s">
        <v>339</v>
      </c>
      <c r="H127" s="391"/>
      <c r="I127" s="391"/>
      <c r="J127" s="391"/>
      <c r="O127" s="99"/>
      <c r="P127" s="99"/>
      <c r="Q127" s="99"/>
    </row>
    <row r="128" spans="2:17">
      <c r="O128" s="99"/>
      <c r="P128" s="99"/>
      <c r="Q128" s="99"/>
    </row>
    <row r="129" spans="2:17">
      <c r="C129" s="426" t="s">
        <v>419</v>
      </c>
      <c r="D129" s="427"/>
      <c r="E129" s="428" t="s">
        <v>426</v>
      </c>
      <c r="F129" s="429"/>
      <c r="G129" s="430" t="s">
        <v>421</v>
      </c>
      <c r="H129" s="431"/>
      <c r="I129" s="432" t="s">
        <v>422</v>
      </c>
      <c r="J129" s="433"/>
      <c r="K129" s="434" t="s">
        <v>423</v>
      </c>
      <c r="L129" s="435"/>
      <c r="M129" s="436" t="s">
        <v>424</v>
      </c>
      <c r="N129" s="437"/>
      <c r="P129" s="69"/>
    </row>
    <row r="130" spans="2:17" ht="80.099999999999994" customHeight="1">
      <c r="C130" s="455" t="str">
        <f>$C$11</f>
        <v>・脆弱性情報の調査
・ターゲットシステムのスキャン</v>
      </c>
      <c r="D130" s="456"/>
      <c r="E130" s="455" t="str">
        <f>$E$11</f>
        <v>・公開サーバの特定と初期アクセス</v>
      </c>
      <c r="F130" s="456"/>
      <c r="G130" s="455" t="str">
        <f>$G$11</f>
        <v>・公開サーバの脆弱性を利用した不正アクセス</v>
      </c>
      <c r="H130" s="456"/>
      <c r="I130" s="455" t="str">
        <f>$I$11</f>
        <v>・（ネットワークスキャン）
・（ホストスキャン）
・重要情報を管理するサーバへの横展開と権限昇格</v>
      </c>
      <c r="J130" s="456"/>
      <c r="K130" s="455" t="str">
        <f>$K$11</f>
        <v>・標準ポートを使用した疎通
・OSコマンド実行
・コマンド実行履歴の削除</v>
      </c>
      <c r="L130" s="456"/>
      <c r="M130" s="455" t="str">
        <f>$M$11</f>
        <v>・重要情報の窃取</v>
      </c>
      <c r="N130" s="456"/>
      <c r="P130" s="69"/>
    </row>
    <row r="131" spans="2:17" ht="20.100000000000001" customHeight="1">
      <c r="C131" s="455" t="s">
        <v>312</v>
      </c>
      <c r="D131" s="456"/>
      <c r="E131" s="455" t="s">
        <v>312</v>
      </c>
      <c r="F131" s="456"/>
      <c r="G131" s="455" t="s">
        <v>312</v>
      </c>
      <c r="H131" s="456"/>
      <c r="I131" s="455" t="s">
        <v>312</v>
      </c>
      <c r="J131" s="456"/>
      <c r="K131" s="455" t="s">
        <v>312</v>
      </c>
      <c r="L131" s="456"/>
      <c r="M131" s="455" t="s">
        <v>312</v>
      </c>
      <c r="N131" s="456"/>
      <c r="P131" s="69"/>
    </row>
    <row r="132" spans="2:17" ht="20.25" thickBot="1">
      <c r="P132" s="69"/>
    </row>
    <row r="133" spans="2:17" ht="39.950000000000003" customHeight="1" thickBot="1">
      <c r="C133" s="374" t="s">
        <v>490</v>
      </c>
      <c r="D133" s="375"/>
      <c r="E133" s="375"/>
      <c r="F133" s="375"/>
      <c r="G133" s="375"/>
      <c r="H133" s="375"/>
      <c r="I133" s="375"/>
      <c r="J133" s="375"/>
      <c r="K133" s="375"/>
      <c r="L133" s="375"/>
      <c r="M133" s="375"/>
      <c r="N133" s="376"/>
      <c r="P133" s="69"/>
    </row>
    <row r="134" spans="2:17" ht="19.5" customHeight="1">
      <c r="C134" s="22"/>
      <c r="H134" s="99"/>
      <c r="I134" s="99"/>
      <c r="J134" s="99"/>
      <c r="P134" s="69"/>
    </row>
    <row r="135" spans="2:17" ht="19.5" customHeight="1">
      <c r="C135" s="22"/>
      <c r="H135" s="99"/>
      <c r="I135" s="99"/>
      <c r="J135" s="99"/>
      <c r="P135" s="69"/>
    </row>
    <row r="136" spans="2:17" ht="39.75">
      <c r="B136" s="33"/>
      <c r="C136" s="33" t="str">
        <f>VLOOKUP(6,Products!$A$4:$B$35,2,FALSE)</f>
        <v>統合振舞い検知サービス（XDR）</v>
      </c>
      <c r="P136" s="69"/>
    </row>
    <row r="137" spans="2:17">
      <c r="C137" s="22" t="s">
        <v>334</v>
      </c>
      <c r="H137" s="22" t="s">
        <v>335</v>
      </c>
      <c r="P137" s="69"/>
    </row>
    <row r="138" spans="2:17" ht="62.1" customHeight="1">
      <c r="C138" s="390" t="str" cm="1">
        <f t="array" aca="1" ref="C138" ca="1">INDEX(Products!A:D, (MATCH(OFFSET(INDIRECT(ADDRESS(ROW(), COLUMN())), -2, 0), Products!B:B, 0)), 4)</f>
        <v>エンドポイント、ネットワーク、アプリケーション、オンプレミスのデータセンター、クラウドでホスティングされているワークロード全体の情報を活用してセキュリティインシデントの検出と分析を行い、被害後の対処/修復を行うセキュリティ製品です。</v>
      </c>
      <c r="D138" s="390"/>
      <c r="E138" s="390"/>
      <c r="F138" s="390"/>
      <c r="G138" s="390"/>
      <c r="H138" s="392" t="str">
        <f>$H$56</f>
        <v>JIPDEC「企業IT利活⽤動向調査2022」より引用</v>
      </c>
      <c r="I138" s="392"/>
      <c r="J138" s="392"/>
      <c r="P138" s="69"/>
    </row>
    <row r="139" spans="2:17">
      <c r="C139" s="22"/>
      <c r="H139" s="391" t="s">
        <v>491</v>
      </c>
      <c r="I139" s="391"/>
      <c r="J139" s="391"/>
      <c r="O139" s="99"/>
      <c r="P139" s="99"/>
      <c r="Q139" s="99"/>
    </row>
    <row r="140" spans="2:17">
      <c r="C140" s="22" t="s">
        <v>348</v>
      </c>
      <c r="G140" s="37"/>
      <c r="H140" s="391"/>
      <c r="I140" s="391"/>
      <c r="J140" s="391"/>
      <c r="O140" s="99"/>
      <c r="P140" s="99"/>
      <c r="Q140" s="99"/>
    </row>
    <row r="141" spans="2:17" ht="130.5" customHeight="1">
      <c r="C141" s="390" t="str" cm="1">
        <f t="array" aca="1" ref="C141" ca="1">INDEX(Products!A:E, (MATCH(OFFSET(INDIRECT(ADDRESS(ROW(), COLUMN())), -5, 0), Products!B:B, 0)), 5)</f>
        <v xml:space="preserve">・機器やネットワークへの負荷を考慮する必要があります。				
・収集・検知・分析などの作業を自動化できますが、検知された問題が
　本当に取り除かれたかどうか、問題がある場合はどのように対処する
　のかなど、最終的には人が判断する必要があります。				
・運用には専門知識が必要となります。必要に応じて外部委託をご検討
　ください。				</v>
      </c>
      <c r="D141" s="390"/>
      <c r="E141" s="390"/>
      <c r="F141" s="390"/>
      <c r="G141" s="390"/>
      <c r="H141" s="391"/>
      <c r="I141" s="391"/>
      <c r="J141" s="391"/>
      <c r="O141" s="99"/>
      <c r="P141" s="99"/>
      <c r="Q141" s="99"/>
    </row>
    <row r="142" spans="2:17">
      <c r="H142" s="391"/>
      <c r="I142" s="391"/>
      <c r="J142" s="391"/>
      <c r="O142" s="99"/>
      <c r="P142" s="99"/>
      <c r="Q142" s="99"/>
    </row>
    <row r="143" spans="2:17">
      <c r="C143" s="22" t="s">
        <v>339</v>
      </c>
      <c r="H143" s="391"/>
      <c r="I143" s="391"/>
      <c r="J143" s="391"/>
      <c r="O143" s="99"/>
      <c r="P143" s="99"/>
      <c r="Q143" s="99"/>
    </row>
    <row r="144" spans="2:17">
      <c r="O144" s="99"/>
      <c r="P144" s="99"/>
      <c r="Q144" s="99"/>
    </row>
    <row r="145" spans="2:17">
      <c r="C145" s="426" t="s">
        <v>419</v>
      </c>
      <c r="D145" s="427"/>
      <c r="E145" s="428" t="s">
        <v>426</v>
      </c>
      <c r="F145" s="429"/>
      <c r="G145" s="430" t="s">
        <v>421</v>
      </c>
      <c r="H145" s="431"/>
      <c r="I145" s="432" t="s">
        <v>422</v>
      </c>
      <c r="J145" s="433"/>
      <c r="K145" s="434" t="s">
        <v>423</v>
      </c>
      <c r="L145" s="435"/>
      <c r="M145" s="436" t="s">
        <v>424</v>
      </c>
      <c r="N145" s="437"/>
      <c r="P145" s="69"/>
    </row>
    <row r="146" spans="2:17" ht="80.099999999999994" customHeight="1">
      <c r="C146" s="415" t="str">
        <f>$C$11</f>
        <v>・脆弱性情報の調査
・ターゲットシステムのスキャン</v>
      </c>
      <c r="D146" s="415"/>
      <c r="E146" s="455" t="str">
        <f>$E$11</f>
        <v>・公開サーバの特定と初期アクセス</v>
      </c>
      <c r="F146" s="456"/>
      <c r="G146" s="415" t="str">
        <f>$G$11</f>
        <v>・公開サーバの脆弱性を利用した不正アクセス</v>
      </c>
      <c r="H146" s="415"/>
      <c r="I146" s="415" t="str">
        <f>$I$11</f>
        <v>・（ネットワークスキャン）
・（ホストスキャン）
・重要情報を管理するサーバへの横展開と権限昇格</v>
      </c>
      <c r="J146" s="415"/>
      <c r="K146" s="415" t="str">
        <f>$K$11</f>
        <v>・標準ポートを使用した疎通
・OSコマンド実行
・コマンド実行履歴の削除</v>
      </c>
      <c r="L146" s="415"/>
      <c r="M146" s="415" t="str">
        <f>$M$11</f>
        <v>・重要情報の窃取</v>
      </c>
      <c r="N146" s="415"/>
      <c r="P146" s="69"/>
    </row>
    <row r="147" spans="2:17" ht="87" customHeight="1">
      <c r="C147" s="389" t="s">
        <v>637</v>
      </c>
      <c r="D147" s="389"/>
      <c r="E147" s="455" t="s">
        <v>312</v>
      </c>
      <c r="F147" s="456"/>
      <c r="G147" s="389" t="s">
        <v>638</v>
      </c>
      <c r="H147" s="389"/>
      <c r="I147" s="389" t="s">
        <v>350</v>
      </c>
      <c r="J147" s="389"/>
      <c r="K147" s="389" t="s">
        <v>351</v>
      </c>
      <c r="L147" s="389"/>
      <c r="M147" s="389" t="s">
        <v>430</v>
      </c>
      <c r="N147" s="389"/>
      <c r="P147" s="69"/>
    </row>
    <row r="148" spans="2:17" ht="20.25" thickBot="1">
      <c r="P148" s="69"/>
    </row>
    <row r="149" spans="2:17" ht="39.950000000000003" customHeight="1" thickBot="1">
      <c r="C149" s="374" t="s">
        <v>490</v>
      </c>
      <c r="D149" s="375"/>
      <c r="E149" s="375"/>
      <c r="F149" s="375"/>
      <c r="G149" s="375"/>
      <c r="H149" s="375"/>
      <c r="I149" s="375"/>
      <c r="J149" s="375"/>
      <c r="K149" s="375"/>
      <c r="L149" s="375"/>
      <c r="M149" s="375"/>
      <c r="N149" s="376"/>
      <c r="P149" s="69"/>
    </row>
    <row r="150" spans="2:17" ht="19.5" customHeight="1">
      <c r="C150" s="22"/>
      <c r="H150" s="99"/>
      <c r="I150" s="99"/>
      <c r="J150" s="99"/>
      <c r="P150" s="69"/>
    </row>
    <row r="151" spans="2:17" ht="19.5" customHeight="1">
      <c r="C151" s="22"/>
      <c r="H151" s="99"/>
      <c r="I151" s="99"/>
      <c r="J151" s="99"/>
      <c r="P151" s="69"/>
    </row>
    <row r="152" spans="2:17" ht="39.75">
      <c r="B152" s="33"/>
      <c r="C152" s="33" t="str">
        <f>VLOOKUP(7,Products!$A$4:$B$35,2,FALSE)</f>
        <v>統合ログ分析管理（SIEM）ツール</v>
      </c>
      <c r="P152" s="69"/>
    </row>
    <row r="153" spans="2:17">
      <c r="C153" s="22" t="s">
        <v>334</v>
      </c>
      <c r="H153" s="22" t="s">
        <v>335</v>
      </c>
      <c r="P153" s="69"/>
    </row>
    <row r="154" spans="2:17" ht="42" customHeight="1">
      <c r="C154" s="390" t="str" cm="1">
        <f t="array" aca="1" ref="C154" ca="1">INDEX(Products!A:D, (MATCH(OFFSET(INDIRECT(ADDRESS(ROW(), COLUMN())), -2, 0), Products!B:B, 0)), 4)</f>
        <v>ファイアウォールやIDS／IPS、プロキシなどから出力されるログやデータを一元的に集約・監視することで、攻撃を検知・記録します。</v>
      </c>
      <c r="D154" s="390"/>
      <c r="E154" s="390"/>
      <c r="F154" s="390"/>
      <c r="G154" s="390"/>
      <c r="H154" s="392" t="str">
        <f>$H$56</f>
        <v>JIPDEC「企業IT利活⽤動向調査2022」より引用</v>
      </c>
      <c r="I154" s="392"/>
      <c r="J154" s="392"/>
      <c r="P154" s="69"/>
    </row>
    <row r="155" spans="2:17">
      <c r="C155" s="22"/>
      <c r="H155" s="391" t="s">
        <v>491</v>
      </c>
      <c r="I155" s="391"/>
      <c r="J155" s="391"/>
      <c r="O155" s="99"/>
      <c r="P155" s="99"/>
      <c r="Q155" s="99"/>
    </row>
    <row r="156" spans="2:17">
      <c r="C156" s="22" t="s">
        <v>492</v>
      </c>
      <c r="G156" s="37"/>
      <c r="H156" s="391"/>
      <c r="I156" s="391"/>
      <c r="J156" s="391"/>
      <c r="O156" s="99"/>
      <c r="P156" s="99"/>
      <c r="Q156" s="99"/>
    </row>
    <row r="157" spans="2:17" ht="100.5" customHeight="1">
      <c r="C157" s="390" t="str" cm="1">
        <f t="array" aca="1" ref="C157" ca="1">INDEX(Products!A:E, (MATCH(OFFSET(INDIRECT(ADDRESS(ROW(), COLUMN())), -5, 0), Products!B:B, 0)), 5)</f>
        <v>・管理対象の選定が必要です。ディスク容量を考慮して必要な対象および保存期間をご検討ください。
・分析に際しては、勤務時間帯やアクセス先など自社の傾向を加味する必要があります。
・サイバー攻撃によりログ収集を無効化されたりログデータを改ざんされたりするリスクがあります。</v>
      </c>
      <c r="D157" s="390"/>
      <c r="E157" s="390"/>
      <c r="F157" s="390"/>
      <c r="G157" s="390"/>
      <c r="H157" s="391"/>
      <c r="I157" s="391"/>
      <c r="J157" s="391"/>
      <c r="O157" s="99"/>
      <c r="P157" s="99"/>
      <c r="Q157" s="99"/>
    </row>
    <row r="158" spans="2:17">
      <c r="H158" s="391"/>
      <c r="I158" s="391"/>
      <c r="J158" s="391"/>
      <c r="O158" s="99"/>
      <c r="P158" s="99"/>
      <c r="Q158" s="99"/>
    </row>
    <row r="159" spans="2:17">
      <c r="C159" s="22" t="s">
        <v>339</v>
      </c>
      <c r="H159" s="391"/>
      <c r="I159" s="391"/>
      <c r="J159" s="391"/>
      <c r="O159" s="99"/>
      <c r="P159" s="99"/>
      <c r="Q159" s="99"/>
    </row>
    <row r="160" spans="2:17">
      <c r="O160" s="99"/>
      <c r="P160" s="99"/>
      <c r="Q160" s="99"/>
    </row>
    <row r="161" spans="2:17">
      <c r="C161" s="426" t="s">
        <v>419</v>
      </c>
      <c r="D161" s="427"/>
      <c r="E161" s="428" t="s">
        <v>426</v>
      </c>
      <c r="F161" s="429"/>
      <c r="G161" s="430" t="s">
        <v>421</v>
      </c>
      <c r="H161" s="431"/>
      <c r="I161" s="432" t="s">
        <v>422</v>
      </c>
      <c r="J161" s="433"/>
      <c r="K161" s="434" t="s">
        <v>423</v>
      </c>
      <c r="L161" s="435"/>
      <c r="M161" s="436" t="s">
        <v>424</v>
      </c>
      <c r="N161" s="437"/>
      <c r="P161" s="69"/>
    </row>
    <row r="162" spans="2:17" ht="80.099999999999994" customHeight="1">
      <c r="C162" s="415" t="str">
        <f>$C$11</f>
        <v>・脆弱性情報の調査
・ターゲットシステムのスキャン</v>
      </c>
      <c r="D162" s="415"/>
      <c r="E162" s="455" t="str">
        <f>$E$11</f>
        <v>・公開サーバの特定と初期アクセス</v>
      </c>
      <c r="F162" s="456"/>
      <c r="G162" s="415" t="str">
        <f>$G$11</f>
        <v>・公開サーバの脆弱性を利用した不正アクセス</v>
      </c>
      <c r="H162" s="415"/>
      <c r="I162" s="415" t="str">
        <f>$I$11</f>
        <v>・（ネットワークスキャン）
・（ホストスキャン）
・重要情報を管理するサーバへの横展開と権限昇格</v>
      </c>
      <c r="J162" s="415"/>
      <c r="K162" s="415" t="str">
        <f>$K$11</f>
        <v>・標準ポートを使用した疎通
・OSコマンド実行
・コマンド実行履歴の削除</v>
      </c>
      <c r="L162" s="415"/>
      <c r="M162" s="415" t="str">
        <f>$M$11</f>
        <v>・重要情報の窃取</v>
      </c>
      <c r="N162" s="415"/>
      <c r="P162" s="69"/>
    </row>
    <row r="163" spans="2:17" ht="108.95" customHeight="1">
      <c r="C163" s="389" t="s">
        <v>639</v>
      </c>
      <c r="D163" s="389"/>
      <c r="E163" s="455" t="s">
        <v>312</v>
      </c>
      <c r="F163" s="456"/>
      <c r="G163" s="389" t="s">
        <v>639</v>
      </c>
      <c r="H163" s="389"/>
      <c r="I163" s="389" t="s">
        <v>639</v>
      </c>
      <c r="J163" s="389"/>
      <c r="K163" s="389" t="s">
        <v>639</v>
      </c>
      <c r="L163" s="389"/>
      <c r="M163" s="389" t="s">
        <v>639</v>
      </c>
      <c r="N163" s="389"/>
      <c r="P163" s="69"/>
    </row>
    <row r="164" spans="2:17" ht="20.25" thickBot="1">
      <c r="P164" s="69"/>
    </row>
    <row r="165" spans="2:17" ht="39.950000000000003" customHeight="1" thickBot="1">
      <c r="C165" s="374" t="s">
        <v>490</v>
      </c>
      <c r="D165" s="375"/>
      <c r="E165" s="375"/>
      <c r="F165" s="375"/>
      <c r="G165" s="375"/>
      <c r="H165" s="375"/>
      <c r="I165" s="375"/>
      <c r="J165" s="375"/>
      <c r="K165" s="375"/>
      <c r="L165" s="375"/>
      <c r="M165" s="375"/>
      <c r="N165" s="376"/>
      <c r="P165" s="69"/>
    </row>
    <row r="166" spans="2:17" ht="19.5" customHeight="1">
      <c r="C166" s="22"/>
      <c r="H166" s="99"/>
      <c r="I166" s="99"/>
      <c r="J166" s="99"/>
      <c r="P166" s="69"/>
    </row>
    <row r="167" spans="2:17" ht="19.5" customHeight="1">
      <c r="C167" s="22"/>
      <c r="H167" s="99"/>
      <c r="I167" s="99"/>
      <c r="J167" s="99"/>
      <c r="P167" s="69"/>
    </row>
    <row r="168" spans="2:17" ht="39.75">
      <c r="B168" s="33"/>
      <c r="C168" s="33" t="str">
        <f>VLOOKUP(8,Products!$A$4:$B$35,2,FALSE)</f>
        <v>フォレンジクスツール</v>
      </c>
      <c r="P168" s="69"/>
    </row>
    <row r="169" spans="2:17">
      <c r="C169" s="22" t="s">
        <v>334</v>
      </c>
      <c r="H169" s="22" t="s">
        <v>335</v>
      </c>
      <c r="P169" s="69"/>
    </row>
    <row r="170" spans="2:17" ht="39.950000000000003" customHeight="1">
      <c r="C170" s="390" t="str" cm="1">
        <f t="array" aca="1" ref="C170" ca="1">INDEX(Products!A:D, (MATCH(OFFSET(INDIRECT(ADDRESS(ROW(), COLUMN())), -2, 0), Products!B:B, 0)), 4)</f>
        <v>コンピュータやネットワークを解析し、攻撃の痕跡（データのコピー・消去・改ざんなど）を探したり、削除された情報を復元することで攻撃者の行動を把握したりすることができます。</v>
      </c>
      <c r="D170" s="390"/>
      <c r="E170" s="390"/>
      <c r="F170" s="390"/>
      <c r="G170" s="390"/>
      <c r="H170" s="392" t="str">
        <f>$H$56</f>
        <v>JIPDEC「企業IT利活⽤動向調査2022」より引用</v>
      </c>
      <c r="I170" s="392"/>
      <c r="J170" s="392"/>
      <c r="P170" s="69"/>
    </row>
    <row r="171" spans="2:17">
      <c r="H171" s="391" t="s">
        <v>491</v>
      </c>
      <c r="I171" s="391"/>
      <c r="J171" s="391"/>
      <c r="O171" s="99"/>
      <c r="P171" s="99"/>
      <c r="Q171" s="99"/>
    </row>
    <row r="172" spans="2:17">
      <c r="C172" s="22" t="s">
        <v>348</v>
      </c>
      <c r="G172" s="37"/>
      <c r="H172" s="391"/>
      <c r="I172" s="391"/>
      <c r="J172" s="391"/>
      <c r="O172" s="99"/>
      <c r="P172" s="99"/>
      <c r="Q172" s="99"/>
    </row>
    <row r="173" spans="2:17" ht="81" customHeight="1">
      <c r="C173" s="390" t="str" cm="1">
        <f t="array" aca="1" ref="C173" ca="1">INDEX(Products!A:E, (MATCH(OFFSET(INDIRECT(ADDRESS(ROW(), COLUMN())), -5, 0), Products!B:B, 0)), 5)</f>
        <v xml:space="preserve">・エンドポイントで動作するソフトウェアの場合、感染拡大と負荷のリスクがあるため、まずは対象
　をネットワークから隔離してご利用ください。				
・攻撃者が痕跡を隠蔽した場合、有効なデータが取得できない場合があります。				
・取得すべきデータの検討や分析の専門知識が必要となります。				</v>
      </c>
      <c r="D173" s="390"/>
      <c r="E173" s="390"/>
      <c r="F173" s="390"/>
      <c r="G173" s="390"/>
      <c r="H173" s="391"/>
      <c r="I173" s="391"/>
      <c r="J173" s="391"/>
      <c r="O173" s="99"/>
      <c r="P173" s="99"/>
      <c r="Q173" s="99"/>
    </row>
    <row r="174" spans="2:17">
      <c r="H174" s="391"/>
      <c r="I174" s="391"/>
      <c r="J174" s="391"/>
      <c r="O174" s="99"/>
      <c r="P174" s="99"/>
      <c r="Q174" s="99"/>
    </row>
    <row r="175" spans="2:17">
      <c r="C175" s="22" t="s">
        <v>339</v>
      </c>
      <c r="H175" s="391"/>
      <c r="I175" s="391"/>
      <c r="J175" s="391"/>
      <c r="O175" s="99"/>
      <c r="P175" s="99"/>
      <c r="Q175" s="99"/>
    </row>
    <row r="176" spans="2:17" ht="60.95" customHeight="1">
      <c r="C176" s="390" t="s">
        <v>355</v>
      </c>
      <c r="D176" s="390"/>
      <c r="E176" s="390"/>
      <c r="F176" s="390"/>
      <c r="G176" s="390"/>
      <c r="H176" s="391"/>
      <c r="I176" s="391"/>
      <c r="J176" s="391"/>
      <c r="O176" s="99"/>
      <c r="P176" s="99"/>
      <c r="Q176" s="99"/>
    </row>
    <row r="177" spans="2:17">
      <c r="O177" s="99"/>
      <c r="P177" s="99"/>
      <c r="Q177" s="99"/>
    </row>
    <row r="178" spans="2:17">
      <c r="C178" s="426" t="s">
        <v>419</v>
      </c>
      <c r="D178" s="427"/>
      <c r="E178" s="428" t="s">
        <v>426</v>
      </c>
      <c r="F178" s="429"/>
      <c r="G178" s="430" t="s">
        <v>421</v>
      </c>
      <c r="H178" s="431"/>
      <c r="I178" s="432" t="s">
        <v>422</v>
      </c>
      <c r="J178" s="433"/>
      <c r="K178" s="434" t="s">
        <v>423</v>
      </c>
      <c r="L178" s="435"/>
      <c r="M178" s="436" t="s">
        <v>424</v>
      </c>
      <c r="N178" s="437"/>
      <c r="P178" s="69"/>
    </row>
    <row r="179" spans="2:17" ht="80.099999999999994" customHeight="1">
      <c r="C179" s="455" t="str">
        <f>$C$11</f>
        <v>・脆弱性情報の調査
・ターゲットシステムのスキャン</v>
      </c>
      <c r="D179" s="456"/>
      <c r="E179" s="455" t="str">
        <f>$E$11</f>
        <v>・公開サーバの特定と初期アクセス</v>
      </c>
      <c r="F179" s="456"/>
      <c r="G179" s="455" t="str">
        <f>$G$11</f>
        <v>・公開サーバの脆弱性を利用した不正アクセス</v>
      </c>
      <c r="H179" s="456"/>
      <c r="I179" s="455" t="str">
        <f>$I$11</f>
        <v>・（ネットワークスキャン）
・（ホストスキャン）
・重要情報を管理するサーバへの横展開と権限昇格</v>
      </c>
      <c r="J179" s="456"/>
      <c r="K179" s="455" t="str">
        <f>$K$11</f>
        <v>・標準ポートを使用した疎通
・OSコマンド実行
・コマンド実行履歴の削除</v>
      </c>
      <c r="L179" s="456"/>
      <c r="M179" s="455" t="str">
        <f>$M$11</f>
        <v>・重要情報の窃取</v>
      </c>
      <c r="N179" s="456"/>
      <c r="P179" s="69"/>
    </row>
    <row r="180" spans="2:17" ht="20.100000000000001" customHeight="1">
      <c r="C180" s="455" t="s">
        <v>312</v>
      </c>
      <c r="D180" s="456"/>
      <c r="E180" s="455" t="s">
        <v>312</v>
      </c>
      <c r="F180" s="456"/>
      <c r="G180" s="455" t="s">
        <v>312</v>
      </c>
      <c r="H180" s="456"/>
      <c r="I180" s="455" t="s">
        <v>312</v>
      </c>
      <c r="J180" s="456"/>
      <c r="K180" s="455" t="s">
        <v>312</v>
      </c>
      <c r="L180" s="456"/>
      <c r="M180" s="455" t="s">
        <v>312</v>
      </c>
      <c r="N180" s="456"/>
      <c r="P180" s="69"/>
    </row>
    <row r="181" spans="2:17" ht="20.25" thickBot="1">
      <c r="P181" s="69"/>
    </row>
    <row r="182" spans="2:17" ht="39.950000000000003" customHeight="1" thickBot="1">
      <c r="C182" s="374" t="s">
        <v>490</v>
      </c>
      <c r="D182" s="375"/>
      <c r="E182" s="375"/>
      <c r="F182" s="375"/>
      <c r="G182" s="375"/>
      <c r="H182" s="375"/>
      <c r="I182" s="375"/>
      <c r="J182" s="375"/>
      <c r="K182" s="375"/>
      <c r="L182" s="375"/>
      <c r="M182" s="375"/>
      <c r="N182" s="376"/>
      <c r="P182" s="69"/>
    </row>
    <row r="183" spans="2:17" ht="19.5" customHeight="1">
      <c r="C183" s="22"/>
      <c r="H183" s="99"/>
      <c r="I183" s="99"/>
      <c r="J183" s="99"/>
      <c r="P183" s="69"/>
    </row>
    <row r="184" spans="2:17" ht="19.5" customHeight="1">
      <c r="C184" s="22"/>
      <c r="H184" s="99"/>
      <c r="I184" s="99"/>
      <c r="J184" s="99"/>
      <c r="P184" s="69"/>
    </row>
    <row r="185" spans="2:17" ht="39.75">
      <c r="B185" s="33"/>
      <c r="C185" s="33" t="str">
        <f>VLOOKUP(9,Products!$A$4:$B$35,2,FALSE)</f>
        <v>DDoS（サービス妨害）攻撃対策ツール</v>
      </c>
      <c r="P185" s="69"/>
    </row>
    <row r="186" spans="2:17">
      <c r="C186" s="22" t="s">
        <v>334</v>
      </c>
      <c r="H186" s="22" t="s">
        <v>335</v>
      </c>
      <c r="P186" s="69"/>
    </row>
    <row r="187" spans="2:17" ht="41.1" customHeight="1">
      <c r="C187" s="390" t="str" cm="1">
        <f t="array" aca="1" ref="C187" ca="1">INDEX(Products!A:D, (MATCH(OFFSET(INDIRECT(ADDRESS(ROW(), COLUMN())), -2, 0), Products!B:B, 0)), 4)</f>
        <v>外部ネットワークの複数の機器から公開サーバへ大量のトラフィックを送付しサービス停止を狙う攻撃を防ぐ、または緩和します。</v>
      </c>
      <c r="D187" s="390"/>
      <c r="E187" s="390"/>
      <c r="F187" s="390"/>
      <c r="G187" s="390"/>
      <c r="H187" s="392" t="str">
        <f>$H$56</f>
        <v>JIPDEC「企業IT利活⽤動向調査2022」より引用</v>
      </c>
      <c r="I187" s="392"/>
      <c r="J187" s="392"/>
      <c r="P187" s="69"/>
    </row>
    <row r="188" spans="2:17">
      <c r="C188" s="22"/>
      <c r="H188" s="391" t="s">
        <v>491</v>
      </c>
      <c r="I188" s="391"/>
      <c r="J188" s="391"/>
      <c r="O188" s="99"/>
      <c r="P188" s="99"/>
      <c r="Q188" s="99"/>
    </row>
    <row r="189" spans="2:17">
      <c r="C189" s="22" t="s">
        <v>492</v>
      </c>
      <c r="G189" s="37"/>
      <c r="H189" s="391"/>
      <c r="I189" s="391"/>
      <c r="J189" s="391"/>
      <c r="O189" s="99"/>
      <c r="P189" s="99"/>
      <c r="Q189" s="99"/>
    </row>
    <row r="190" spans="2:17" ht="100.5" customHeight="1">
      <c r="C190" s="390" t="str" cm="1">
        <f t="array" aca="1" ref="C190" ca="1">INDEX(Products!A:E, (MATCH(OFFSET(INDIRECT(ADDRESS(ROW(), COLUMN())), -5, 0), Products!B:B, 0)), 5)</f>
        <v xml:space="preserve">・平常時の公開サーバへのトラフィックを加味してご検討ください。				
・プロダクトによっては検知から緩和まで時間を要する場合があります。				
・WAF, IDSもDDoS攻撃を防ぐ、検知する上で有効なプロダクトです。各プロ
　ダクトの記載をご参照ください。				</v>
      </c>
      <c r="D190" s="390"/>
      <c r="E190" s="390"/>
      <c r="F190" s="390"/>
      <c r="G190" s="390"/>
      <c r="H190" s="391"/>
      <c r="I190" s="391"/>
      <c r="J190" s="391"/>
      <c r="O190" s="99"/>
      <c r="P190" s="99"/>
      <c r="Q190" s="99"/>
    </row>
    <row r="191" spans="2:17">
      <c r="H191" s="391"/>
      <c r="I191" s="391"/>
      <c r="J191" s="391"/>
      <c r="O191" s="99"/>
      <c r="P191" s="99"/>
      <c r="Q191" s="99"/>
    </row>
    <row r="192" spans="2:17">
      <c r="C192" s="22" t="s">
        <v>339</v>
      </c>
      <c r="H192" s="391"/>
      <c r="I192" s="391"/>
      <c r="J192" s="391"/>
      <c r="O192" s="99"/>
      <c r="P192" s="99"/>
      <c r="Q192" s="99"/>
    </row>
    <row r="193" spans="2:17">
      <c r="O193" s="99"/>
      <c r="P193" s="99"/>
      <c r="Q193" s="99"/>
    </row>
    <row r="194" spans="2:17">
      <c r="C194" s="426" t="s">
        <v>419</v>
      </c>
      <c r="D194" s="427"/>
      <c r="E194" s="428" t="s">
        <v>426</v>
      </c>
      <c r="F194" s="429"/>
      <c r="G194" s="430" t="s">
        <v>421</v>
      </c>
      <c r="H194" s="431"/>
      <c r="I194" s="432" t="s">
        <v>422</v>
      </c>
      <c r="J194" s="433"/>
      <c r="K194" s="434" t="s">
        <v>423</v>
      </c>
      <c r="L194" s="435"/>
      <c r="M194" s="436" t="s">
        <v>424</v>
      </c>
      <c r="N194" s="437"/>
      <c r="P194" s="69"/>
    </row>
    <row r="195" spans="2:17" ht="80.099999999999994" customHeight="1">
      <c r="C195" s="455" t="str">
        <f>$C$11</f>
        <v>・脆弱性情報の調査
・ターゲットシステムのスキャン</v>
      </c>
      <c r="D195" s="456"/>
      <c r="E195" s="455" t="str">
        <f>$E$11</f>
        <v>・公開サーバの特定と初期アクセス</v>
      </c>
      <c r="F195" s="456"/>
      <c r="G195" s="455" t="str">
        <f>$G$11</f>
        <v>・公開サーバの脆弱性を利用した不正アクセス</v>
      </c>
      <c r="H195" s="456"/>
      <c r="I195" s="455" t="str">
        <f>$I$11</f>
        <v>・（ネットワークスキャン）
・（ホストスキャン）
・重要情報を管理するサーバへの横展開と権限昇格</v>
      </c>
      <c r="J195" s="456"/>
      <c r="K195" s="455" t="str">
        <f>$K$11</f>
        <v>・標準ポートを使用した疎通
・OSコマンド実行
・コマンド実行履歴の削除</v>
      </c>
      <c r="L195" s="456"/>
      <c r="M195" s="455" t="str">
        <f>$M$11</f>
        <v>・重要情報の窃取</v>
      </c>
      <c r="N195" s="456"/>
      <c r="P195" s="69"/>
    </row>
    <row r="196" spans="2:17" ht="20.100000000000001" customHeight="1">
      <c r="C196" s="455" t="s">
        <v>312</v>
      </c>
      <c r="D196" s="456"/>
      <c r="E196" s="455" t="s">
        <v>312</v>
      </c>
      <c r="F196" s="456"/>
      <c r="G196" s="455" t="s">
        <v>312</v>
      </c>
      <c r="H196" s="456"/>
      <c r="I196" s="455" t="s">
        <v>312</v>
      </c>
      <c r="J196" s="456"/>
      <c r="K196" s="455" t="s">
        <v>312</v>
      </c>
      <c r="L196" s="456"/>
      <c r="M196" s="455" t="s">
        <v>312</v>
      </c>
      <c r="N196" s="456"/>
      <c r="P196" s="69"/>
    </row>
    <row r="197" spans="2:17" ht="20.25" thickBot="1">
      <c r="P197" s="69"/>
    </row>
    <row r="198" spans="2:17" ht="39.950000000000003" customHeight="1" thickBot="1">
      <c r="C198" s="374" t="s">
        <v>490</v>
      </c>
      <c r="D198" s="375"/>
      <c r="E198" s="375"/>
      <c r="F198" s="375"/>
      <c r="G198" s="375"/>
      <c r="H198" s="375"/>
      <c r="I198" s="375"/>
      <c r="J198" s="375"/>
      <c r="K198" s="375"/>
      <c r="L198" s="375"/>
      <c r="M198" s="375"/>
      <c r="N198" s="376"/>
      <c r="P198" s="69"/>
    </row>
    <row r="199" spans="2:17" ht="19.5" customHeight="1">
      <c r="C199" s="22"/>
      <c r="H199" s="99"/>
      <c r="I199" s="99"/>
      <c r="J199" s="99"/>
      <c r="P199" s="69"/>
    </row>
    <row r="200" spans="2:17" ht="19.5" customHeight="1">
      <c r="C200" s="22"/>
      <c r="H200" s="99"/>
      <c r="I200" s="99"/>
      <c r="J200" s="99"/>
      <c r="P200" s="69"/>
    </row>
    <row r="201" spans="2:17" ht="39.75">
      <c r="B201" s="33"/>
      <c r="C201" s="33" t="str">
        <f>VLOOKUP(11,Products!$A$4:$B$35,2,FALSE)</f>
        <v>CASB</v>
      </c>
      <c r="P201" s="69"/>
    </row>
    <row r="202" spans="2:17">
      <c r="C202" s="22" t="s">
        <v>334</v>
      </c>
      <c r="H202" s="22" t="s">
        <v>335</v>
      </c>
      <c r="P202" s="69"/>
    </row>
    <row r="203" spans="2:17" ht="150" customHeight="1">
      <c r="C203" s="390" t="str" cm="1">
        <f t="array" aca="1" ref="C203" ca="1">INDEX(Products!A:D, (MATCH(OFFSET(INDIRECT(ADDRESS(ROW(), COLUMN())), -2, 0), Products!B:B, 0)), 4)</f>
        <v>CASB(Cloud Access Security Broker)とは、企業や組織の従業員がクラウドサービスを利用する際の
セキュリティを一括管理する役割を果たすソリューションの総称です。
組織内で利用されているクラウドサービスへのアクセスの可視化や不正アクセスやデータ流出の阻止、
適切なクラウドサービス利用のための監視や制御、送受信するデータの暗号化などを実現し、
一貫性のあるセキュリティポリシーを適用することができます。
主にシャドーIT対策に効果があります。</v>
      </c>
      <c r="D203" s="390"/>
      <c r="E203" s="390"/>
      <c r="F203" s="390"/>
      <c r="G203" s="390"/>
      <c r="H203" s="392" t="str">
        <f>$H$56</f>
        <v>JIPDEC「企業IT利活⽤動向調査2022」より引用</v>
      </c>
      <c r="I203" s="392"/>
      <c r="J203" s="392"/>
      <c r="P203" s="69"/>
    </row>
    <row r="204" spans="2:17">
      <c r="C204" s="26"/>
      <c r="H204" s="391" t="s">
        <v>491</v>
      </c>
      <c r="I204" s="391"/>
      <c r="J204" s="391"/>
      <c r="O204" s="99"/>
      <c r="P204" s="99"/>
      <c r="Q204" s="99"/>
    </row>
    <row r="205" spans="2:17">
      <c r="C205" s="22" t="s">
        <v>348</v>
      </c>
      <c r="G205" s="37"/>
      <c r="H205" s="391"/>
      <c r="I205" s="391"/>
      <c r="J205" s="391"/>
      <c r="O205" s="99"/>
      <c r="P205" s="99"/>
      <c r="Q205" s="99"/>
    </row>
    <row r="206" spans="2:17" ht="102" customHeight="1">
      <c r="C206" s="390" t="str" cm="1">
        <f t="array" aca="1" ref="C206" ca="1">INDEX(Products!A:E, (MATCH(OFFSET(INDIRECT(ADDRESS(ROW(), COLUMN())), -5, 0), Products!B:B, 0)), 5)</f>
        <v>・セキュリティポリシーを明確にしないと効果を発揮できません。
・異変を検知しますが、その原因まではわからないため、別の手法で
　原因調査をする必要があります。
・プロキシ型の場合、各デバイスにSSL証明書の導入が必要になり、
   また、CASBが単一障害点になる可能性があります。</v>
      </c>
      <c r="D206" s="390"/>
      <c r="E206" s="390"/>
      <c r="F206" s="390"/>
      <c r="G206" s="390"/>
      <c r="H206" s="391"/>
      <c r="I206" s="391"/>
      <c r="J206" s="391"/>
      <c r="O206" s="99"/>
      <c r="P206" s="99"/>
      <c r="Q206" s="99"/>
    </row>
    <row r="207" spans="2:17">
      <c r="H207" s="391"/>
      <c r="I207" s="391"/>
      <c r="J207" s="391"/>
      <c r="O207" s="99"/>
      <c r="P207" s="99"/>
      <c r="Q207" s="99"/>
    </row>
    <row r="208" spans="2:17">
      <c r="C208" s="22" t="s">
        <v>339</v>
      </c>
      <c r="H208" s="391"/>
      <c r="I208" s="391"/>
      <c r="J208" s="391"/>
      <c r="O208" s="99"/>
      <c r="P208" s="99"/>
      <c r="Q208" s="99"/>
    </row>
    <row r="209" spans="2:17">
      <c r="O209" s="99"/>
      <c r="P209" s="99"/>
      <c r="Q209" s="99"/>
    </row>
    <row r="210" spans="2:17">
      <c r="C210" s="426" t="s">
        <v>419</v>
      </c>
      <c r="D210" s="427"/>
      <c r="E210" s="428" t="s">
        <v>426</v>
      </c>
      <c r="F210" s="429"/>
      <c r="G210" s="430" t="s">
        <v>421</v>
      </c>
      <c r="H210" s="431"/>
      <c r="I210" s="432" t="s">
        <v>422</v>
      </c>
      <c r="J210" s="433"/>
      <c r="K210" s="434" t="s">
        <v>423</v>
      </c>
      <c r="L210" s="435"/>
      <c r="M210" s="436" t="s">
        <v>424</v>
      </c>
      <c r="N210" s="437"/>
      <c r="P210" s="69"/>
    </row>
    <row r="211" spans="2:17" ht="80.099999999999994" customHeight="1">
      <c r="C211" s="455" t="str">
        <f>$C$11</f>
        <v>・脆弱性情報の調査
・ターゲットシステムのスキャン</v>
      </c>
      <c r="D211" s="456"/>
      <c r="E211" s="455" t="str">
        <f>$E$11</f>
        <v>・公開サーバの特定と初期アクセス</v>
      </c>
      <c r="F211" s="456"/>
      <c r="G211" s="455" t="str">
        <f>$G$11</f>
        <v>・公開サーバの脆弱性を利用した不正アクセス</v>
      </c>
      <c r="H211" s="456"/>
      <c r="I211" s="415" t="str">
        <f>$I$11</f>
        <v>・（ネットワークスキャン）
・（ホストスキャン）
・重要情報を管理するサーバへの横展開と権限昇格</v>
      </c>
      <c r="J211" s="415"/>
      <c r="K211" s="455" t="str">
        <f>$K$11</f>
        <v>・標準ポートを使用した疎通
・OSコマンド実行
・コマンド実行履歴の削除</v>
      </c>
      <c r="L211" s="456"/>
      <c r="M211" s="455" t="str">
        <f>$M$11</f>
        <v>・重要情報の窃取</v>
      </c>
      <c r="N211" s="456"/>
      <c r="P211" s="69"/>
    </row>
    <row r="212" spans="2:17" ht="100.5" customHeight="1">
      <c r="C212" s="455" t="s">
        <v>312</v>
      </c>
      <c r="D212" s="456"/>
      <c r="E212" s="455" t="s">
        <v>312</v>
      </c>
      <c r="F212" s="456"/>
      <c r="G212" s="455" t="s">
        <v>312</v>
      </c>
      <c r="H212" s="456"/>
      <c r="I212" s="389" t="s">
        <v>523</v>
      </c>
      <c r="J212" s="389"/>
      <c r="K212" s="455" t="s">
        <v>312</v>
      </c>
      <c r="L212" s="456"/>
      <c r="M212" s="455" t="s">
        <v>312</v>
      </c>
      <c r="N212" s="456"/>
      <c r="P212" s="69"/>
    </row>
    <row r="213" spans="2:17" ht="20.25" thickBot="1">
      <c r="P213" s="69"/>
    </row>
    <row r="214" spans="2:17" ht="39.950000000000003" customHeight="1" thickBot="1">
      <c r="C214" s="374" t="s">
        <v>490</v>
      </c>
      <c r="D214" s="375"/>
      <c r="E214" s="375"/>
      <c r="F214" s="375"/>
      <c r="G214" s="375"/>
      <c r="H214" s="375"/>
      <c r="I214" s="375"/>
      <c r="J214" s="375"/>
      <c r="K214" s="375"/>
      <c r="L214" s="375"/>
      <c r="M214" s="375"/>
      <c r="N214" s="376"/>
      <c r="P214" s="69"/>
    </row>
    <row r="215" spans="2:17" ht="19.5" customHeight="1">
      <c r="C215" s="22"/>
      <c r="H215" s="99"/>
      <c r="I215" s="99"/>
      <c r="J215" s="99"/>
      <c r="P215" s="69"/>
    </row>
    <row r="216" spans="2:17" ht="19.5" customHeight="1">
      <c r="C216" s="22"/>
      <c r="H216" s="99"/>
      <c r="I216" s="99"/>
      <c r="J216" s="99"/>
      <c r="P216" s="69"/>
    </row>
    <row r="217" spans="2:17" ht="39.75">
      <c r="B217" s="33"/>
      <c r="C217" s="33" t="str">
        <f>VLOOKUP(12,Products!$A$4:$B$35,2,FALSE)</f>
        <v>ウィルス対策ソフト（クライアント型）</v>
      </c>
      <c r="P217" s="69"/>
    </row>
    <row r="218" spans="2:17">
      <c r="C218" s="22" t="s">
        <v>334</v>
      </c>
      <c r="H218" s="22" t="s">
        <v>335</v>
      </c>
      <c r="P218" s="69"/>
    </row>
    <row r="219" spans="2:17" ht="145.5" customHeight="1">
      <c r="C219" s="390" t="str" cm="1">
        <f t="array" aca="1" ref="C219" ca="1">INDEX(Products!A:D, (MATCH(OFFSET(INDIRECT(ADDRESS(ROW(), COLUMN())), -2, 0), Products!B:B, 0)), 4)</f>
        <v>悪意のあるプログラムやマルウェアへの感染を防ぐソフトウェアで、AV(Anti-Virus)とも呼ばれます。
主な機能として、パターンマッチングと呼ばれる、既知ウイルスのデータパターン脅威情報から
作成したシグネチャ(パターンファイル)に合致するファイルを検知して防御する機能があります。
パターンマッチングに加え、振る舞い検知やAI・機械学習、サンドボックスといった機能に対応した
ものは、NGAV(Next Generation Anti-Virus)と呼ばれます。
また、マルウェアを水際で検知し、PCを保護するエンドポイント製品のことを
EPP(Endpoint Protection Platform)を言い、AV, NGAVはEPPの一種と言えます。</v>
      </c>
      <c r="D219" s="390"/>
      <c r="E219" s="390"/>
      <c r="F219" s="390"/>
      <c r="G219" s="390"/>
      <c r="H219" s="392" t="str">
        <f>$H$56</f>
        <v>JIPDEC「企業IT利活⽤動向調査2022」より引用</v>
      </c>
      <c r="I219" s="392"/>
      <c r="J219" s="392"/>
      <c r="P219" s="69"/>
    </row>
    <row r="220" spans="2:17">
      <c r="C220" s="26"/>
      <c r="H220" s="391" t="s">
        <v>491</v>
      </c>
      <c r="I220" s="391"/>
      <c r="J220" s="391"/>
      <c r="O220" s="99"/>
      <c r="P220" s="99"/>
      <c r="Q220" s="99"/>
    </row>
    <row r="221" spans="2:17">
      <c r="C221" s="22" t="s">
        <v>348</v>
      </c>
      <c r="G221" s="37"/>
      <c r="H221" s="391"/>
      <c r="I221" s="391"/>
      <c r="J221" s="391"/>
      <c r="O221" s="99"/>
      <c r="P221" s="99"/>
      <c r="Q221" s="99"/>
    </row>
    <row r="222" spans="2:17" ht="100.5" customHeight="1">
      <c r="C222" s="393" t="str" cm="1">
        <f t="array" aca="1" ref="C222" ca="1">INDEX(Products!A:E, (MATCH(OFFSET(INDIRECT(ADDRESS(ROW(), COLUMN())), -5, 0), Products!B:B, 0)), 5)</f>
        <v>・パターンファイルを最新の状態に保つ必要があります。
・端末内の他ソフトの動作に影響を及ぼす可能性があるため、
   重要なIT資産に適用する際には、事前検証を行うことを推奨します。</v>
      </c>
      <c r="D222" s="393"/>
      <c r="E222" s="393"/>
      <c r="F222" s="393"/>
      <c r="G222" s="393"/>
      <c r="H222" s="391"/>
      <c r="I222" s="391"/>
      <c r="J222" s="391"/>
      <c r="O222" s="99"/>
      <c r="P222" s="99"/>
      <c r="Q222" s="99"/>
    </row>
    <row r="223" spans="2:17">
      <c r="H223" s="391"/>
      <c r="I223" s="391"/>
      <c r="J223" s="391"/>
      <c r="O223" s="99"/>
      <c r="P223" s="99"/>
      <c r="Q223" s="99"/>
    </row>
    <row r="224" spans="2:17">
      <c r="C224" s="22" t="s">
        <v>339</v>
      </c>
      <c r="H224" s="391"/>
      <c r="I224" s="391"/>
      <c r="J224" s="391"/>
      <c r="O224" s="99"/>
      <c r="P224" s="99"/>
      <c r="Q224" s="99"/>
    </row>
    <row r="225" spans="2:17">
      <c r="O225" s="99"/>
      <c r="P225" s="99"/>
      <c r="Q225" s="99"/>
    </row>
    <row r="226" spans="2:17">
      <c r="C226" s="378" t="s">
        <v>419</v>
      </c>
      <c r="D226" s="378"/>
      <c r="E226" s="379" t="s">
        <v>426</v>
      </c>
      <c r="F226" s="379"/>
      <c r="G226" s="380" t="s">
        <v>421</v>
      </c>
      <c r="H226" s="380"/>
      <c r="I226" s="381" t="s">
        <v>422</v>
      </c>
      <c r="J226" s="381"/>
      <c r="K226" s="382" t="s">
        <v>423</v>
      </c>
      <c r="L226" s="382"/>
      <c r="M226" s="383" t="s">
        <v>424</v>
      </c>
      <c r="N226" s="383"/>
      <c r="P226" s="69"/>
    </row>
    <row r="227" spans="2:17" ht="80.25" customHeight="1">
      <c r="C227" s="377" t="str">
        <f>$C$11</f>
        <v>・脆弱性情報の調査
・ターゲットシステムのスキャン</v>
      </c>
      <c r="D227" s="377"/>
      <c r="E227" s="377" t="str">
        <f>$E$11</f>
        <v>・公開サーバの特定と初期アクセス</v>
      </c>
      <c r="F227" s="377"/>
      <c r="G227" s="384" t="str">
        <f>$G$11</f>
        <v>・公開サーバの脆弱性を利用した不正アクセス</v>
      </c>
      <c r="H227" s="384"/>
      <c r="I227" s="415" t="str">
        <f>$I$11</f>
        <v>・（ネットワークスキャン）
・（ホストスキャン）
・重要情報を管理するサーバへの横展開と権限昇格</v>
      </c>
      <c r="J227" s="415"/>
      <c r="K227" s="377" t="str">
        <f>$K$11</f>
        <v>・標準ポートを使用した疎通
・OSコマンド実行
・コマンド実行履歴の削除</v>
      </c>
      <c r="L227" s="377"/>
      <c r="M227" s="377" t="str">
        <f>$M$11</f>
        <v>・重要情報の窃取</v>
      </c>
      <c r="N227" s="377"/>
      <c r="P227" s="69"/>
    </row>
    <row r="228" spans="2:17" ht="135" customHeight="1">
      <c r="C228" s="377" t="s">
        <v>312</v>
      </c>
      <c r="D228" s="377"/>
      <c r="E228" s="377" t="s">
        <v>312</v>
      </c>
      <c r="F228" s="377"/>
      <c r="G228" s="389" t="s">
        <v>640</v>
      </c>
      <c r="H228" s="389"/>
      <c r="I228" s="389" t="s">
        <v>640</v>
      </c>
      <c r="J228" s="389"/>
      <c r="K228" s="377" t="s">
        <v>312</v>
      </c>
      <c r="L228" s="377"/>
      <c r="M228" s="377" t="s">
        <v>312</v>
      </c>
      <c r="N228" s="377"/>
      <c r="P228" s="69"/>
    </row>
    <row r="229" spans="2:17" ht="20.25" thickBot="1">
      <c r="P229" s="69"/>
    </row>
    <row r="230" spans="2:17" ht="39.950000000000003" customHeight="1" thickBot="1">
      <c r="C230" s="374" t="s">
        <v>490</v>
      </c>
      <c r="D230" s="375"/>
      <c r="E230" s="375"/>
      <c r="F230" s="375"/>
      <c r="G230" s="375"/>
      <c r="H230" s="375"/>
      <c r="I230" s="375"/>
      <c r="J230" s="375"/>
      <c r="K230" s="375"/>
      <c r="L230" s="375"/>
      <c r="M230" s="375"/>
      <c r="N230" s="376"/>
      <c r="P230" s="69"/>
    </row>
    <row r="231" spans="2:17" ht="19.5" customHeight="1">
      <c r="C231" s="22"/>
      <c r="H231" s="99"/>
      <c r="I231" s="99"/>
      <c r="J231" s="99"/>
      <c r="P231" s="69"/>
    </row>
    <row r="232" spans="2:17" ht="19.5" customHeight="1">
      <c r="C232" s="22"/>
      <c r="H232" s="99"/>
      <c r="I232" s="99"/>
      <c r="J232" s="99"/>
      <c r="P232" s="69"/>
    </row>
    <row r="233" spans="2:17" ht="39.75">
      <c r="B233" s="33"/>
      <c r="C233" s="33" t="str">
        <f>VLOOKUP(13,Products!$A$4:$B$35,2,FALSE)</f>
        <v>ソフトウェア配布ツール</v>
      </c>
      <c r="P233" s="69"/>
    </row>
    <row r="234" spans="2:17">
      <c r="C234" s="22" t="s">
        <v>334</v>
      </c>
      <c r="H234" s="22" t="s">
        <v>335</v>
      </c>
      <c r="P234" s="69"/>
    </row>
    <row r="235" spans="2:17" ht="39" customHeight="1">
      <c r="C235" s="390" t="str" cm="1">
        <f t="array" aca="1" ref="C235" ca="1">INDEX(Products!A:D, (MATCH(OFFSET(INDIRECT(ADDRESS(ROW(), COLUMN())), -2, 0), Products!B:B, 0)), 4)</f>
        <v>企業内PCで利用するソフトウェアを自動でインストール、アップデート、アンインストールし、
企業内PCで利用するソフトウェアの一元管理を実施できます。</v>
      </c>
      <c r="D235" s="390"/>
      <c r="E235" s="390"/>
      <c r="F235" s="390"/>
      <c r="G235" s="390"/>
      <c r="H235" s="392" t="str">
        <f>$H$56</f>
        <v>JIPDEC「企業IT利活⽤動向調査2022」より引用</v>
      </c>
      <c r="I235" s="392"/>
      <c r="J235" s="392"/>
      <c r="P235" s="69"/>
    </row>
    <row r="236" spans="2:17">
      <c r="C236" s="22"/>
      <c r="H236" s="391" t="s">
        <v>491</v>
      </c>
      <c r="I236" s="391"/>
      <c r="J236" s="391"/>
      <c r="O236" s="99"/>
      <c r="P236" s="99"/>
      <c r="Q236" s="99"/>
    </row>
    <row r="237" spans="2:17">
      <c r="C237" s="22" t="s">
        <v>348</v>
      </c>
      <c r="G237" s="37"/>
      <c r="H237" s="391"/>
      <c r="I237" s="391"/>
      <c r="J237" s="391"/>
      <c r="O237" s="99"/>
      <c r="P237" s="99"/>
      <c r="Q237" s="99"/>
    </row>
    <row r="238" spans="2:17" ht="100.5" customHeight="1">
      <c r="C238" s="390" t="str" cm="1">
        <f t="array" aca="1" ref="C238" ca="1">INDEX(Products!A:E, (MATCH(OFFSET(INDIRECT(ADDRESS(ROW(), COLUMN())), -5, 0), Products!B:B, 0)), 5)</f>
        <v>・配布対象以外のソフトウェアが競合することで、PCの動作に影響を与える場合があることから、
    配布前に事前検証を行うか、段階的な配布を検討することを推奨します。</v>
      </c>
      <c r="D238" s="390"/>
      <c r="E238" s="390"/>
      <c r="F238" s="390"/>
      <c r="G238" s="390"/>
      <c r="H238" s="391"/>
      <c r="I238" s="391"/>
      <c r="J238" s="391"/>
      <c r="O238" s="99"/>
      <c r="P238" s="99"/>
      <c r="Q238" s="99"/>
    </row>
    <row r="239" spans="2:17">
      <c r="H239" s="391"/>
      <c r="I239" s="391"/>
      <c r="J239" s="391"/>
      <c r="O239" s="99"/>
      <c r="P239" s="99"/>
      <c r="Q239" s="99"/>
    </row>
    <row r="240" spans="2:17">
      <c r="C240" s="22" t="s">
        <v>339</v>
      </c>
      <c r="H240" s="391"/>
      <c r="I240" s="391"/>
      <c r="J240" s="391"/>
      <c r="O240" s="99"/>
      <c r="P240" s="99"/>
      <c r="Q240" s="99"/>
    </row>
    <row r="241" spans="2:17">
      <c r="C241" s="116"/>
      <c r="O241" s="99"/>
      <c r="P241" s="99"/>
      <c r="Q241" s="99"/>
    </row>
    <row r="242" spans="2:17">
      <c r="C242" s="378" t="s">
        <v>419</v>
      </c>
      <c r="D242" s="378"/>
      <c r="E242" s="379" t="s">
        <v>426</v>
      </c>
      <c r="F242" s="379"/>
      <c r="G242" s="380" t="s">
        <v>421</v>
      </c>
      <c r="H242" s="380"/>
      <c r="I242" s="381" t="s">
        <v>422</v>
      </c>
      <c r="J242" s="381"/>
      <c r="K242" s="382" t="s">
        <v>423</v>
      </c>
      <c r="L242" s="382"/>
      <c r="M242" s="383" t="s">
        <v>424</v>
      </c>
      <c r="N242" s="383"/>
      <c r="P242" s="69"/>
    </row>
    <row r="243" spans="2:17" ht="80.25" customHeight="1">
      <c r="C243" s="377" t="str">
        <f>$C$11</f>
        <v>・脆弱性情報の調査
・ターゲットシステムのスキャン</v>
      </c>
      <c r="D243" s="377"/>
      <c r="E243" s="377" t="str">
        <f>$E$11</f>
        <v>・公開サーバの特定と初期アクセス</v>
      </c>
      <c r="F243" s="377"/>
      <c r="G243" s="377" t="str">
        <f>$G$11</f>
        <v>・公開サーバの脆弱性を利用した不正アクセス</v>
      </c>
      <c r="H243" s="377"/>
      <c r="I243" s="415" t="str">
        <f>$I$11</f>
        <v>・（ネットワークスキャン）
・（ホストスキャン）
・重要情報を管理するサーバへの横展開と権限昇格</v>
      </c>
      <c r="J243" s="415"/>
      <c r="K243" s="377" t="str">
        <f>$K$11</f>
        <v>・標準ポートを使用した疎通
・OSコマンド実行
・コマンド実行履歴の削除</v>
      </c>
      <c r="L243" s="377"/>
      <c r="M243" s="377" t="str">
        <f>$M$11</f>
        <v>・重要情報の窃取</v>
      </c>
      <c r="N243" s="377"/>
      <c r="P243" s="69"/>
    </row>
    <row r="244" spans="2:17" ht="111.95" customHeight="1">
      <c r="C244" s="377" t="s">
        <v>312</v>
      </c>
      <c r="D244" s="377"/>
      <c r="E244" s="377" t="s">
        <v>312</v>
      </c>
      <c r="F244" s="377"/>
      <c r="G244" s="377" t="s">
        <v>312</v>
      </c>
      <c r="H244" s="377"/>
      <c r="I244" s="389" t="s">
        <v>641</v>
      </c>
      <c r="J244" s="389"/>
      <c r="K244" s="377" t="s">
        <v>312</v>
      </c>
      <c r="L244" s="377"/>
      <c r="M244" s="377" t="s">
        <v>312</v>
      </c>
      <c r="N244" s="377"/>
      <c r="P244" s="69"/>
    </row>
    <row r="245" spans="2:17" ht="20.25" thickBot="1">
      <c r="P245" s="69"/>
    </row>
    <row r="246" spans="2:17" ht="39.950000000000003" customHeight="1" thickBot="1">
      <c r="C246" s="374" t="s">
        <v>490</v>
      </c>
      <c r="D246" s="375"/>
      <c r="E246" s="375"/>
      <c r="F246" s="375"/>
      <c r="G246" s="375"/>
      <c r="H246" s="375"/>
      <c r="I246" s="375"/>
      <c r="J246" s="375"/>
      <c r="K246" s="375"/>
      <c r="L246" s="375"/>
      <c r="M246" s="375"/>
      <c r="N246" s="376"/>
      <c r="P246" s="69"/>
    </row>
    <row r="247" spans="2:17" ht="19.5" customHeight="1">
      <c r="C247" s="22"/>
      <c r="H247" s="99"/>
      <c r="I247" s="99"/>
      <c r="J247" s="99"/>
      <c r="P247" s="69"/>
    </row>
    <row r="248" spans="2:17" ht="19.5" customHeight="1">
      <c r="C248" s="22"/>
      <c r="H248" s="99"/>
      <c r="I248" s="99"/>
      <c r="J248" s="99"/>
      <c r="P248" s="69"/>
    </row>
    <row r="249" spans="2:17" ht="39.75">
      <c r="B249" s="33"/>
      <c r="C249" s="33" t="str">
        <f>VLOOKUP(14,Products!$A$4:$B$35,2,FALSE)</f>
        <v>暗号化ツール</v>
      </c>
      <c r="P249" s="69"/>
    </row>
    <row r="250" spans="2:17">
      <c r="C250" s="22" t="s">
        <v>334</v>
      </c>
      <c r="H250" s="22" t="s">
        <v>335</v>
      </c>
      <c r="P250" s="69"/>
    </row>
    <row r="251" spans="2:17" ht="39.950000000000003" customHeight="1">
      <c r="C251" s="390" t="str" cm="1">
        <f t="array" aca="1" ref="C251" ca="1">INDEX(Products!A:D, (MATCH(OFFSET(INDIRECT(ADDRESS(ROW(), COLUMN())), -2, 0), Products!B:B, 0)), 4)</f>
        <v>第三者に知られたくないデータ(文書・設計書・画像など)に暗号化処理を行い、
解読できない状態にして、情報資産を保護することができます。</v>
      </c>
      <c r="D251" s="390"/>
      <c r="E251" s="390"/>
      <c r="F251" s="390"/>
      <c r="G251" s="390"/>
      <c r="H251" s="392" t="str">
        <f>$H$56</f>
        <v>JIPDEC「企業IT利活⽤動向調査2022」より引用</v>
      </c>
      <c r="I251" s="392"/>
      <c r="J251" s="392"/>
      <c r="P251" s="69"/>
    </row>
    <row r="252" spans="2:17">
      <c r="C252" s="22"/>
      <c r="H252" s="391" t="s">
        <v>491</v>
      </c>
      <c r="I252" s="391"/>
      <c r="J252" s="391"/>
      <c r="O252" s="99"/>
      <c r="P252" s="99"/>
      <c r="Q252" s="99"/>
    </row>
    <row r="253" spans="2:17">
      <c r="C253" s="22" t="s">
        <v>348</v>
      </c>
      <c r="G253" s="37"/>
      <c r="H253" s="391"/>
      <c r="I253" s="391"/>
      <c r="J253" s="391"/>
      <c r="O253" s="99"/>
      <c r="P253" s="99"/>
      <c r="Q253" s="99"/>
    </row>
    <row r="254" spans="2:17" ht="125.25" customHeight="1">
      <c r="C254" s="390" t="str" cm="1">
        <f t="array" aca="1" ref="C254" ca="1">INDEX(Products!A:E, (MATCH(OFFSET(INDIRECT(ADDRESS(ROW(), COLUMN())), -5, 0), Products!B:B, 0)), 5)</f>
        <v>・暗号化処理により、PCやサーバに負荷がかかるため、
   リソースの裕度を事前に確認しておく必要があります。
・利用している暗号アルゴリズムが危殆化した場合、第三者に解読されて
　しまう危険性があります。
・暗号鍵やパスワードを第三者に窃取されないように厳重に管理する必要
　があります。</v>
      </c>
      <c r="D254" s="390"/>
      <c r="E254" s="390"/>
      <c r="F254" s="390"/>
      <c r="G254" s="390"/>
      <c r="H254" s="391"/>
      <c r="I254" s="391"/>
      <c r="J254" s="391"/>
      <c r="O254" s="99"/>
      <c r="P254" s="99"/>
      <c r="Q254" s="99"/>
    </row>
    <row r="255" spans="2:17">
      <c r="H255" s="391"/>
      <c r="I255" s="391"/>
      <c r="J255" s="391"/>
      <c r="O255" s="99"/>
      <c r="P255" s="99"/>
      <c r="Q255" s="99"/>
    </row>
    <row r="256" spans="2:17">
      <c r="C256" s="22" t="s">
        <v>339</v>
      </c>
      <c r="H256" s="391"/>
      <c r="I256" s="391"/>
      <c r="J256" s="391"/>
      <c r="O256" s="99"/>
      <c r="P256" s="99"/>
      <c r="Q256" s="99"/>
    </row>
    <row r="257" spans="2:17">
      <c r="O257" s="99"/>
      <c r="P257" s="99"/>
      <c r="Q257" s="99"/>
    </row>
    <row r="258" spans="2:17">
      <c r="C258" s="378" t="s">
        <v>419</v>
      </c>
      <c r="D258" s="378"/>
      <c r="E258" s="379" t="s">
        <v>426</v>
      </c>
      <c r="F258" s="379"/>
      <c r="G258" s="380" t="s">
        <v>421</v>
      </c>
      <c r="H258" s="380"/>
      <c r="I258" s="381" t="s">
        <v>422</v>
      </c>
      <c r="J258" s="381"/>
      <c r="K258" s="382" t="s">
        <v>423</v>
      </c>
      <c r="L258" s="382"/>
      <c r="M258" s="383" t="s">
        <v>424</v>
      </c>
      <c r="N258" s="383"/>
      <c r="P258" s="69"/>
    </row>
    <row r="259" spans="2:17" ht="80.25" customHeight="1">
      <c r="C259" s="377" t="str">
        <f>$C$11</f>
        <v>・脆弱性情報の調査
・ターゲットシステムのスキャン</v>
      </c>
      <c r="D259" s="377"/>
      <c r="E259" s="377" t="str">
        <f>$E$11</f>
        <v>・公開サーバの特定と初期アクセス</v>
      </c>
      <c r="F259" s="377"/>
      <c r="G259" s="377" t="str">
        <f>$G$11</f>
        <v>・公開サーバの脆弱性を利用した不正アクセス</v>
      </c>
      <c r="H259" s="377"/>
      <c r="I259" s="377" t="str">
        <f>$I$11</f>
        <v>・（ネットワークスキャン）
・（ホストスキャン）
・重要情報を管理するサーバへの横展開と権限昇格</v>
      </c>
      <c r="J259" s="377"/>
      <c r="K259" s="377" t="str">
        <f>$K$11</f>
        <v>・標準ポートを使用した疎通
・OSコマンド実行
・コマンド実行履歴の削除</v>
      </c>
      <c r="L259" s="377"/>
      <c r="M259" s="415" t="str">
        <f>$M$11</f>
        <v>・重要情報の窃取</v>
      </c>
      <c r="N259" s="415"/>
      <c r="P259" s="69"/>
    </row>
    <row r="260" spans="2:17" ht="147.94999999999999" customHeight="1">
      <c r="C260" s="377" t="s">
        <v>312</v>
      </c>
      <c r="D260" s="377"/>
      <c r="E260" s="377" t="s">
        <v>312</v>
      </c>
      <c r="F260" s="377"/>
      <c r="G260" s="377" t="s">
        <v>312</v>
      </c>
      <c r="H260" s="377"/>
      <c r="I260" s="377" t="s">
        <v>312</v>
      </c>
      <c r="J260" s="377"/>
      <c r="K260" s="377" t="s">
        <v>312</v>
      </c>
      <c r="L260" s="377"/>
      <c r="M260" s="389" t="s">
        <v>527</v>
      </c>
      <c r="N260" s="389"/>
      <c r="P260" s="69"/>
    </row>
    <row r="261" spans="2:17" ht="20.25" thickBot="1">
      <c r="P261" s="69"/>
    </row>
    <row r="262" spans="2:17" ht="39.950000000000003" customHeight="1" thickBot="1">
      <c r="C262" s="374" t="s">
        <v>490</v>
      </c>
      <c r="D262" s="375"/>
      <c r="E262" s="375"/>
      <c r="F262" s="375"/>
      <c r="G262" s="375"/>
      <c r="H262" s="375"/>
      <c r="I262" s="375"/>
      <c r="J262" s="375"/>
      <c r="K262" s="375"/>
      <c r="L262" s="375"/>
      <c r="M262" s="375"/>
      <c r="N262" s="376"/>
      <c r="P262" s="69"/>
    </row>
    <row r="263" spans="2:17" ht="19.5" customHeight="1">
      <c r="C263" s="22"/>
      <c r="H263" s="99"/>
      <c r="I263" s="99"/>
      <c r="J263" s="99"/>
      <c r="P263" s="69"/>
    </row>
    <row r="264" spans="2:17" ht="19.5" customHeight="1">
      <c r="C264" s="22"/>
      <c r="H264" s="99"/>
      <c r="I264" s="99"/>
      <c r="J264" s="99"/>
      <c r="P264" s="69"/>
    </row>
    <row r="265" spans="2:17" ht="39.75">
      <c r="B265" s="33"/>
      <c r="C265" s="33" t="str">
        <f>VLOOKUP(15,Products!$A$4:$B$35,2,FALSE)</f>
        <v>IRM／DLP（情報漏洩防止）ツール</v>
      </c>
      <c r="P265" s="69"/>
    </row>
    <row r="266" spans="2:17">
      <c r="C266" s="22" t="s">
        <v>334</v>
      </c>
      <c r="H266" s="22" t="s">
        <v>335</v>
      </c>
      <c r="P266" s="69"/>
    </row>
    <row r="267" spans="2:17" ht="150.75" customHeight="1">
      <c r="C267" s="390" t="str" cm="1">
        <f t="array" aca="1" ref="C267" ca="1">INDEX(Products!A:D, (MATCH(OFFSET(INDIRECT(ADDRESS(ROW(), COLUMN())), -2, 0), Products!B:B, 0)), 4)</f>
        <v>IRM(Information Rights Management)とは、ファイルを暗号化した上で、ユーザー毎に
操作権限を付与し、その利用状況を管理する機能やソフトウェアのことを言います。
DLP(Data Loss Prevention)は、機密情報と特定した情報のみを常時監視し、サーバ上のファイル、
データベース上のデータ、ネットワーク上のデータなどをスキャンし、その中の機密情報の所在を
自動検出します。あらかじめ設定したポリシーに基づき、正規ユーザーであっても、重要データを
外部へ送信しようとしたり、USBメモリにコピーして持ちだそうとすると、アラートを出したり、
自動的にその操作をキャンセルさせることができます。</v>
      </c>
      <c r="D267" s="390"/>
      <c r="E267" s="390"/>
      <c r="F267" s="390"/>
      <c r="G267" s="390"/>
      <c r="H267" s="392" t="str">
        <f>$H$56</f>
        <v>JIPDEC「企業IT利活⽤動向調査2022」より引用</v>
      </c>
      <c r="I267" s="392"/>
      <c r="J267" s="392"/>
      <c r="P267" s="69"/>
    </row>
    <row r="268" spans="2:17">
      <c r="C268" s="26"/>
      <c r="H268" s="391" t="s">
        <v>491</v>
      </c>
      <c r="I268" s="391"/>
      <c r="J268" s="391"/>
      <c r="O268" s="99"/>
      <c r="P268" s="99"/>
      <c r="Q268" s="99"/>
    </row>
    <row r="269" spans="2:17">
      <c r="C269" s="22" t="s">
        <v>348</v>
      </c>
      <c r="G269" s="37"/>
      <c r="H269" s="391"/>
      <c r="I269" s="391"/>
      <c r="J269" s="391"/>
      <c r="O269" s="99"/>
      <c r="P269" s="99"/>
      <c r="Q269" s="99"/>
    </row>
    <row r="270" spans="2:17" ht="100.5" customHeight="1">
      <c r="C270" s="390" t="str" cm="1">
        <f t="array" aca="1" ref="C270" ca="1">INDEX(Products!A:E, (MATCH(OFFSET(INDIRECT(ADDRESS(ROW(), COLUMN())), -5, 0), Products!B:B, 0)), 5)</f>
        <v>・IRMはユーザーによる暗号化処理が必要なため、ユーザーが暗号化処理を忘れた場合、
   無保護の状態となるリスクがあります。
・DLPは機密情報を外部に持ち出すすべがなく、業務上持ち出しが必要となる事態に
   対応できないリスクがあります。</v>
      </c>
      <c r="D270" s="390"/>
      <c r="E270" s="390"/>
      <c r="F270" s="390"/>
      <c r="G270" s="390"/>
      <c r="H270" s="391"/>
      <c r="I270" s="391"/>
      <c r="J270" s="391"/>
      <c r="O270" s="99"/>
      <c r="P270" s="99"/>
      <c r="Q270" s="99"/>
    </row>
    <row r="271" spans="2:17">
      <c r="H271" s="391"/>
      <c r="I271" s="391"/>
      <c r="J271" s="391"/>
      <c r="O271" s="99"/>
      <c r="P271" s="99"/>
      <c r="Q271" s="99"/>
    </row>
    <row r="272" spans="2:17">
      <c r="C272" s="22" t="s">
        <v>339</v>
      </c>
      <c r="H272" s="391"/>
      <c r="I272" s="391"/>
      <c r="J272" s="391"/>
      <c r="O272" s="99"/>
      <c r="P272" s="99"/>
      <c r="Q272" s="99"/>
    </row>
    <row r="273" spans="2:17">
      <c r="O273" s="99"/>
      <c r="P273" s="99"/>
      <c r="Q273" s="99"/>
    </row>
    <row r="274" spans="2:17">
      <c r="C274" s="378" t="s">
        <v>419</v>
      </c>
      <c r="D274" s="378"/>
      <c r="E274" s="379" t="s">
        <v>426</v>
      </c>
      <c r="F274" s="379"/>
      <c r="G274" s="380" t="s">
        <v>421</v>
      </c>
      <c r="H274" s="380"/>
      <c r="I274" s="381" t="s">
        <v>422</v>
      </c>
      <c r="J274" s="381"/>
      <c r="K274" s="382" t="s">
        <v>423</v>
      </c>
      <c r="L274" s="382"/>
      <c r="M274" s="383" t="s">
        <v>424</v>
      </c>
      <c r="N274" s="383"/>
      <c r="P274" s="69"/>
    </row>
    <row r="275" spans="2:17" ht="60" customHeight="1">
      <c r="C275" s="377" t="str">
        <f>$C$11</f>
        <v>・脆弱性情報の調査
・ターゲットシステムのスキャン</v>
      </c>
      <c r="D275" s="377"/>
      <c r="E275" s="377" t="str">
        <f>$E$11</f>
        <v>・公開サーバの特定と初期アクセス</v>
      </c>
      <c r="F275" s="377"/>
      <c r="G275" s="377" t="str">
        <f>$G$11</f>
        <v>・公開サーバの脆弱性を利用した不正アクセス</v>
      </c>
      <c r="H275" s="377"/>
      <c r="I275" s="377" t="str">
        <f>$I$11</f>
        <v>・（ネットワークスキャン）
・（ホストスキャン）
・重要情報を管理するサーバへの横展開と権限昇格</v>
      </c>
      <c r="J275" s="377"/>
      <c r="K275" s="377" t="str">
        <f>$K$11</f>
        <v>・標準ポートを使用した疎通
・OSコマンド実行
・コマンド実行履歴の削除</v>
      </c>
      <c r="L275" s="377"/>
      <c r="M275" s="415" t="str">
        <f>$M$11</f>
        <v>・重要情報の窃取</v>
      </c>
      <c r="N275" s="415"/>
      <c r="P275" s="69"/>
    </row>
    <row r="276" spans="2:17" ht="219" customHeight="1">
      <c r="C276" s="377" t="s">
        <v>312</v>
      </c>
      <c r="D276" s="377"/>
      <c r="E276" s="377" t="s">
        <v>312</v>
      </c>
      <c r="F276" s="377"/>
      <c r="G276" s="377" t="s">
        <v>312</v>
      </c>
      <c r="H276" s="377"/>
      <c r="I276" s="377" t="s">
        <v>312</v>
      </c>
      <c r="J276" s="377"/>
      <c r="K276" s="377" t="s">
        <v>312</v>
      </c>
      <c r="L276" s="377"/>
      <c r="M276" s="389" t="s">
        <v>642</v>
      </c>
      <c r="N276" s="389"/>
      <c r="P276" s="69"/>
    </row>
    <row r="277" spans="2:17" ht="20.25" thickBot="1">
      <c r="P277" s="69"/>
    </row>
    <row r="278" spans="2:17" ht="39.950000000000003" customHeight="1" thickBot="1">
      <c r="C278" s="374" t="s">
        <v>490</v>
      </c>
      <c r="D278" s="375"/>
      <c r="E278" s="375"/>
      <c r="F278" s="375"/>
      <c r="G278" s="375"/>
      <c r="H278" s="375"/>
      <c r="I278" s="375"/>
      <c r="J278" s="375"/>
      <c r="K278" s="375"/>
      <c r="L278" s="375"/>
      <c r="M278" s="375"/>
      <c r="N278" s="376"/>
      <c r="P278" s="69"/>
    </row>
    <row r="279" spans="2:17" ht="19.5" customHeight="1">
      <c r="C279" s="22"/>
      <c r="H279" s="99"/>
      <c r="I279" s="99"/>
      <c r="J279" s="99"/>
      <c r="P279" s="69"/>
    </row>
    <row r="280" spans="2:17" ht="19.5" customHeight="1">
      <c r="C280" s="22"/>
      <c r="H280" s="99"/>
      <c r="I280" s="99"/>
      <c r="J280" s="99"/>
      <c r="P280" s="69"/>
    </row>
    <row r="281" spans="2:17" ht="39.75">
      <c r="B281" s="33"/>
      <c r="C281" s="33" t="str">
        <f>VLOOKUP(16,Products!$A$4:$B$35,2,FALSE)</f>
        <v>EDRツール（データバックアップ含む）</v>
      </c>
      <c r="P281" s="69"/>
    </row>
    <row r="282" spans="2:17">
      <c r="C282" s="22" t="s">
        <v>334</v>
      </c>
      <c r="H282" s="22" t="s">
        <v>335</v>
      </c>
      <c r="P282" s="69"/>
    </row>
    <row r="283" spans="2:17" ht="125.25" customHeight="1">
      <c r="C283" s="390" t="str" cm="1">
        <f t="array" aca="1" ref="C283" ca="1">INDEX(Products!A:D, (MATCH(OFFSET(INDIRECT(ADDRESS(ROW(), COLUMN())), -2, 0), Products!B:B, 0)), 4)</f>
        <v>EDR(Endpoint Detection and Response)は、PC, サーバ(エンドポイント)における
不審な挙動を検知し、マルウェアの検知や除去などの初動対処をスムーズに行い、
被害を最小限に抑えることができます。
EDRはマルウェア感染後の被害を抑えることを目的としており、
マルウェア感染を防止することを目的としているEPP(Endpoint Protection Platform)とは
製品の目的が異なります。</v>
      </c>
      <c r="D283" s="390"/>
      <c r="E283" s="390"/>
      <c r="F283" s="390"/>
      <c r="G283" s="390"/>
      <c r="H283" s="392" t="str">
        <f>$H$56</f>
        <v>JIPDEC「企業IT利活⽤動向調査2022」より引用</v>
      </c>
      <c r="I283" s="392"/>
      <c r="J283" s="392"/>
      <c r="P283" s="69"/>
    </row>
    <row r="284" spans="2:17">
      <c r="C284" s="26"/>
      <c r="H284" s="391" t="s">
        <v>491</v>
      </c>
      <c r="I284" s="391"/>
      <c r="J284" s="391"/>
      <c r="O284" s="99"/>
      <c r="P284" s="99"/>
      <c r="Q284" s="99"/>
    </row>
    <row r="285" spans="2:17">
      <c r="C285" s="22" t="s">
        <v>348</v>
      </c>
      <c r="G285" s="37"/>
      <c r="H285" s="391"/>
      <c r="I285" s="391"/>
      <c r="J285" s="391"/>
      <c r="O285" s="99"/>
      <c r="P285" s="99"/>
      <c r="Q285" s="99"/>
    </row>
    <row r="286" spans="2:17" ht="99.75" customHeight="1">
      <c r="C286" s="390" t="str" cm="1">
        <f t="array" aca="1" ref="C286" ca="1">INDEX(Products!A:E, (MATCH(OFFSET(INDIRECT(ADDRESS(ROW(), COLUMN())), -5, 0), Products!B:B, 0)), 5)</f>
        <v>・EDR単体ではウイルスの侵入を阻止できないため、
   他の製品(EPP等)と組み合わせて使う必要があります。
・EDRの導入により、既存のサーバやネットワークに負荷がかかるため、
   既存リソースの裕度を事前に確認しておく必要があります。</v>
      </c>
      <c r="D286" s="390"/>
      <c r="E286" s="390"/>
      <c r="F286" s="390"/>
      <c r="G286" s="390"/>
      <c r="H286" s="391"/>
      <c r="I286" s="391"/>
      <c r="J286" s="391"/>
      <c r="O286" s="99"/>
      <c r="P286" s="99"/>
      <c r="Q286" s="99"/>
    </row>
    <row r="287" spans="2:17">
      <c r="H287" s="391"/>
      <c r="I287" s="391"/>
      <c r="J287" s="391"/>
      <c r="O287" s="99"/>
      <c r="P287" s="99"/>
      <c r="Q287" s="99"/>
    </row>
    <row r="288" spans="2:17">
      <c r="C288" s="22" t="s">
        <v>339</v>
      </c>
      <c r="H288" s="391"/>
      <c r="I288" s="391"/>
      <c r="J288" s="391"/>
      <c r="O288" s="99"/>
      <c r="P288" s="99"/>
      <c r="Q288" s="99"/>
    </row>
    <row r="289" spans="2:17">
      <c r="O289" s="99"/>
      <c r="P289" s="99"/>
      <c r="Q289" s="99"/>
    </row>
    <row r="290" spans="2:17">
      <c r="C290" s="378" t="s">
        <v>419</v>
      </c>
      <c r="D290" s="378"/>
      <c r="E290" s="379" t="s">
        <v>426</v>
      </c>
      <c r="F290" s="379"/>
      <c r="G290" s="380" t="s">
        <v>421</v>
      </c>
      <c r="H290" s="380"/>
      <c r="I290" s="381" t="s">
        <v>422</v>
      </c>
      <c r="J290" s="381"/>
      <c r="K290" s="382" t="s">
        <v>423</v>
      </c>
      <c r="L290" s="382"/>
      <c r="M290" s="383" t="s">
        <v>424</v>
      </c>
      <c r="N290" s="383"/>
      <c r="P290" s="69"/>
    </row>
    <row r="291" spans="2:17" ht="81" customHeight="1">
      <c r="C291" s="377" t="str">
        <f>$C$11</f>
        <v>・脆弱性情報の調査
・ターゲットシステムのスキャン</v>
      </c>
      <c r="D291" s="377"/>
      <c r="E291" s="377" t="str">
        <f>$E$11</f>
        <v>・公開サーバの特定と初期アクセス</v>
      </c>
      <c r="F291" s="377"/>
      <c r="G291" s="415" t="str">
        <f>$G$11</f>
        <v>・公開サーバの脆弱性を利用した不正アクセス</v>
      </c>
      <c r="H291" s="415"/>
      <c r="I291" s="415" t="str">
        <f>$I$11</f>
        <v>・（ネットワークスキャン）
・（ホストスキャン）
・重要情報を管理するサーバへの横展開と権限昇格</v>
      </c>
      <c r="J291" s="415"/>
      <c r="K291" s="415" t="str">
        <f>$K$11</f>
        <v>・標準ポートを使用した疎通
・OSコマンド実行
・コマンド実行履歴の削除</v>
      </c>
      <c r="L291" s="415"/>
      <c r="M291" s="377" t="str">
        <f>$M$11</f>
        <v>・重要情報の窃取</v>
      </c>
      <c r="N291" s="377"/>
      <c r="P291" s="69"/>
    </row>
    <row r="292" spans="2:17" ht="90.95" customHeight="1">
      <c r="C292" s="377" t="s">
        <v>312</v>
      </c>
      <c r="D292" s="377"/>
      <c r="E292" s="377" t="s">
        <v>312</v>
      </c>
      <c r="F292" s="377"/>
      <c r="G292" s="389" t="s">
        <v>639</v>
      </c>
      <c r="H292" s="389"/>
      <c r="I292" s="389" t="s">
        <v>639</v>
      </c>
      <c r="J292" s="389"/>
      <c r="K292" s="389" t="s">
        <v>639</v>
      </c>
      <c r="L292" s="389"/>
      <c r="M292" s="377" t="s">
        <v>312</v>
      </c>
      <c r="N292" s="377"/>
      <c r="P292" s="69"/>
    </row>
    <row r="293" spans="2:17" ht="20.25" thickBot="1">
      <c r="P293" s="69"/>
    </row>
    <row r="294" spans="2:17" ht="39.950000000000003" customHeight="1" thickBot="1">
      <c r="C294" s="374" t="s">
        <v>490</v>
      </c>
      <c r="D294" s="375"/>
      <c r="E294" s="375"/>
      <c r="F294" s="375"/>
      <c r="G294" s="375"/>
      <c r="H294" s="375"/>
      <c r="I294" s="375"/>
      <c r="J294" s="375"/>
      <c r="K294" s="375"/>
      <c r="L294" s="375"/>
      <c r="M294" s="375"/>
      <c r="N294" s="376"/>
      <c r="P294" s="69"/>
    </row>
    <row r="295" spans="2:17" ht="19.5" customHeight="1">
      <c r="C295" s="22"/>
      <c r="H295" s="99"/>
      <c r="I295" s="99"/>
      <c r="J295" s="99"/>
      <c r="P295" s="69"/>
    </row>
    <row r="296" spans="2:17" ht="19.5" customHeight="1">
      <c r="C296" s="22"/>
      <c r="H296" s="99"/>
      <c r="I296" s="99"/>
      <c r="J296" s="99"/>
      <c r="P296" s="69"/>
    </row>
    <row r="297" spans="2:17" ht="39.75">
      <c r="B297" s="33"/>
      <c r="C297" s="71" t="str">
        <f>VLOOKUP(17,Products!$A$4:$B$35,2,FALSE)</f>
        <v>アプリケーション制御/分離ツール</v>
      </c>
      <c r="P297" s="69"/>
    </row>
    <row r="298" spans="2:17">
      <c r="C298" s="22" t="s">
        <v>334</v>
      </c>
      <c r="H298" s="22" t="s">
        <v>335</v>
      </c>
      <c r="P298" s="69"/>
    </row>
    <row r="299" spans="2:17" ht="39.950000000000003" customHeight="1">
      <c r="C299" s="390" t="str" cm="1">
        <f t="array" aca="1" ref="C299" ca="1">INDEX(Products!A:D, (MATCH(OFFSET(INDIRECT(ADDRESS(ROW(), COLUMN())), -2, 0), Products!B:B, 0)), 4)</f>
        <v>あらかじめ設定したポリシーに基づき、ユーザー毎にアプリケーションの操作/実行権限を付与し、
その利用状況を管理することができます。</v>
      </c>
      <c r="D299" s="390"/>
      <c r="E299" s="390"/>
      <c r="F299" s="390"/>
      <c r="G299" s="390"/>
      <c r="H299" s="392" t="str">
        <f>$H$56</f>
        <v>JIPDEC「企業IT利活⽤動向調査2022」より引用</v>
      </c>
      <c r="I299" s="392"/>
      <c r="J299" s="392"/>
      <c r="P299" s="69"/>
    </row>
    <row r="300" spans="2:17" ht="40.5" customHeight="1">
      <c r="C300" s="22"/>
      <c r="H300" s="391" t="s">
        <v>491</v>
      </c>
      <c r="I300" s="391"/>
      <c r="J300" s="391"/>
      <c r="O300" s="99"/>
      <c r="P300" s="99"/>
      <c r="Q300" s="99"/>
    </row>
    <row r="301" spans="2:17">
      <c r="C301" s="22" t="s">
        <v>348</v>
      </c>
      <c r="G301" s="37"/>
      <c r="H301" s="391"/>
      <c r="I301" s="391"/>
      <c r="J301" s="391"/>
      <c r="O301" s="99"/>
      <c r="P301" s="99"/>
      <c r="Q301" s="99"/>
    </row>
    <row r="302" spans="2:17" ht="90" customHeight="1">
      <c r="C302" s="390" t="str" cm="1">
        <f t="array" aca="1" ref="C302" ca="1">INDEX(Products!A:E, (MATCH(OFFSET(INDIRECT(ADDRESS(ROW(), COLUMN())), -5, 0), Products!B:B, 0)), 5)</f>
        <v>・セキュリティポリシーを適切に設定しないと効果を発揮できません。</v>
      </c>
      <c r="D302" s="390"/>
      <c r="E302" s="390"/>
      <c r="F302" s="390"/>
      <c r="G302" s="390"/>
      <c r="H302" s="391"/>
      <c r="I302" s="391"/>
      <c r="J302" s="391"/>
      <c r="O302" s="99"/>
      <c r="P302" s="99"/>
      <c r="Q302" s="99"/>
    </row>
    <row r="303" spans="2:17">
      <c r="H303" s="391"/>
      <c r="I303" s="391"/>
      <c r="J303" s="391"/>
      <c r="O303" s="99"/>
      <c r="P303" s="99"/>
      <c r="Q303" s="99"/>
    </row>
    <row r="304" spans="2:17">
      <c r="C304" s="22" t="s">
        <v>339</v>
      </c>
      <c r="H304" s="391"/>
      <c r="I304" s="391"/>
      <c r="J304" s="391"/>
      <c r="O304" s="99"/>
      <c r="P304" s="99"/>
      <c r="Q304" s="99"/>
    </row>
    <row r="305" spans="2:17">
      <c r="O305" s="99"/>
      <c r="P305" s="99"/>
      <c r="Q305" s="99"/>
    </row>
    <row r="306" spans="2:17">
      <c r="C306" s="378" t="s">
        <v>419</v>
      </c>
      <c r="D306" s="378"/>
      <c r="E306" s="379" t="s">
        <v>426</v>
      </c>
      <c r="F306" s="379"/>
      <c r="G306" s="380" t="s">
        <v>421</v>
      </c>
      <c r="H306" s="380"/>
      <c r="I306" s="381" t="s">
        <v>422</v>
      </c>
      <c r="J306" s="381"/>
      <c r="K306" s="382" t="s">
        <v>423</v>
      </c>
      <c r="L306" s="382"/>
      <c r="M306" s="383" t="s">
        <v>424</v>
      </c>
      <c r="N306" s="383"/>
      <c r="P306" s="69"/>
    </row>
    <row r="307" spans="2:17" ht="80.25" customHeight="1">
      <c r="C307" s="377" t="str">
        <f>$C$11</f>
        <v>・脆弱性情報の調査
・ターゲットシステムのスキャン</v>
      </c>
      <c r="D307" s="377"/>
      <c r="E307" s="377" t="str">
        <f>$E$11</f>
        <v>・公開サーバの特定と初期アクセス</v>
      </c>
      <c r="F307" s="377"/>
      <c r="G307" s="377" t="str">
        <f>$G$11</f>
        <v>・公開サーバの脆弱性を利用した不正アクセス</v>
      </c>
      <c r="H307" s="377"/>
      <c r="I307" s="377" t="str">
        <f>$I$11</f>
        <v>・（ネットワークスキャン）
・（ホストスキャン）
・重要情報を管理するサーバへの横展開と権限昇格</v>
      </c>
      <c r="J307" s="377"/>
      <c r="K307" s="415" t="str">
        <f>$K$11</f>
        <v>・標準ポートを使用した疎通
・OSコマンド実行
・コマンド実行履歴の削除</v>
      </c>
      <c r="L307" s="415"/>
      <c r="M307" s="377" t="str">
        <f>$M$11</f>
        <v>・重要情報の窃取</v>
      </c>
      <c r="N307" s="377"/>
      <c r="P307" s="69"/>
    </row>
    <row r="308" spans="2:17" ht="116.1" customHeight="1">
      <c r="C308" s="377" t="s">
        <v>312</v>
      </c>
      <c r="D308" s="377"/>
      <c r="E308" s="377" t="s">
        <v>312</v>
      </c>
      <c r="F308" s="377"/>
      <c r="G308" s="377" t="s">
        <v>312</v>
      </c>
      <c r="H308" s="377"/>
      <c r="I308" s="377" t="s">
        <v>312</v>
      </c>
      <c r="J308" s="377"/>
      <c r="K308" s="389" t="s">
        <v>643</v>
      </c>
      <c r="L308" s="389"/>
      <c r="M308" s="377" t="s">
        <v>312</v>
      </c>
      <c r="N308" s="377"/>
      <c r="P308" s="69"/>
    </row>
    <row r="309" spans="2:17" ht="20.25" thickBot="1">
      <c r="P309" s="69"/>
    </row>
    <row r="310" spans="2:17" ht="39.950000000000003" customHeight="1" thickBot="1">
      <c r="C310" s="374" t="s">
        <v>490</v>
      </c>
      <c r="D310" s="375"/>
      <c r="E310" s="375"/>
      <c r="F310" s="375"/>
      <c r="G310" s="375"/>
      <c r="H310" s="375"/>
      <c r="I310" s="375"/>
      <c r="J310" s="375"/>
      <c r="K310" s="375"/>
      <c r="L310" s="375"/>
      <c r="M310" s="375"/>
      <c r="N310" s="376"/>
      <c r="P310" s="69"/>
    </row>
    <row r="311" spans="2:17" ht="19.5" customHeight="1">
      <c r="C311" s="22"/>
      <c r="H311" s="99"/>
      <c r="I311" s="99"/>
      <c r="J311" s="99"/>
      <c r="P311" s="69"/>
    </row>
    <row r="312" spans="2:17" ht="19.5" customHeight="1">
      <c r="C312" s="22"/>
      <c r="H312" s="99"/>
      <c r="I312" s="99"/>
      <c r="J312" s="99"/>
      <c r="P312" s="69"/>
    </row>
    <row r="313" spans="2:17" ht="39.75">
      <c r="B313" s="33"/>
      <c r="C313" s="33" t="s">
        <v>447</v>
      </c>
      <c r="P313" s="69"/>
    </row>
    <row r="314" spans="2:17">
      <c r="C314" s="22" t="s">
        <v>334</v>
      </c>
      <c r="H314" s="22" t="s">
        <v>335</v>
      </c>
      <c r="P314" s="69"/>
    </row>
    <row r="315" spans="2:17" ht="78.95" customHeight="1">
      <c r="C315" s="390" t="str" cm="1">
        <f t="array" aca="1" ref="C315" ca="1">INDEX(Products!A:D, (MATCH(OFFSET(INDIRECT(ADDRESS(ROW(), COLUMN())), -2, 0), Products!B:B, 0)), 4)</f>
        <v>企業が保有するPCやソフトウェアなどのバージョンや保有数、各端末の操作ログなどを一元的に管理
するツールです。
導入することにより脆弱性が報告された際の適切なアップデート対応や、インシデント発生時のログ
調査などに役立ちます。</v>
      </c>
      <c r="D315" s="390"/>
      <c r="E315" s="390"/>
      <c r="F315" s="390"/>
      <c r="G315" s="390"/>
      <c r="H315" s="392" t="str">
        <f>$H$56</f>
        <v>JIPDEC「企業IT利活⽤動向調査2022」より引用</v>
      </c>
      <c r="I315" s="392"/>
      <c r="J315" s="392"/>
      <c r="P315" s="69"/>
    </row>
    <row r="316" spans="2:17">
      <c r="C316" s="22"/>
      <c r="H316" s="391" t="s">
        <v>491</v>
      </c>
      <c r="I316" s="391"/>
      <c r="J316" s="391"/>
      <c r="O316" s="99"/>
      <c r="P316" s="99"/>
      <c r="Q316" s="99"/>
    </row>
    <row r="317" spans="2:17">
      <c r="C317" s="22" t="s">
        <v>348</v>
      </c>
      <c r="G317" s="37"/>
      <c r="H317" s="391"/>
      <c r="I317" s="391"/>
      <c r="J317" s="391"/>
      <c r="O317" s="99"/>
      <c r="P317" s="99"/>
      <c r="Q317" s="99"/>
    </row>
    <row r="318" spans="2:17" ht="100.5" customHeight="1">
      <c r="C318" s="390" t="str" cm="1">
        <f t="array" aca="1" ref="C318" ca="1">INDEX(Products!A:E, (MATCH(OFFSET(INDIRECT(ADDRESS(ROW(), COLUMN())), -5, 0), Products!B:B, 0)), 5)</f>
        <v>・EPPやEDRなどの検知・防御機能を持ったPC資産・ログ管理ツールが数多く存在します。
役割が重複する可能性あるので導入時は被りがないか確認が必要です。
・内外部の管理サーバとの通信を許容する必要があり、穴となる可能性があります。</v>
      </c>
      <c r="D318" s="390"/>
      <c r="E318" s="390"/>
      <c r="F318" s="390"/>
      <c r="G318" s="390"/>
      <c r="H318" s="391"/>
      <c r="I318" s="391"/>
      <c r="J318" s="391"/>
      <c r="O318" s="99"/>
      <c r="P318" s="99"/>
      <c r="Q318" s="99"/>
    </row>
    <row r="319" spans="2:17">
      <c r="H319" s="391"/>
      <c r="I319" s="391"/>
      <c r="J319" s="391"/>
      <c r="O319" s="99"/>
      <c r="P319" s="99"/>
      <c r="Q319" s="99"/>
    </row>
    <row r="320" spans="2:17">
      <c r="C320" s="22" t="s">
        <v>339</v>
      </c>
      <c r="H320" s="391"/>
      <c r="I320" s="391"/>
      <c r="J320" s="391"/>
      <c r="O320" s="99"/>
      <c r="P320" s="99"/>
      <c r="Q320" s="99"/>
    </row>
    <row r="321" spans="2:17">
      <c r="O321" s="99"/>
      <c r="P321" s="99"/>
      <c r="Q321" s="99"/>
    </row>
    <row r="322" spans="2:17" ht="20.100000000000001" customHeight="1">
      <c r="C322" s="378" t="s">
        <v>419</v>
      </c>
      <c r="D322" s="378"/>
      <c r="E322" s="398" t="s">
        <v>426</v>
      </c>
      <c r="F322" s="399"/>
      <c r="G322" s="422" t="s">
        <v>421</v>
      </c>
      <c r="H322" s="423"/>
      <c r="I322" s="416" t="s">
        <v>422</v>
      </c>
      <c r="J322" s="417"/>
      <c r="K322" s="382" t="s">
        <v>423</v>
      </c>
      <c r="L322" s="382"/>
      <c r="M322" s="383" t="s">
        <v>424</v>
      </c>
      <c r="N322" s="383"/>
      <c r="P322" s="69"/>
    </row>
    <row r="323" spans="2:17" ht="80.25" customHeight="1">
      <c r="C323" s="377" t="str">
        <f>$C$11</f>
        <v>・脆弱性情報の調査
・ターゲットシステムのスキャン</v>
      </c>
      <c r="D323" s="377"/>
      <c r="E323" s="377" t="str">
        <f>$E$11</f>
        <v>・公開サーバの特定と初期アクセス</v>
      </c>
      <c r="F323" s="377"/>
      <c r="G323" s="377" t="str">
        <f>$G$11</f>
        <v>・公開サーバの脆弱性を利用した不正アクセス</v>
      </c>
      <c r="H323" s="377"/>
      <c r="I323" s="415" t="str">
        <f>$I$11</f>
        <v>・（ネットワークスキャン）
・（ホストスキャン）
・重要情報を管理するサーバへの横展開と権限昇格</v>
      </c>
      <c r="J323" s="415"/>
      <c r="K323" s="377" t="str">
        <f>$K$11</f>
        <v>・標準ポートを使用した疎通
・OSコマンド実行
・コマンド実行履歴の削除</v>
      </c>
      <c r="L323" s="377"/>
      <c r="M323" s="377" t="str">
        <f>$M$11</f>
        <v>・重要情報の窃取</v>
      </c>
      <c r="N323" s="377"/>
      <c r="P323" s="69"/>
    </row>
    <row r="324" spans="2:17" ht="171.95" customHeight="1">
      <c r="C324" s="377" t="s">
        <v>312</v>
      </c>
      <c r="D324" s="377"/>
      <c r="E324" s="377" t="s">
        <v>312</v>
      </c>
      <c r="F324" s="377"/>
      <c r="G324" s="377" t="s">
        <v>312</v>
      </c>
      <c r="H324" s="377"/>
      <c r="I324" s="389" t="s">
        <v>641</v>
      </c>
      <c r="J324" s="389"/>
      <c r="K324" s="377" t="s">
        <v>312</v>
      </c>
      <c r="L324" s="377"/>
      <c r="M324" s="377" t="s">
        <v>312</v>
      </c>
      <c r="N324" s="377"/>
      <c r="P324" s="69"/>
    </row>
    <row r="325" spans="2:17" ht="20.25" thickBot="1">
      <c r="P325" s="69"/>
    </row>
    <row r="326" spans="2:17" ht="40.5" thickBot="1">
      <c r="C326" s="450" t="s">
        <v>344</v>
      </c>
      <c r="D326" s="451"/>
      <c r="E326" s="451"/>
      <c r="F326" s="451"/>
      <c r="G326" s="451"/>
      <c r="H326" s="451"/>
      <c r="I326" s="451"/>
      <c r="J326" s="451"/>
      <c r="K326" s="451"/>
      <c r="L326" s="451"/>
      <c r="M326" s="451"/>
      <c r="N326" s="452"/>
      <c r="P326" s="69"/>
    </row>
    <row r="327" spans="2:17" ht="19.5" customHeight="1"/>
    <row r="328" spans="2:17" ht="19.5" customHeight="1"/>
    <row r="329" spans="2:17" ht="39.950000000000003" customHeight="1">
      <c r="B329" s="33"/>
      <c r="C329" s="33" t="s">
        <v>450</v>
      </c>
      <c r="P329" s="69"/>
    </row>
    <row r="330" spans="2:17" ht="20.100000000000001" customHeight="1">
      <c r="C330" s="22" t="s">
        <v>334</v>
      </c>
      <c r="H330" s="22" t="s">
        <v>335</v>
      </c>
      <c r="P330" s="69"/>
    </row>
    <row r="331" spans="2:17" ht="78.95" customHeight="1">
      <c r="C331" s="390" t="str" cm="1">
        <f t="array" aca="1" ref="C331" ca="1">INDEX(Products!A:D, (MATCH(OFFSET(INDIRECT(ADDRESS(ROW(), COLUMN())), -2, 0), Products!B:B, 0)), 4)</f>
        <v>ユーザーが使うクライアント端末に必要最小限の処理をさせ、ほとんどの処理をサーバ側に集中させたシステムアーキテクチャを実現するサービスです。
個別端末上にデータを保存しないので紛失時のリスクを大幅に削減することができます。</v>
      </c>
      <c r="D331" s="390"/>
      <c r="E331" s="390"/>
      <c r="F331" s="390"/>
      <c r="G331" s="390"/>
      <c r="H331" s="392" t="str">
        <f>$H$56</f>
        <v>JIPDEC「企業IT利活⽤動向調査2022」より引用</v>
      </c>
      <c r="I331" s="392"/>
      <c r="J331" s="392"/>
      <c r="P331" s="69"/>
    </row>
    <row r="332" spans="2:17" ht="19.5" customHeight="1">
      <c r="C332" s="22"/>
      <c r="H332" s="391" t="s">
        <v>491</v>
      </c>
      <c r="I332" s="391"/>
      <c r="J332" s="391"/>
      <c r="O332" s="99"/>
      <c r="P332" s="99"/>
      <c r="Q332" s="99"/>
    </row>
    <row r="333" spans="2:17" ht="20.100000000000001" customHeight="1">
      <c r="C333" s="22" t="s">
        <v>348</v>
      </c>
      <c r="G333" s="37"/>
      <c r="H333" s="391"/>
      <c r="I333" s="391"/>
      <c r="J333" s="391"/>
      <c r="O333" s="99"/>
      <c r="P333" s="99"/>
      <c r="Q333" s="99"/>
    </row>
    <row r="334" spans="2:17" ht="100.5" customHeight="1">
      <c r="C334" s="390" t="str" cm="1">
        <f t="array" aca="1" ref="C334" ca="1">INDEX(Products!A:E, (MATCH(OFFSET(INDIRECT(ADDRESS(ROW(), COLUMN())), -5, 0), Products!B:B, 0)), 5)</f>
        <v>・サーバの負荷が高くなるため、リソースを適切に配置する必要があります。</v>
      </c>
      <c r="D334" s="390"/>
      <c r="E334" s="390"/>
      <c r="F334" s="390"/>
      <c r="G334" s="390"/>
      <c r="H334" s="391"/>
      <c r="I334" s="391"/>
      <c r="J334" s="391"/>
      <c r="O334" s="99"/>
      <c r="P334" s="99"/>
      <c r="Q334" s="99"/>
    </row>
    <row r="335" spans="2:17">
      <c r="H335" s="391"/>
      <c r="I335" s="391"/>
      <c r="J335" s="391"/>
      <c r="O335" s="99"/>
      <c r="P335" s="99"/>
      <c r="Q335" s="99"/>
    </row>
    <row r="336" spans="2:17" ht="20.100000000000001" customHeight="1">
      <c r="C336" s="22" t="s">
        <v>339</v>
      </c>
      <c r="H336" s="391"/>
      <c r="I336" s="391"/>
      <c r="J336" s="391"/>
      <c r="O336" s="99"/>
      <c r="P336" s="99"/>
      <c r="Q336" s="99"/>
    </row>
    <row r="337" spans="2:17">
      <c r="O337" s="99"/>
      <c r="P337" s="99"/>
      <c r="Q337" s="99"/>
    </row>
    <row r="338" spans="2:17">
      <c r="C338" s="378" t="s">
        <v>419</v>
      </c>
      <c r="D338" s="378"/>
      <c r="E338" s="379" t="s">
        <v>426</v>
      </c>
      <c r="F338" s="379"/>
      <c r="G338" s="380" t="s">
        <v>421</v>
      </c>
      <c r="H338" s="380"/>
      <c r="I338" s="381" t="s">
        <v>422</v>
      </c>
      <c r="J338" s="381"/>
      <c r="K338" s="382" t="s">
        <v>423</v>
      </c>
      <c r="L338" s="382"/>
      <c r="M338" s="383" t="s">
        <v>424</v>
      </c>
      <c r="N338" s="383"/>
      <c r="P338" s="69"/>
    </row>
    <row r="339" spans="2:17" ht="86.1" customHeight="1">
      <c r="C339" s="377" t="str">
        <f>$C$11</f>
        <v>・脆弱性情報の調査
・ターゲットシステムのスキャン</v>
      </c>
      <c r="D339" s="377"/>
      <c r="E339" s="377" t="str">
        <f>$E$11</f>
        <v>・公開サーバの特定と初期アクセス</v>
      </c>
      <c r="F339" s="377"/>
      <c r="G339" s="377" t="str">
        <f>$G$11</f>
        <v>・公開サーバの脆弱性を利用した不正アクセス</v>
      </c>
      <c r="H339" s="377"/>
      <c r="I339" s="377" t="str">
        <f>$I$11</f>
        <v>・（ネットワークスキャン）
・（ホストスキャン）
・重要情報を管理するサーバへの横展開と権限昇格</v>
      </c>
      <c r="J339" s="377"/>
      <c r="K339" s="377" t="str">
        <f>$K$11</f>
        <v>・標準ポートを使用した疎通
・OSコマンド実行
・コマンド実行履歴の削除</v>
      </c>
      <c r="L339" s="377"/>
      <c r="M339" s="377" t="str">
        <f>$M$11</f>
        <v>・重要情報の窃取</v>
      </c>
      <c r="N339" s="377"/>
      <c r="P339" s="69"/>
    </row>
    <row r="340" spans="2:17" ht="30" customHeight="1">
      <c r="C340" s="377" t="s">
        <v>312</v>
      </c>
      <c r="D340" s="377"/>
      <c r="E340" s="377" t="s">
        <v>312</v>
      </c>
      <c r="F340" s="377"/>
      <c r="G340" s="377" t="s">
        <v>312</v>
      </c>
      <c r="H340" s="377"/>
      <c r="I340" s="377" t="s">
        <v>312</v>
      </c>
      <c r="J340" s="377"/>
      <c r="K340" s="377" t="s">
        <v>312</v>
      </c>
      <c r="L340" s="377"/>
      <c r="M340" s="377" t="s">
        <v>312</v>
      </c>
      <c r="N340" s="377"/>
      <c r="P340" s="69"/>
    </row>
    <row r="341" spans="2:17" ht="20.25" thickBot="1">
      <c r="P341" s="69"/>
    </row>
    <row r="342" spans="2:17" ht="39.950000000000003" customHeight="1" thickBot="1">
      <c r="C342" s="374" t="s">
        <v>490</v>
      </c>
      <c r="D342" s="375"/>
      <c r="E342" s="375"/>
      <c r="F342" s="375"/>
      <c r="G342" s="375"/>
      <c r="H342" s="375"/>
      <c r="I342" s="375"/>
      <c r="J342" s="375"/>
      <c r="K342" s="375"/>
      <c r="L342" s="375"/>
      <c r="M342" s="375"/>
      <c r="N342" s="376"/>
      <c r="P342" s="69"/>
    </row>
    <row r="343" spans="2:17" ht="19.5" customHeight="1">
      <c r="C343" s="22"/>
      <c r="H343" s="99"/>
      <c r="I343" s="99"/>
      <c r="J343" s="99"/>
      <c r="P343" s="69"/>
    </row>
    <row r="344" spans="2:17" ht="19.5" customHeight="1">
      <c r="C344" s="22"/>
      <c r="H344" s="99"/>
      <c r="I344" s="99"/>
      <c r="J344" s="99"/>
      <c r="P344" s="69"/>
    </row>
    <row r="345" spans="2:17" ht="39.75">
      <c r="B345" s="33"/>
      <c r="C345" s="33" t="s">
        <v>451</v>
      </c>
      <c r="P345" s="69"/>
    </row>
    <row r="346" spans="2:17">
      <c r="C346" s="22" t="s">
        <v>334</v>
      </c>
      <c r="H346" s="22" t="s">
        <v>335</v>
      </c>
      <c r="P346" s="69"/>
    </row>
    <row r="347" spans="2:17" ht="57" customHeight="1">
      <c r="C347" s="390" t="str" cm="1">
        <f t="array" aca="1" ref="C347" ca="1">INDEX(Products!A:D, (MATCH(OFFSET(INDIRECT(ADDRESS(ROW(), COLUMN())), -2, 0), Products!B:B, 0)), 4)</f>
        <v>ネットワークやユーザPCから集約したログを集約し、AIを利用してユーザの振る舞いを分析し、普段と違う動作を検知できるツールです。内部不正やマルウェアに感染した端末上で行われる不正な操作の検知ができます。</v>
      </c>
      <c r="D347" s="390"/>
      <c r="E347" s="390"/>
      <c r="F347" s="390"/>
      <c r="G347" s="390"/>
      <c r="H347" s="392" t="str">
        <f>$H$56</f>
        <v>JIPDEC「企業IT利活⽤動向調査2022」より引用</v>
      </c>
      <c r="I347" s="392"/>
      <c r="J347" s="392"/>
      <c r="P347" s="69"/>
    </row>
    <row r="348" spans="2:17">
      <c r="C348" s="22"/>
      <c r="H348" s="391" t="s">
        <v>491</v>
      </c>
      <c r="I348" s="391"/>
      <c r="J348" s="391"/>
      <c r="O348" s="99"/>
      <c r="P348" s="99"/>
      <c r="Q348" s="99"/>
    </row>
    <row r="349" spans="2:17">
      <c r="C349" s="22" t="s">
        <v>348</v>
      </c>
      <c r="G349" s="37"/>
      <c r="H349" s="391"/>
      <c r="I349" s="391"/>
      <c r="J349" s="391"/>
      <c r="O349" s="99"/>
      <c r="P349" s="99"/>
      <c r="Q349" s="99"/>
    </row>
    <row r="350" spans="2:17" ht="100.5" customHeight="1">
      <c r="C350" s="390" t="str" cm="1">
        <f t="array" aca="1" ref="C350" ca="1">INDEX(Products!A:E, (MATCH(OFFSET(INDIRECT(ADDRESS(ROW(), COLUMN())), -5, 0), Products!B:B, 0)), 5)</f>
        <v>・ログ分析ツールSIEMの追加機能として導入されるケースが多いです。
・ユーザの振る舞いをAIで判断するためには一定の学習期間が必要です。</v>
      </c>
      <c r="D350" s="390"/>
      <c r="E350" s="390"/>
      <c r="F350" s="390"/>
      <c r="G350" s="390"/>
      <c r="H350" s="391"/>
      <c r="I350" s="391"/>
      <c r="J350" s="391"/>
      <c r="O350" s="99"/>
      <c r="P350" s="99"/>
      <c r="Q350" s="99"/>
    </row>
    <row r="351" spans="2:17">
      <c r="H351" s="391"/>
      <c r="I351" s="391"/>
      <c r="J351" s="391"/>
      <c r="O351" s="99"/>
      <c r="P351" s="99"/>
      <c r="Q351" s="99"/>
    </row>
    <row r="352" spans="2:17">
      <c r="C352" s="22" t="s">
        <v>339</v>
      </c>
      <c r="H352" s="391"/>
      <c r="I352" s="391"/>
      <c r="J352" s="391"/>
      <c r="O352" s="99"/>
      <c r="P352" s="99"/>
      <c r="Q352" s="99"/>
    </row>
    <row r="353" spans="2:17">
      <c r="O353" s="99"/>
      <c r="P353" s="99"/>
      <c r="Q353" s="99"/>
    </row>
    <row r="354" spans="2:17">
      <c r="C354" s="378" t="s">
        <v>419</v>
      </c>
      <c r="D354" s="378"/>
      <c r="E354" s="379" t="s">
        <v>426</v>
      </c>
      <c r="F354" s="379"/>
      <c r="G354" s="380" t="s">
        <v>421</v>
      </c>
      <c r="H354" s="380"/>
      <c r="I354" s="381" t="s">
        <v>422</v>
      </c>
      <c r="J354" s="381"/>
      <c r="K354" s="382" t="s">
        <v>423</v>
      </c>
      <c r="L354" s="382"/>
      <c r="M354" s="383" t="s">
        <v>424</v>
      </c>
      <c r="N354" s="383"/>
      <c r="P354" s="69"/>
    </row>
    <row r="355" spans="2:17" ht="80.25" customHeight="1">
      <c r="C355" s="377" t="str">
        <f>$C$11</f>
        <v>・脆弱性情報の調査
・ターゲットシステムのスキャン</v>
      </c>
      <c r="D355" s="377"/>
      <c r="E355" s="377" t="str">
        <f>$E$11</f>
        <v>・公開サーバの特定と初期アクセス</v>
      </c>
      <c r="F355" s="377"/>
      <c r="G355" s="377" t="str">
        <f>$G$11</f>
        <v>・公開サーバの脆弱性を利用した不正アクセス</v>
      </c>
      <c r="H355" s="377"/>
      <c r="I355" s="384" t="str">
        <f>$I$11</f>
        <v>・（ネットワークスキャン）
・（ホストスキャン）
・重要情報を管理するサーバへの横展開と権限昇格</v>
      </c>
      <c r="J355" s="384"/>
      <c r="K355" s="377" t="str">
        <f>$K$11</f>
        <v>・標準ポートを使用した疎通
・OSコマンド実行
・コマンド実行履歴の削除</v>
      </c>
      <c r="L355" s="377"/>
      <c r="M355" s="377" t="str">
        <f>$M$11</f>
        <v>・重要情報の窃取</v>
      </c>
      <c r="N355" s="377"/>
      <c r="P355" s="69"/>
    </row>
    <row r="356" spans="2:17" ht="111" customHeight="1">
      <c r="C356" s="377" t="s">
        <v>312</v>
      </c>
      <c r="D356" s="377"/>
      <c r="E356" s="377" t="s">
        <v>312</v>
      </c>
      <c r="F356" s="377"/>
      <c r="G356" s="377" t="s">
        <v>312</v>
      </c>
      <c r="H356" s="377"/>
      <c r="I356" s="389" t="s">
        <v>453</v>
      </c>
      <c r="J356" s="389"/>
      <c r="K356" s="377" t="s">
        <v>312</v>
      </c>
      <c r="L356" s="377"/>
      <c r="M356" s="377" t="s">
        <v>312</v>
      </c>
      <c r="N356" s="377"/>
      <c r="P356" s="69"/>
    </row>
    <row r="357" spans="2:17" ht="20.25" thickBot="1">
      <c r="P357" s="69"/>
    </row>
    <row r="358" spans="2:17" ht="39.950000000000003" customHeight="1" thickBot="1">
      <c r="C358" s="374" t="s">
        <v>490</v>
      </c>
      <c r="D358" s="375"/>
      <c r="E358" s="375"/>
      <c r="F358" s="375"/>
      <c r="G358" s="375"/>
      <c r="H358" s="375"/>
      <c r="I358" s="375"/>
      <c r="J358" s="375"/>
      <c r="K358" s="375"/>
      <c r="L358" s="375"/>
      <c r="M358" s="375"/>
      <c r="N358" s="376"/>
      <c r="P358" s="69"/>
    </row>
    <row r="359" spans="2:17" ht="19.5" customHeight="1">
      <c r="C359" s="22"/>
      <c r="H359" s="99"/>
      <c r="I359" s="99"/>
      <c r="J359" s="99"/>
      <c r="P359" s="69"/>
    </row>
    <row r="360" spans="2:17" ht="19.5" customHeight="1">
      <c r="C360" s="22"/>
      <c r="H360" s="99"/>
      <c r="I360" s="99"/>
      <c r="J360" s="99"/>
      <c r="P360" s="69"/>
    </row>
    <row r="361" spans="2:17" ht="39.75">
      <c r="B361" s="33"/>
      <c r="C361" s="33" t="s">
        <v>454</v>
      </c>
      <c r="P361" s="69"/>
    </row>
    <row r="362" spans="2:17">
      <c r="C362" s="22" t="s">
        <v>334</v>
      </c>
      <c r="H362" s="22" t="s">
        <v>335</v>
      </c>
      <c r="P362" s="69"/>
    </row>
    <row r="363" spans="2:17" ht="78.95" customHeight="1">
      <c r="C363" s="390" t="str" cm="1">
        <f t="array" aca="1" ref="C363" ca="1">INDEX(Products!A:D, (MATCH(OFFSET(INDIRECT(ADDRESS(ROW(), COLUMN())), -2, 0), Products!B:B, 0)), 4)</f>
        <v>新しくサービスを立ち上げたり、既存システムの定期的な見直しを行う際、脆弱性がないかどうかを自社で開発・提供するサーバ・プラットホームに対してスキャン・模擬攻撃などを行い、穴がないかを診断することのできるサービスです。</v>
      </c>
      <c r="D363" s="390"/>
      <c r="E363" s="390"/>
      <c r="F363" s="390"/>
      <c r="G363" s="390"/>
      <c r="H363" s="392" t="str">
        <f>$H$56</f>
        <v>JIPDEC「企業IT利活⽤動向調査2022」より引用</v>
      </c>
      <c r="I363" s="392"/>
      <c r="J363" s="392"/>
      <c r="P363" s="69"/>
    </row>
    <row r="364" spans="2:17">
      <c r="C364" s="22"/>
      <c r="H364" s="391" t="s">
        <v>491</v>
      </c>
      <c r="I364" s="391"/>
      <c r="J364" s="391"/>
      <c r="O364" s="99"/>
      <c r="P364" s="99"/>
      <c r="Q364" s="99"/>
    </row>
    <row r="365" spans="2:17">
      <c r="C365" s="22" t="s">
        <v>348</v>
      </c>
      <c r="G365" s="37"/>
      <c r="H365" s="391"/>
      <c r="I365" s="391"/>
      <c r="J365" s="391"/>
      <c r="O365" s="99"/>
      <c r="P365" s="99"/>
      <c r="Q365" s="99"/>
    </row>
    <row r="366" spans="2:17" ht="100.5" customHeight="1">
      <c r="C366" s="390" t="str" cm="1">
        <f t="array" aca="1" ref="C366" ca="1">INDEX(Products!A:E, (MATCH(OFFSET(INDIRECT(ADDRESS(ROW(), COLUMN())), -5, 0), Products!B:B, 0)), 5)</f>
        <v>・ペネトレーションテストとは異なるものです。</v>
      </c>
      <c r="D366" s="390"/>
      <c r="E366" s="390"/>
      <c r="F366" s="390"/>
      <c r="G366" s="390"/>
      <c r="H366" s="391"/>
      <c r="I366" s="391"/>
      <c r="J366" s="391"/>
      <c r="O366" s="99"/>
      <c r="P366" s="99"/>
      <c r="Q366" s="99"/>
    </row>
    <row r="367" spans="2:17">
      <c r="H367" s="391"/>
      <c r="I367" s="391"/>
      <c r="J367" s="391"/>
      <c r="O367" s="99"/>
      <c r="P367" s="99"/>
      <c r="Q367" s="99"/>
    </row>
    <row r="368" spans="2:17">
      <c r="C368" s="22" t="s">
        <v>339</v>
      </c>
      <c r="H368" s="391"/>
      <c r="I368" s="391"/>
      <c r="J368" s="391"/>
      <c r="O368" s="99"/>
      <c r="P368" s="99"/>
      <c r="Q368" s="99"/>
    </row>
    <row r="369" spans="2:17">
      <c r="O369" s="99"/>
      <c r="P369" s="99"/>
      <c r="Q369" s="99"/>
    </row>
    <row r="370" spans="2:17">
      <c r="C370" s="378" t="s">
        <v>419</v>
      </c>
      <c r="D370" s="378"/>
      <c r="E370" s="379" t="s">
        <v>426</v>
      </c>
      <c r="F370" s="379"/>
      <c r="G370" s="380" t="s">
        <v>421</v>
      </c>
      <c r="H370" s="380"/>
      <c r="I370" s="381" t="s">
        <v>422</v>
      </c>
      <c r="J370" s="381"/>
      <c r="K370" s="382" t="s">
        <v>423</v>
      </c>
      <c r="L370" s="382"/>
      <c r="M370" s="383" t="s">
        <v>424</v>
      </c>
      <c r="N370" s="383"/>
      <c r="P370" s="69"/>
    </row>
    <row r="371" spans="2:17" ht="87.75" customHeight="1">
      <c r="C371" s="377" t="str">
        <f>$C$11</f>
        <v>・脆弱性情報の調査
・ターゲットシステムのスキャン</v>
      </c>
      <c r="D371" s="377"/>
      <c r="E371" s="377" t="str">
        <f>$E$11</f>
        <v>・公開サーバの特定と初期アクセス</v>
      </c>
      <c r="F371" s="377"/>
      <c r="G371" s="377" t="str">
        <f>$G$11</f>
        <v>・公開サーバの脆弱性を利用した不正アクセス</v>
      </c>
      <c r="H371" s="377"/>
      <c r="I371" s="377" t="str">
        <f>$I$11</f>
        <v>・（ネットワークスキャン）
・（ホストスキャン）
・重要情報を管理するサーバへの横展開と権限昇格</v>
      </c>
      <c r="J371" s="377"/>
      <c r="K371" s="377" t="str">
        <f>$K$11</f>
        <v>・標準ポートを使用した疎通
・OSコマンド実行
・コマンド実行履歴の削除</v>
      </c>
      <c r="L371" s="377"/>
      <c r="M371" s="377" t="str">
        <f>$M$11</f>
        <v>・重要情報の窃取</v>
      </c>
      <c r="N371" s="377"/>
      <c r="P371" s="69"/>
    </row>
    <row r="372" spans="2:17" ht="20.25" customHeight="1">
      <c r="C372" s="377" t="s">
        <v>312</v>
      </c>
      <c r="D372" s="377"/>
      <c r="E372" s="377" t="s">
        <v>312</v>
      </c>
      <c r="F372" s="377"/>
      <c r="G372" s="377" t="s">
        <v>312</v>
      </c>
      <c r="H372" s="377"/>
      <c r="I372" s="377" t="s">
        <v>312</v>
      </c>
      <c r="J372" s="377"/>
      <c r="K372" s="377" t="s">
        <v>312</v>
      </c>
      <c r="L372" s="377"/>
      <c r="M372" s="377" t="s">
        <v>312</v>
      </c>
      <c r="N372" s="377"/>
      <c r="P372" s="69"/>
    </row>
    <row r="373" spans="2:17">
      <c r="P373" s="69"/>
    </row>
    <row r="374" spans="2:17" ht="39.950000000000003" customHeight="1" thickBot="1">
      <c r="C374" s="374" t="s">
        <v>490</v>
      </c>
      <c r="D374" s="375"/>
      <c r="E374" s="375"/>
      <c r="F374" s="375"/>
      <c r="G374" s="375"/>
      <c r="H374" s="375"/>
      <c r="I374" s="375"/>
      <c r="J374" s="375"/>
      <c r="K374" s="375"/>
      <c r="L374" s="375"/>
      <c r="M374" s="375"/>
      <c r="N374" s="376"/>
      <c r="P374" s="69"/>
    </row>
    <row r="375" spans="2:17" ht="19.5" customHeight="1">
      <c r="C375" s="22"/>
      <c r="H375" s="99"/>
      <c r="I375" s="99"/>
      <c r="J375" s="99"/>
      <c r="P375" s="69"/>
    </row>
    <row r="376" spans="2:17" ht="19.5" customHeight="1">
      <c r="C376" s="22"/>
      <c r="H376" s="99"/>
      <c r="I376" s="99"/>
      <c r="J376" s="99"/>
      <c r="P376" s="69"/>
    </row>
    <row r="377" spans="2:17" ht="39.75">
      <c r="B377" s="33"/>
      <c r="C377" s="33" t="s">
        <v>456</v>
      </c>
      <c r="P377" s="69"/>
    </row>
    <row r="378" spans="2:17">
      <c r="C378" s="22" t="s">
        <v>334</v>
      </c>
      <c r="H378" s="22" t="s">
        <v>335</v>
      </c>
      <c r="P378" s="69"/>
    </row>
    <row r="379" spans="2:17" ht="78.95" customHeight="1">
      <c r="C379" s="390" t="str" cm="1">
        <f t="array" aca="1" ref="C379" ca="1">INDEX(Products!A:D, (MATCH(OFFSET(INDIRECT(ADDRESS(ROW(), COLUMN())), -2, 0), Products!B:B, 0)), 4)</f>
        <v>自社が運営するWebサービスに対して、脆弱性がないかどうかをスキャン・模擬攻撃などを行い、穴がないかを診断することのできるサービスです。</v>
      </c>
      <c r="D379" s="390"/>
      <c r="E379" s="390"/>
      <c r="F379" s="390"/>
      <c r="G379" s="390"/>
      <c r="H379" s="392" t="str">
        <f>$H$56</f>
        <v>JIPDEC「企業IT利活⽤動向調査2022」より引用</v>
      </c>
      <c r="I379" s="392"/>
      <c r="J379" s="392"/>
      <c r="P379" s="69"/>
    </row>
    <row r="380" spans="2:17">
      <c r="C380" s="22"/>
      <c r="H380" s="391" t="s">
        <v>491</v>
      </c>
      <c r="I380" s="391"/>
      <c r="J380" s="391"/>
      <c r="O380" s="99"/>
      <c r="P380" s="99"/>
      <c r="Q380" s="99"/>
    </row>
    <row r="381" spans="2:17">
      <c r="C381" s="22" t="s">
        <v>348</v>
      </c>
      <c r="G381" s="37"/>
      <c r="H381" s="391"/>
      <c r="I381" s="391"/>
      <c r="J381" s="391"/>
      <c r="O381" s="99"/>
      <c r="P381" s="99"/>
      <c r="Q381" s="99"/>
    </row>
    <row r="382" spans="2:17" ht="100.5" customHeight="1">
      <c r="C382" s="390" t="str" cm="1">
        <f t="array" aca="1" ref="C382" ca="1">INDEX(Products!A:E, (MATCH(OFFSET(INDIRECT(ADDRESS(ROW(), COLUMN())), -5, 0), Products!B:B, 0)), 5)</f>
        <v>・ペネトレーションテストとは異なるものです。</v>
      </c>
      <c r="D382" s="390"/>
      <c r="E382" s="390"/>
      <c r="F382" s="390"/>
      <c r="G382" s="390"/>
      <c r="H382" s="391"/>
      <c r="I382" s="391"/>
      <c r="J382" s="391"/>
      <c r="O382" s="99"/>
      <c r="P382" s="99"/>
      <c r="Q382" s="99"/>
    </row>
    <row r="383" spans="2:17">
      <c r="H383" s="391"/>
      <c r="I383" s="391"/>
      <c r="J383" s="391"/>
      <c r="O383" s="99"/>
      <c r="P383" s="99"/>
      <c r="Q383" s="99"/>
    </row>
    <row r="384" spans="2:17">
      <c r="C384" s="22" t="s">
        <v>339</v>
      </c>
      <c r="H384" s="391"/>
      <c r="I384" s="391"/>
      <c r="J384" s="391"/>
      <c r="O384" s="99"/>
      <c r="P384" s="99"/>
      <c r="Q384" s="99"/>
    </row>
    <row r="385" spans="2:17">
      <c r="O385" s="99"/>
      <c r="P385" s="99"/>
      <c r="Q385" s="99"/>
    </row>
    <row r="386" spans="2:17">
      <c r="C386" s="378" t="s">
        <v>419</v>
      </c>
      <c r="D386" s="378"/>
      <c r="E386" s="379" t="s">
        <v>426</v>
      </c>
      <c r="F386" s="379"/>
      <c r="G386" s="380" t="s">
        <v>421</v>
      </c>
      <c r="H386" s="380"/>
      <c r="I386" s="381" t="s">
        <v>422</v>
      </c>
      <c r="J386" s="381"/>
      <c r="K386" s="382" t="s">
        <v>423</v>
      </c>
      <c r="L386" s="382"/>
      <c r="M386" s="383" t="s">
        <v>424</v>
      </c>
      <c r="N386" s="383"/>
      <c r="P386" s="69"/>
    </row>
    <row r="387" spans="2:17" ht="81.75" customHeight="1">
      <c r="C387" s="377" t="str">
        <f>$C$11</f>
        <v>・脆弱性情報の調査
・ターゲットシステムのスキャン</v>
      </c>
      <c r="D387" s="377"/>
      <c r="E387" s="377" t="str">
        <f>$E$11</f>
        <v>・公開サーバの特定と初期アクセス</v>
      </c>
      <c r="F387" s="377"/>
      <c r="G387" s="377" t="str">
        <f>$G$11</f>
        <v>・公開サーバの脆弱性を利用した不正アクセス</v>
      </c>
      <c r="H387" s="377"/>
      <c r="I387" s="377" t="str">
        <f>$I$11</f>
        <v>・（ネットワークスキャン）
・（ホストスキャン）
・重要情報を管理するサーバへの横展開と権限昇格</v>
      </c>
      <c r="J387" s="377"/>
      <c r="K387" s="377" t="str">
        <f>$K$11</f>
        <v>・標準ポートを使用した疎通
・OSコマンド実行
・コマンド実行履歴の削除</v>
      </c>
      <c r="L387" s="377"/>
      <c r="M387" s="377" t="str">
        <f>$M$11</f>
        <v>・重要情報の窃取</v>
      </c>
      <c r="N387" s="377"/>
      <c r="P387" s="69"/>
    </row>
    <row r="388" spans="2:17" ht="57" customHeight="1">
      <c r="C388" s="377" t="s">
        <v>312</v>
      </c>
      <c r="D388" s="377"/>
      <c r="E388" s="377" t="s">
        <v>312</v>
      </c>
      <c r="F388" s="377"/>
      <c r="G388" s="377" t="s">
        <v>312</v>
      </c>
      <c r="H388" s="377"/>
      <c r="I388" s="377" t="s">
        <v>312</v>
      </c>
      <c r="J388" s="377"/>
      <c r="K388" s="377" t="s">
        <v>312</v>
      </c>
      <c r="L388" s="377"/>
      <c r="M388" s="377" t="s">
        <v>312</v>
      </c>
      <c r="N388" s="377"/>
      <c r="P388" s="69"/>
    </row>
    <row r="389" spans="2:17" ht="20.25" thickBot="1">
      <c r="P389" s="69"/>
    </row>
    <row r="390" spans="2:17" ht="39.950000000000003" customHeight="1" thickBot="1">
      <c r="C390" s="374" t="s">
        <v>490</v>
      </c>
      <c r="D390" s="375"/>
      <c r="E390" s="375"/>
      <c r="F390" s="375"/>
      <c r="G390" s="375"/>
      <c r="H390" s="375"/>
      <c r="I390" s="375"/>
      <c r="J390" s="375"/>
      <c r="K390" s="375"/>
      <c r="L390" s="375"/>
      <c r="M390" s="375"/>
      <c r="N390" s="376"/>
      <c r="P390" s="69"/>
    </row>
    <row r="391" spans="2:17" ht="19.5" customHeight="1">
      <c r="C391" s="22"/>
      <c r="H391" s="99"/>
      <c r="I391" s="99"/>
      <c r="J391" s="99"/>
      <c r="P391" s="69"/>
    </row>
    <row r="392" spans="2:17" ht="19.5" customHeight="1">
      <c r="C392" s="22"/>
      <c r="H392" s="99"/>
      <c r="I392" s="99"/>
      <c r="J392" s="99"/>
      <c r="P392" s="69"/>
    </row>
    <row r="393" spans="2:17" ht="39.75">
      <c r="B393" s="33"/>
      <c r="C393" s="33" t="s">
        <v>458</v>
      </c>
      <c r="P393" s="69"/>
    </row>
    <row r="394" spans="2:17">
      <c r="C394" s="22" t="s">
        <v>334</v>
      </c>
      <c r="H394" s="22" t="s">
        <v>335</v>
      </c>
      <c r="P394" s="69"/>
    </row>
    <row r="395" spans="2:17" ht="81" customHeight="1">
      <c r="C395" s="390" t="str" cm="1">
        <f t="array" aca="1" ref="C395" ca="1">INDEX(Products!A:D, (MATCH(OFFSET(INDIRECT(ADDRESS(ROW(), COLUMN())), -2, 0), Products!B:B, 0)), 4)</f>
        <v>パケットや通信ログを監視して攻撃者の侵入を検知するIDS等の製品を侵入検知ツールと呼びます。
適切な検知・遮断ルールの設定（チューニング）の難しさから社外のセキュリティ専門企業などが
請け負うサービスもあります。</v>
      </c>
      <c r="D395" s="390"/>
      <c r="E395" s="390"/>
      <c r="F395" s="390"/>
      <c r="G395" s="390"/>
      <c r="H395" s="390" t="s">
        <v>383</v>
      </c>
      <c r="I395" s="390"/>
      <c r="J395" s="390"/>
      <c r="P395" s="69"/>
    </row>
    <row r="396" spans="2:17">
      <c r="C396" s="22"/>
      <c r="H396" s="391" t="s">
        <v>491</v>
      </c>
      <c r="I396" s="391"/>
      <c r="J396" s="391"/>
      <c r="O396" s="99"/>
      <c r="P396" s="99"/>
      <c r="Q396" s="99"/>
    </row>
    <row r="397" spans="2:17">
      <c r="C397" s="22" t="s">
        <v>348</v>
      </c>
      <c r="G397" s="37"/>
      <c r="H397" s="391"/>
      <c r="I397" s="391"/>
      <c r="J397" s="391"/>
      <c r="O397" s="99"/>
      <c r="P397" s="99"/>
      <c r="Q397" s="99"/>
    </row>
    <row r="398" spans="2:17" ht="100.5" customHeight="1">
      <c r="C398" s="390" t="str" cm="1">
        <f t="array" aca="1" ref="C398" ca="1">INDEX(Products!A:E, (MATCH(OFFSET(INDIRECT(ADDRESS(ROW(), COLUMN())), -5, 0), Products!B:B, 0)), 5)</f>
        <v xml:space="preserve">・検知ルールによっては誤検知が発生するため、ルールのアップデート体制やアラートを処理する際のルールが必要となります。
・検知精度を高めるためにはチューニングが必要です。自社で運用が可能か、外部委託が必要か検討を実施してください。				</v>
      </c>
      <c r="D398" s="390"/>
      <c r="E398" s="390"/>
      <c r="F398" s="390"/>
      <c r="G398" s="390"/>
      <c r="H398" s="391"/>
      <c r="I398" s="391"/>
      <c r="J398" s="391"/>
      <c r="O398" s="99"/>
      <c r="P398" s="99"/>
      <c r="Q398" s="99"/>
    </row>
    <row r="399" spans="2:17">
      <c r="H399" s="391"/>
      <c r="I399" s="391"/>
      <c r="J399" s="391"/>
      <c r="O399" s="99"/>
      <c r="P399" s="99"/>
      <c r="Q399" s="99"/>
    </row>
    <row r="400" spans="2:17">
      <c r="C400" s="22" t="s">
        <v>339</v>
      </c>
      <c r="H400" s="391"/>
      <c r="I400" s="391"/>
      <c r="J400" s="391"/>
      <c r="O400" s="99"/>
      <c r="P400" s="99"/>
      <c r="Q400" s="99"/>
    </row>
    <row r="401" spans="2:17">
      <c r="O401" s="99"/>
      <c r="P401" s="99"/>
      <c r="Q401" s="99"/>
    </row>
    <row r="402" spans="2:17">
      <c r="C402" s="378" t="s">
        <v>419</v>
      </c>
      <c r="D402" s="378"/>
      <c r="E402" s="379" t="s">
        <v>426</v>
      </c>
      <c r="F402" s="379"/>
      <c r="G402" s="380" t="s">
        <v>421</v>
      </c>
      <c r="H402" s="380"/>
      <c r="I402" s="381" t="s">
        <v>422</v>
      </c>
      <c r="J402" s="381"/>
      <c r="K402" s="382" t="s">
        <v>423</v>
      </c>
      <c r="L402" s="382"/>
      <c r="M402" s="383" t="s">
        <v>424</v>
      </c>
      <c r="N402" s="383"/>
      <c r="P402" s="69"/>
    </row>
    <row r="403" spans="2:17" ht="82.5" customHeight="1">
      <c r="C403" s="377" t="str">
        <f>$C$11</f>
        <v>・脆弱性情報の調査
・ターゲットシステムのスキャン</v>
      </c>
      <c r="D403" s="377"/>
      <c r="E403" s="377" t="str">
        <f>$E$11</f>
        <v>・公開サーバの特定と初期アクセス</v>
      </c>
      <c r="F403" s="377"/>
      <c r="G403" s="384" t="str">
        <f>$G$11</f>
        <v>・公開サーバの脆弱性を利用した不正アクセス</v>
      </c>
      <c r="H403" s="384"/>
      <c r="I403" s="377" t="str">
        <f>$I$11</f>
        <v>・（ネットワークスキャン）
・（ホストスキャン）
・重要情報を管理するサーバへの横展開と権限昇格</v>
      </c>
      <c r="J403" s="377"/>
      <c r="K403" s="377" t="str">
        <f>$K$11</f>
        <v>・標準ポートを使用した疎通
・OSコマンド実行
・コマンド実行履歴の削除</v>
      </c>
      <c r="L403" s="377"/>
      <c r="M403" s="377" t="str">
        <f>$M$11</f>
        <v>・重要情報の窃取</v>
      </c>
      <c r="N403" s="377"/>
      <c r="P403" s="69"/>
    </row>
    <row r="404" spans="2:17" ht="95.1" customHeight="1">
      <c r="C404" s="377" t="s">
        <v>312</v>
      </c>
      <c r="D404" s="377"/>
      <c r="E404" s="377" t="s">
        <v>312</v>
      </c>
      <c r="F404" s="377"/>
      <c r="G404" s="389" t="s">
        <v>644</v>
      </c>
      <c r="H404" s="389"/>
      <c r="I404" s="377" t="s">
        <v>312</v>
      </c>
      <c r="J404" s="377"/>
      <c r="K404" s="377" t="s">
        <v>312</v>
      </c>
      <c r="L404" s="377"/>
      <c r="M404" s="377" t="s">
        <v>312</v>
      </c>
      <c r="N404" s="377"/>
      <c r="P404" s="69"/>
    </row>
    <row r="405" spans="2:17" ht="20.25" thickBot="1">
      <c r="P405" s="69"/>
    </row>
    <row r="406" spans="2:17" ht="39.950000000000003" customHeight="1" thickBot="1">
      <c r="C406" s="374" t="s">
        <v>490</v>
      </c>
      <c r="D406" s="375"/>
      <c r="E406" s="375"/>
      <c r="F406" s="375"/>
      <c r="G406" s="375"/>
      <c r="H406" s="375"/>
      <c r="I406" s="375"/>
      <c r="J406" s="375"/>
      <c r="K406" s="375"/>
      <c r="L406" s="375"/>
      <c r="M406" s="375"/>
      <c r="N406" s="376"/>
      <c r="P406" s="69"/>
    </row>
    <row r="407" spans="2:17" ht="19.5" customHeight="1">
      <c r="C407" s="22"/>
      <c r="H407" s="99"/>
      <c r="I407" s="99"/>
      <c r="J407" s="99"/>
      <c r="P407" s="69"/>
    </row>
    <row r="408" spans="2:17" ht="19.5" customHeight="1">
      <c r="C408" s="22"/>
      <c r="H408" s="99"/>
      <c r="I408" s="99"/>
      <c r="J408" s="99"/>
      <c r="P408" s="69"/>
    </row>
    <row r="409" spans="2:17" ht="39.75">
      <c r="B409" s="33"/>
      <c r="C409" s="33" t="s">
        <v>462</v>
      </c>
      <c r="P409" s="69"/>
    </row>
    <row r="410" spans="2:17">
      <c r="C410" s="22" t="s">
        <v>334</v>
      </c>
      <c r="H410" s="22" t="s">
        <v>335</v>
      </c>
      <c r="P410" s="69"/>
    </row>
    <row r="411" spans="2:17" ht="59.1" customHeight="1">
      <c r="C411" s="390" t="str" cm="1">
        <f t="array" aca="1" ref="C411" ca="1">INDEX(Products!A:D, (MATCH(OFFSET(INDIRECT(ADDRESS(ROW(), COLUMN())), -2, 0), Products!B:B, 0)), 4)</f>
        <v>FW、SIEM, IDSなどのセキュリティ製品のメンテナンス・検知時の一時対応を
社外のセキュリティ専門企業などが請け負うサービスです。
マネージドセキュリティサービス（MSS）と呼ばれることもあります。</v>
      </c>
      <c r="D411" s="390"/>
      <c r="E411" s="390"/>
      <c r="F411" s="390"/>
      <c r="G411" s="390"/>
      <c r="H411" s="392" t="str">
        <f>$H$56</f>
        <v>JIPDEC「企業IT利活⽤動向調査2022」より引用</v>
      </c>
      <c r="I411" s="392"/>
      <c r="J411" s="392"/>
      <c r="P411" s="69"/>
    </row>
    <row r="412" spans="2:17" ht="40.5" customHeight="1">
      <c r="C412" s="22"/>
      <c r="H412" s="391" t="s">
        <v>491</v>
      </c>
      <c r="I412" s="391"/>
      <c r="J412" s="391"/>
      <c r="O412" s="99"/>
      <c r="P412" s="99"/>
      <c r="Q412" s="99"/>
    </row>
    <row r="413" spans="2:17">
      <c r="C413" s="22" t="s">
        <v>348</v>
      </c>
      <c r="G413" s="37"/>
      <c r="H413" s="391"/>
      <c r="I413" s="391"/>
      <c r="J413" s="391"/>
      <c r="O413" s="99"/>
      <c r="P413" s="99"/>
      <c r="Q413" s="99"/>
    </row>
    <row r="414" spans="2:17" ht="81" customHeight="1">
      <c r="C414" s="390" t="str" cm="1">
        <f t="array" aca="1" ref="C414" ca="1">INDEX(Products!A:E, (MATCH(OFFSET(INDIRECT(ADDRESS(ROW(), COLUMN())), -5, 0), Products!B:B, 0)), 5)</f>
        <v>・検知後の連絡対応などは委託元でフローなどを綿密に作成する必要があります。
・異常がなくても月時レポートなどで運用状況を報告するのが一般的です。</v>
      </c>
      <c r="D414" s="390"/>
      <c r="E414" s="390"/>
      <c r="F414" s="390"/>
      <c r="G414" s="390"/>
      <c r="H414" s="391"/>
      <c r="I414" s="391"/>
      <c r="J414" s="391"/>
      <c r="O414" s="99"/>
      <c r="P414" s="99"/>
      <c r="Q414" s="99"/>
    </row>
    <row r="415" spans="2:17">
      <c r="H415" s="391"/>
      <c r="I415" s="391"/>
      <c r="J415" s="391"/>
      <c r="O415" s="99"/>
      <c r="P415" s="99"/>
      <c r="Q415" s="99"/>
    </row>
    <row r="416" spans="2:17">
      <c r="C416" s="22" t="s">
        <v>339</v>
      </c>
      <c r="H416" s="391"/>
      <c r="I416" s="391"/>
      <c r="J416" s="391"/>
      <c r="O416" s="99"/>
      <c r="P416" s="99"/>
      <c r="Q416" s="99"/>
    </row>
    <row r="417" spans="2:17">
      <c r="C417" s="143" t="s">
        <v>386</v>
      </c>
      <c r="H417" s="137"/>
      <c r="I417" s="137"/>
      <c r="J417" s="137"/>
      <c r="O417" s="99"/>
      <c r="P417" s="99"/>
      <c r="Q417" s="99"/>
    </row>
    <row r="418" spans="2:17">
      <c r="O418" s="99"/>
      <c r="P418" s="99"/>
      <c r="Q418" s="99"/>
    </row>
    <row r="419" spans="2:17">
      <c r="C419" s="378" t="s">
        <v>419</v>
      </c>
      <c r="D419" s="378"/>
      <c r="E419" s="379" t="s">
        <v>426</v>
      </c>
      <c r="F419" s="379"/>
      <c r="G419" s="380" t="s">
        <v>421</v>
      </c>
      <c r="H419" s="380"/>
      <c r="I419" s="381" t="s">
        <v>422</v>
      </c>
      <c r="J419" s="381"/>
      <c r="K419" s="382" t="s">
        <v>423</v>
      </c>
      <c r="L419" s="382"/>
      <c r="M419" s="383" t="s">
        <v>424</v>
      </c>
      <c r="N419" s="383"/>
      <c r="P419" s="69"/>
    </row>
    <row r="420" spans="2:17" ht="81.95" customHeight="1">
      <c r="C420" s="377" t="str">
        <f>$C$11</f>
        <v>・脆弱性情報の調査
・ターゲットシステムのスキャン</v>
      </c>
      <c r="D420" s="377"/>
      <c r="E420" s="377" t="str">
        <f>$E$11</f>
        <v>・公開サーバの特定と初期アクセス</v>
      </c>
      <c r="F420" s="377"/>
      <c r="G420" s="377" t="str">
        <f>$G$11</f>
        <v>・公開サーバの脆弱性を利用した不正アクセス</v>
      </c>
      <c r="H420" s="377"/>
      <c r="I420" s="377" t="str">
        <f>$I$11</f>
        <v>・（ネットワークスキャン）
・（ホストスキャン）
・重要情報を管理するサーバへの横展開と権限昇格</v>
      </c>
      <c r="J420" s="377"/>
      <c r="K420" s="377" t="str">
        <f>$K$11</f>
        <v>・標準ポートを使用した疎通
・OSコマンド実行
・コマンド実行履歴の削除</v>
      </c>
      <c r="L420" s="377"/>
      <c r="M420" s="377" t="str">
        <f>$M$11</f>
        <v>・重要情報の窃取</v>
      </c>
      <c r="N420" s="377"/>
      <c r="P420" s="69"/>
    </row>
    <row r="421" spans="2:17" ht="21" customHeight="1">
      <c r="C421" s="377" t="s">
        <v>312</v>
      </c>
      <c r="D421" s="377"/>
      <c r="E421" s="377" t="s">
        <v>312</v>
      </c>
      <c r="F421" s="377"/>
      <c r="G421" s="377" t="s">
        <v>312</v>
      </c>
      <c r="H421" s="377"/>
      <c r="I421" s="377" t="s">
        <v>312</v>
      </c>
      <c r="J421" s="377"/>
      <c r="K421" s="377" t="s">
        <v>312</v>
      </c>
      <c r="L421" s="377"/>
      <c r="M421" s="377" t="s">
        <v>312</v>
      </c>
      <c r="N421" s="377"/>
      <c r="P421" s="69"/>
    </row>
    <row r="422" spans="2:17" ht="20.25" thickBot="1">
      <c r="P422" s="69"/>
    </row>
    <row r="423" spans="2:17" ht="39.950000000000003" customHeight="1" thickBot="1">
      <c r="C423" s="374" t="s">
        <v>490</v>
      </c>
      <c r="D423" s="375"/>
      <c r="E423" s="375"/>
      <c r="F423" s="375"/>
      <c r="G423" s="375"/>
      <c r="H423" s="375"/>
      <c r="I423" s="375"/>
      <c r="J423" s="375"/>
      <c r="K423" s="375"/>
      <c r="L423" s="375"/>
      <c r="M423" s="375"/>
      <c r="N423" s="376"/>
      <c r="P423" s="69"/>
    </row>
    <row r="424" spans="2:17" ht="19.5" customHeight="1">
      <c r="C424" s="22"/>
      <c r="H424" s="99"/>
      <c r="I424" s="99"/>
      <c r="J424" s="99"/>
      <c r="P424" s="69"/>
    </row>
    <row r="425" spans="2:17" ht="19.5" customHeight="1">
      <c r="C425" s="22"/>
      <c r="H425" s="99"/>
      <c r="I425" s="99"/>
      <c r="J425" s="99"/>
      <c r="P425" s="69"/>
    </row>
    <row r="426" spans="2:17" ht="39.75">
      <c r="B426" s="33"/>
      <c r="C426" s="33" t="str">
        <f>VLOOKUP(25,Products!$A$4:$B$35,2,FALSE)</f>
        <v>セキュリティオペレーションセンター（SOC）による総合的なセキュリティ監視</v>
      </c>
      <c r="H426" s="149"/>
      <c r="P426" s="69"/>
    </row>
    <row r="427" spans="2:17">
      <c r="C427" s="22" t="s">
        <v>334</v>
      </c>
      <c r="H427" s="113" t="s">
        <v>335</v>
      </c>
      <c r="P427" s="69"/>
    </row>
    <row r="428" spans="2:17" ht="105" customHeight="1">
      <c r="C428" s="390" t="str" cm="1">
        <f t="array" aca="1" ref="C428" ca="1">INDEX(Products!A:D, (MATCH(OFFSET(INDIRECT(ADDRESS(ROW(), COLUMN())), -2, 0), Products!B:B, 0)), 4)</f>
        <v>SOC(Security Operation Center)とは、24時間365日体制でネットワークやデバイスを監視し、
サイバー攻撃の検出や分析、対応策のアドバイスを行う組織をいいます。
セキュリティ関連の組織としては他にもCSIRT(Computer Security Incident Response Team)が
ありますが、CSIRTはインシデントが発生した時の対応に重点が置かれているのに対し、SOCはインシデントの検知に重点が置かれている点が特徴的です。</v>
      </c>
      <c r="D428" s="390"/>
      <c r="E428" s="390"/>
      <c r="F428" s="390"/>
      <c r="G428" s="390"/>
      <c r="H428" s="392" t="str">
        <f>$H$56</f>
        <v>JIPDEC「企業IT利活⽤動向調査2022」より引用</v>
      </c>
      <c r="I428" s="392"/>
      <c r="J428" s="392"/>
      <c r="P428" s="69"/>
    </row>
    <row r="429" spans="2:17">
      <c r="C429" s="22"/>
      <c r="H429" s="391" t="str">
        <f>$H$57</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429" s="391"/>
      <c r="J429" s="391"/>
      <c r="O429" s="99"/>
      <c r="P429" s="99"/>
      <c r="Q429" s="99"/>
    </row>
    <row r="430" spans="2:17">
      <c r="C430" s="22" t="s">
        <v>348</v>
      </c>
      <c r="G430" s="37"/>
      <c r="H430" s="391"/>
      <c r="I430" s="391"/>
      <c r="J430" s="391"/>
      <c r="O430" s="99"/>
      <c r="P430" s="99"/>
      <c r="Q430" s="99"/>
    </row>
    <row r="431" spans="2:17" ht="100.5" customHeight="1">
      <c r="C431" s="390" t="str" cm="1">
        <f t="array" aca="1" ref="C431" ca="1">INDEX(Products!A:E, (MATCH(OFFSET(INDIRECT(ADDRESS(ROW(), COLUMN())), -5, 0), Products!B:B, 0)), 5)</f>
        <v>・業務に必要な作業手順やテンプレート、プロセスを特定し、明確な文書を作成する事が必要です。
・SOCの任務や課題を明確にし、対応内容やその業務範囲について、具体的に調整した上で、
SOCの責任範囲を定義する必要があります。
・管理が行き届かない機器(いわゆるシャドーIT)で発生したインシデントは、
SOCも対処できないため、資産管理を適切に行う必要があります。</v>
      </c>
      <c r="D431" s="390"/>
      <c r="E431" s="390"/>
      <c r="F431" s="390"/>
      <c r="G431" s="390"/>
      <c r="H431" s="391"/>
      <c r="I431" s="391"/>
      <c r="J431" s="391"/>
      <c r="O431" s="99"/>
      <c r="P431" s="99"/>
      <c r="Q431" s="99"/>
    </row>
    <row r="432" spans="2:17">
      <c r="H432" s="391"/>
      <c r="I432" s="391"/>
      <c r="J432" s="391"/>
      <c r="O432" s="99"/>
      <c r="P432" s="99"/>
      <c r="Q432" s="99"/>
    </row>
    <row r="433" spans="2:17">
      <c r="C433" s="22" t="s">
        <v>339</v>
      </c>
      <c r="H433" s="391"/>
      <c r="I433" s="391"/>
      <c r="J433" s="391"/>
      <c r="O433" s="99"/>
      <c r="P433" s="99"/>
      <c r="Q433" s="99"/>
    </row>
    <row r="434" spans="2:17">
      <c r="H434" s="149"/>
      <c r="O434" s="99"/>
      <c r="P434" s="99"/>
      <c r="Q434" s="99"/>
    </row>
    <row r="435" spans="2:17">
      <c r="C435" s="426" t="s">
        <v>419</v>
      </c>
      <c r="D435" s="427"/>
      <c r="E435" s="428" t="s">
        <v>426</v>
      </c>
      <c r="F435" s="429"/>
      <c r="G435" s="430" t="s">
        <v>421</v>
      </c>
      <c r="H435" s="431"/>
      <c r="I435" s="432" t="s">
        <v>422</v>
      </c>
      <c r="J435" s="433"/>
      <c r="K435" s="434" t="s">
        <v>423</v>
      </c>
      <c r="L435" s="435"/>
      <c r="M435" s="436" t="s">
        <v>424</v>
      </c>
      <c r="N435" s="437"/>
      <c r="P435" s="69"/>
    </row>
    <row r="436" spans="2:17" ht="82.5" customHeight="1">
      <c r="C436" s="415" t="str">
        <f>$C$11</f>
        <v>・脆弱性情報の調査
・ターゲットシステムのスキャン</v>
      </c>
      <c r="D436" s="415"/>
      <c r="E436" s="474" t="str">
        <f>$E$11</f>
        <v>・公開サーバの特定と初期アクセス</v>
      </c>
      <c r="F436" s="488"/>
      <c r="G436" s="415" t="str">
        <f>$G$11</f>
        <v>・公開サーバの脆弱性を利用した不正アクセス</v>
      </c>
      <c r="H436" s="415"/>
      <c r="I436" s="415" t="str">
        <f>$I$11</f>
        <v>・（ネットワークスキャン）
・（ホストスキャン）
・重要情報を管理するサーバへの横展開と権限昇格</v>
      </c>
      <c r="J436" s="415"/>
      <c r="K436" s="377" t="str">
        <f>$K$11</f>
        <v>・標準ポートを使用した疎通
・OSコマンド実行
・コマンド実行履歴の削除</v>
      </c>
      <c r="L436" s="377"/>
      <c r="M436" s="377" t="str">
        <f>$M$11</f>
        <v>・重要情報の窃取</v>
      </c>
      <c r="N436" s="377"/>
      <c r="P436" s="69"/>
    </row>
    <row r="437" spans="2:17" ht="108.95" customHeight="1">
      <c r="C437" s="389" t="s">
        <v>639</v>
      </c>
      <c r="D437" s="389"/>
      <c r="E437" s="489" t="s">
        <v>626</v>
      </c>
      <c r="F437" s="490"/>
      <c r="G437" s="389" t="s">
        <v>639</v>
      </c>
      <c r="H437" s="389"/>
      <c r="I437" s="389" t="s">
        <v>639</v>
      </c>
      <c r="J437" s="389"/>
      <c r="K437" s="377" t="s">
        <v>312</v>
      </c>
      <c r="L437" s="377"/>
      <c r="M437" s="377" t="s">
        <v>312</v>
      </c>
      <c r="N437" s="377"/>
      <c r="P437" s="69"/>
    </row>
    <row r="438" spans="2:17">
      <c r="H438" s="149"/>
      <c r="P438" s="69"/>
    </row>
    <row r="439" spans="2:17" ht="39.950000000000003" customHeight="1">
      <c r="C439" s="374" t="s">
        <v>344</v>
      </c>
      <c r="D439" s="375"/>
      <c r="E439" s="375"/>
      <c r="F439" s="375"/>
      <c r="G439" s="375"/>
      <c r="H439" s="375"/>
      <c r="I439" s="375"/>
      <c r="J439" s="375"/>
      <c r="K439" s="375"/>
      <c r="L439" s="375"/>
      <c r="M439" s="375"/>
      <c r="N439" s="376"/>
      <c r="P439" s="69"/>
    </row>
    <row r="440" spans="2:17" ht="19.5" customHeight="1">
      <c r="C440" s="22"/>
      <c r="H440" s="99"/>
      <c r="I440" s="99"/>
      <c r="J440" s="99"/>
      <c r="P440" s="69"/>
    </row>
    <row r="441" spans="2:17" ht="19.5" customHeight="1">
      <c r="C441" s="22"/>
      <c r="H441" s="99"/>
      <c r="I441" s="99"/>
      <c r="J441" s="99"/>
      <c r="P441" s="69"/>
    </row>
    <row r="442" spans="2:17" ht="39.75">
      <c r="B442" s="33"/>
      <c r="C442" s="33" t="str">
        <f>VLOOKUP(26,Products!$A$4:$B$35,2,FALSE)</f>
        <v>セキュリティ情報（脅威情報含む）有償配信サービス</v>
      </c>
      <c r="P442" s="69"/>
    </row>
    <row r="443" spans="2:17">
      <c r="C443" s="22" t="s">
        <v>334</v>
      </c>
      <c r="H443" s="22" t="s">
        <v>335</v>
      </c>
      <c r="P443" s="69"/>
    </row>
    <row r="444" spans="2:17" ht="59.1" customHeight="1">
      <c r="C444" s="390" t="str" cm="1">
        <f t="array" aca="1" ref="C444" ca="1">INDEX(Products!A:D, (MATCH(OFFSET(INDIRECT(ADDRESS(ROW(), COLUMN())), -2, 0), Products!B:B, 0)), 4)</f>
        <v>脅威インテリジェンスと呼ばれる、サイバーセキュリティにおける脅威の防止や検知に利用できる情報の総称を有償で購入するサービスです。特定の業界・業種を標的としたサイバー攻撃への対策検討に有効です。</v>
      </c>
      <c r="D444" s="390"/>
      <c r="E444" s="390"/>
      <c r="F444" s="390"/>
      <c r="G444" s="390"/>
      <c r="H444" s="392" t="str">
        <f>$H$56</f>
        <v>JIPDEC「企業IT利活⽤動向調査2022」より引用</v>
      </c>
      <c r="I444" s="392"/>
      <c r="J444" s="392"/>
      <c r="P444" s="69"/>
    </row>
    <row r="445" spans="2:17">
      <c r="C445" s="22"/>
      <c r="H445" s="391" t="s">
        <v>491</v>
      </c>
      <c r="I445" s="391"/>
      <c r="J445" s="391"/>
      <c r="O445" s="99"/>
      <c r="P445" s="99"/>
      <c r="Q445" s="99"/>
    </row>
    <row r="446" spans="2:17">
      <c r="C446" s="22" t="s">
        <v>348</v>
      </c>
      <c r="G446" s="37"/>
      <c r="H446" s="391"/>
      <c r="I446" s="391"/>
      <c r="J446" s="391"/>
      <c r="O446" s="99"/>
      <c r="P446" s="99"/>
      <c r="Q446" s="99"/>
    </row>
    <row r="447" spans="2:17" ht="100.5" customHeight="1">
      <c r="C447" s="390" t="str" cm="1">
        <f t="array" aca="1" ref="C447" ca="1">INDEX(Products!A:E, (MATCH(OFFSET(INDIRECT(ADDRESS(ROW(), COLUMN())), -5, 0), Products!B:B, 0)), 5)</f>
        <v>・サービスによって公開情報から脆弱性情報をまとめただけのものからダークウェブを調査し攻撃者の次の標的となっているかを知ることができるものまで脅威情報は様々な種類があります。自組織に必要な情報の選定が必要になります。</v>
      </c>
      <c r="D447" s="390"/>
      <c r="E447" s="390"/>
      <c r="F447" s="390"/>
      <c r="G447" s="390"/>
      <c r="H447" s="391"/>
      <c r="I447" s="391"/>
      <c r="J447" s="391"/>
      <c r="O447" s="99"/>
      <c r="P447" s="99"/>
      <c r="Q447" s="99"/>
    </row>
    <row r="448" spans="2:17">
      <c r="H448" s="391"/>
      <c r="I448" s="391"/>
      <c r="J448" s="391"/>
      <c r="O448" s="99"/>
      <c r="P448" s="99"/>
      <c r="Q448" s="99"/>
    </row>
    <row r="449" spans="2:17">
      <c r="C449" s="22" t="s">
        <v>339</v>
      </c>
      <c r="H449" s="391"/>
      <c r="I449" s="391"/>
      <c r="J449" s="391"/>
      <c r="O449" s="99"/>
      <c r="P449" s="99"/>
      <c r="Q449" s="99"/>
    </row>
    <row r="450" spans="2:17">
      <c r="O450" s="99"/>
      <c r="P450" s="99"/>
      <c r="Q450" s="99"/>
    </row>
    <row r="451" spans="2:17">
      <c r="C451" s="378" t="s">
        <v>419</v>
      </c>
      <c r="D451" s="378"/>
      <c r="E451" s="379" t="s">
        <v>426</v>
      </c>
      <c r="F451" s="379"/>
      <c r="G451" s="380" t="s">
        <v>421</v>
      </c>
      <c r="H451" s="380"/>
      <c r="I451" s="381" t="s">
        <v>422</v>
      </c>
      <c r="J451" s="381"/>
      <c r="K451" s="382" t="s">
        <v>423</v>
      </c>
      <c r="L451" s="382"/>
      <c r="M451" s="383" t="s">
        <v>424</v>
      </c>
      <c r="N451" s="383"/>
      <c r="P451" s="69"/>
    </row>
    <row r="452" spans="2:17" ht="84.75" customHeight="1">
      <c r="C452" s="377" t="str">
        <f>$C$11</f>
        <v>・脆弱性情報の調査
・ターゲットシステムのスキャン</v>
      </c>
      <c r="D452" s="377"/>
      <c r="E452" s="377" t="str">
        <f>$E$11</f>
        <v>・公開サーバの特定と初期アクセス</v>
      </c>
      <c r="F452" s="377"/>
      <c r="G452" s="384" t="str">
        <f>$G$11</f>
        <v>・公開サーバの脆弱性を利用した不正アクセス</v>
      </c>
      <c r="H452" s="384"/>
      <c r="I452" s="384" t="str">
        <f>$I$11</f>
        <v>・（ネットワークスキャン）
・（ホストスキャン）
・重要情報を管理するサーバへの横展開と権限昇格</v>
      </c>
      <c r="J452" s="384"/>
      <c r="K452" s="377" t="str">
        <f>$K$11</f>
        <v>・標準ポートを使用した疎通
・OSコマンド実行
・コマンド実行履歴の削除</v>
      </c>
      <c r="L452" s="377"/>
      <c r="M452" s="377" t="str">
        <f>$M$11</f>
        <v>・重要情報の窃取</v>
      </c>
      <c r="N452" s="377"/>
      <c r="P452" s="69"/>
    </row>
    <row r="453" spans="2:17" ht="117" customHeight="1">
      <c r="C453" s="377" t="s">
        <v>312</v>
      </c>
      <c r="D453" s="377"/>
      <c r="E453" s="377" t="s">
        <v>312</v>
      </c>
      <c r="F453" s="377"/>
      <c r="G453" s="389" t="s">
        <v>645</v>
      </c>
      <c r="H453" s="389"/>
      <c r="I453" s="389" t="s">
        <v>646</v>
      </c>
      <c r="J453" s="389"/>
      <c r="K453" s="377" t="s">
        <v>312</v>
      </c>
      <c r="L453" s="377"/>
      <c r="M453" s="377" t="s">
        <v>312</v>
      </c>
      <c r="N453" s="377"/>
      <c r="P453" s="69"/>
    </row>
    <row r="454" spans="2:17" ht="20.25" thickBot="1">
      <c r="P454" s="69"/>
    </row>
    <row r="455" spans="2:17" ht="39.950000000000003" customHeight="1" thickBot="1">
      <c r="C455" s="374" t="s">
        <v>490</v>
      </c>
      <c r="D455" s="375"/>
      <c r="E455" s="375"/>
      <c r="F455" s="375"/>
      <c r="G455" s="375"/>
      <c r="H455" s="375"/>
      <c r="I455" s="375"/>
      <c r="J455" s="375"/>
      <c r="K455" s="375"/>
      <c r="L455" s="375"/>
      <c r="M455" s="375"/>
      <c r="N455" s="376"/>
      <c r="P455" s="69"/>
    </row>
    <row r="456" spans="2:17" ht="19.5" customHeight="1">
      <c r="C456" s="22"/>
      <c r="H456" s="99"/>
      <c r="I456" s="99"/>
      <c r="J456" s="99"/>
      <c r="P456" s="69"/>
    </row>
    <row r="457" spans="2:17" ht="19.5" customHeight="1">
      <c r="C457" s="22"/>
      <c r="H457" s="99"/>
      <c r="I457" s="99"/>
      <c r="J457" s="99"/>
      <c r="P457" s="69"/>
    </row>
    <row r="458" spans="2:17" ht="39.75">
      <c r="B458" s="33"/>
      <c r="C458" s="33" t="str">
        <f>VLOOKUP(27,Products!$A$4:$B$35,2,FALSE)</f>
        <v>サイバー保険（個人情報漏洩保険含む）</v>
      </c>
      <c r="P458" s="69"/>
    </row>
    <row r="459" spans="2:17">
      <c r="C459" s="22" t="s">
        <v>334</v>
      </c>
      <c r="H459" s="22" t="s">
        <v>335</v>
      </c>
      <c r="P459" s="69"/>
    </row>
    <row r="460" spans="2:17" ht="60" customHeight="1">
      <c r="C460" s="390" t="str" cm="1">
        <f t="array" aca="1" ref="C460" ca="1">INDEX(Products!A:D, (MATCH(OFFSET(INDIRECT(ADDRESS(ROW(), COLUMN())), -2, 0), Products!B:B, 0)), 4)</f>
        <v>サイバーインシデントが発生した際に発生する損害額の一部が補償されるサービスです。</v>
      </c>
      <c r="D460" s="390"/>
      <c r="E460" s="390"/>
      <c r="F460" s="390"/>
      <c r="G460" s="390"/>
      <c r="H460" s="392" t="str">
        <f>$H$56</f>
        <v>JIPDEC「企業IT利活⽤動向調査2022」より引用</v>
      </c>
      <c r="I460" s="392"/>
      <c r="J460" s="392"/>
      <c r="P460" s="69"/>
    </row>
    <row r="461" spans="2:17">
      <c r="C461" s="22"/>
      <c r="H461" s="391" t="s">
        <v>491</v>
      </c>
      <c r="I461" s="391"/>
      <c r="J461" s="391"/>
      <c r="O461" s="99"/>
      <c r="P461" s="99"/>
      <c r="Q461" s="99"/>
    </row>
    <row r="462" spans="2:17">
      <c r="C462" s="22" t="s">
        <v>348</v>
      </c>
      <c r="G462" s="37"/>
      <c r="H462" s="391"/>
      <c r="I462" s="391"/>
      <c r="J462" s="391"/>
      <c r="O462" s="99"/>
      <c r="P462" s="99"/>
      <c r="Q462" s="99"/>
    </row>
    <row r="463" spans="2:17" ht="81" customHeight="1">
      <c r="C463" s="390" t="str" cm="1">
        <f t="array" aca="1" ref="C463" ca="1">INDEX(Products!A:E, (MATCH(OFFSET(INDIRECT(ADDRESS(ROW(), COLUMN())), -5, 0), Products!B:B, 0)), 5)</f>
        <v>・リスク低減策ではなくリスク移転策であり、自組織のリスク低減策が必要十分であるか確認・評価を行った上で選択する必要があります。
・サイバー保険の内容により免責事項、補償される損害額、付帯サービスが異なります。</v>
      </c>
      <c r="D463" s="390"/>
      <c r="E463" s="390"/>
      <c r="F463" s="390"/>
      <c r="G463" s="390"/>
      <c r="H463" s="391"/>
      <c r="I463" s="391"/>
      <c r="J463" s="391"/>
      <c r="O463" s="99"/>
      <c r="P463" s="99"/>
      <c r="Q463" s="99"/>
    </row>
    <row r="464" spans="2:17">
      <c r="H464" s="391"/>
      <c r="I464" s="391"/>
      <c r="J464" s="391"/>
      <c r="O464" s="99"/>
      <c r="P464" s="99"/>
      <c r="Q464" s="99"/>
    </row>
    <row r="465" spans="3:17">
      <c r="C465" s="22" t="s">
        <v>339</v>
      </c>
      <c r="H465" s="391"/>
      <c r="I465" s="391"/>
      <c r="J465" s="391"/>
      <c r="O465" s="99"/>
      <c r="P465" s="99"/>
      <c r="Q465" s="99"/>
    </row>
    <row r="466" spans="3:17">
      <c r="C466" s="128" t="s">
        <v>389</v>
      </c>
      <c r="H466" s="137"/>
      <c r="I466" s="137"/>
      <c r="J466" s="137"/>
      <c r="O466" s="99"/>
      <c r="P466" s="99"/>
      <c r="Q466" s="99"/>
    </row>
    <row r="467" spans="3:17">
      <c r="O467" s="99"/>
      <c r="P467" s="99"/>
      <c r="Q467" s="99"/>
    </row>
    <row r="468" spans="3:17">
      <c r="C468" s="378" t="s">
        <v>419</v>
      </c>
      <c r="D468" s="378"/>
      <c r="E468" s="379" t="s">
        <v>426</v>
      </c>
      <c r="F468" s="379"/>
      <c r="G468" s="380" t="s">
        <v>421</v>
      </c>
      <c r="H468" s="380"/>
      <c r="I468" s="381" t="s">
        <v>422</v>
      </c>
      <c r="J468" s="381"/>
      <c r="K468" s="382" t="s">
        <v>423</v>
      </c>
      <c r="L468" s="382"/>
      <c r="M468" s="383" t="s">
        <v>424</v>
      </c>
      <c r="N468" s="383"/>
      <c r="P468" s="69"/>
    </row>
    <row r="469" spans="3:17" ht="84.75" customHeight="1">
      <c r="C469" s="377" t="str">
        <f>$C$11</f>
        <v>・脆弱性情報の調査
・ターゲットシステムのスキャン</v>
      </c>
      <c r="D469" s="377"/>
      <c r="E469" s="377" t="str">
        <f>$E$11</f>
        <v>・公開サーバの特定と初期アクセス</v>
      </c>
      <c r="F469" s="377"/>
      <c r="G469" s="377" t="str">
        <f>$G$11</f>
        <v>・公開サーバの脆弱性を利用した不正アクセス</v>
      </c>
      <c r="H469" s="377"/>
      <c r="I469" s="377" t="str">
        <f>$I$11</f>
        <v>・（ネットワークスキャン）
・（ホストスキャン）
・重要情報を管理するサーバへの横展開と権限昇格</v>
      </c>
      <c r="J469" s="377"/>
      <c r="K469" s="377" t="str">
        <f>$K$11</f>
        <v>・標準ポートを使用した疎通
・OSコマンド実行
・コマンド実行履歴の削除</v>
      </c>
      <c r="L469" s="377"/>
      <c r="M469" s="377" t="str">
        <f>$M$11</f>
        <v>・重要情報の窃取</v>
      </c>
      <c r="N469" s="377"/>
      <c r="P469" s="69"/>
    </row>
    <row r="470" spans="3:17" ht="20.25" customHeight="1">
      <c r="C470" s="377" t="s">
        <v>312</v>
      </c>
      <c r="D470" s="377"/>
      <c r="E470" s="377" t="s">
        <v>312</v>
      </c>
      <c r="F470" s="377"/>
      <c r="G470" s="377" t="s">
        <v>312</v>
      </c>
      <c r="H470" s="377"/>
      <c r="I470" s="377" t="s">
        <v>312</v>
      </c>
      <c r="J470" s="377"/>
      <c r="K470" s="377" t="s">
        <v>312</v>
      </c>
      <c r="L470" s="377"/>
      <c r="M470" s="377" t="s">
        <v>312</v>
      </c>
      <c r="N470" s="377"/>
      <c r="P470" s="69"/>
    </row>
    <row r="471" spans="3:17" ht="20.25" thickBot="1">
      <c r="P471" s="69"/>
    </row>
    <row r="472" spans="3:17" ht="39.950000000000003" customHeight="1" thickBot="1">
      <c r="C472" s="374" t="s">
        <v>490</v>
      </c>
      <c r="D472" s="375"/>
      <c r="E472" s="375"/>
      <c r="F472" s="375"/>
      <c r="G472" s="375"/>
      <c r="H472" s="375"/>
      <c r="I472" s="375"/>
      <c r="J472" s="375"/>
      <c r="K472" s="375"/>
      <c r="L472" s="375"/>
      <c r="M472" s="375"/>
      <c r="N472" s="376"/>
      <c r="P472" s="69"/>
    </row>
    <row r="473" spans="3:17" ht="19.5" customHeight="1">
      <c r="C473" s="22"/>
      <c r="H473" s="99"/>
      <c r="I473" s="99"/>
      <c r="J473" s="99"/>
      <c r="P473" s="69"/>
    </row>
    <row r="474" spans="3:17" ht="19.5" customHeight="1">
      <c r="C474" s="22"/>
      <c r="H474" s="99"/>
      <c r="I474" s="99"/>
      <c r="J474" s="99"/>
      <c r="P474" s="69"/>
    </row>
    <row r="475" spans="3:17">
      <c r="P475" s="69"/>
    </row>
    <row r="476" spans="3:17">
      <c r="P476" s="69"/>
    </row>
    <row r="477" spans="3:17">
      <c r="P477" s="69"/>
    </row>
    <row r="478" spans="3:17">
      <c r="P478" s="69"/>
    </row>
    <row r="479" spans="3:17">
      <c r="P479" s="69"/>
    </row>
    <row r="480" spans="3:17">
      <c r="P480" s="69"/>
    </row>
    <row r="481" spans="16:16">
      <c r="P481" s="69"/>
    </row>
    <row r="482" spans="16:16">
      <c r="P482" s="69"/>
    </row>
    <row r="483" spans="16:16">
      <c r="P483" s="69"/>
    </row>
    <row r="484" spans="16:16">
      <c r="P484" s="69"/>
    </row>
    <row r="485" spans="16:16">
      <c r="P485" s="69"/>
    </row>
    <row r="486" spans="16:16">
      <c r="P486" s="69"/>
    </row>
    <row r="487" spans="16:16">
      <c r="P487" s="69"/>
    </row>
    <row r="488" spans="16:16">
      <c r="P488" s="69"/>
    </row>
    <row r="489" spans="16:16">
      <c r="P489" s="69"/>
    </row>
    <row r="490" spans="16:16">
      <c r="P490" s="69"/>
    </row>
    <row r="491" spans="16:16">
      <c r="P491" s="69"/>
    </row>
    <row r="492" spans="16:16">
      <c r="P492" s="69"/>
    </row>
    <row r="493" spans="16:16">
      <c r="P493" s="69"/>
    </row>
    <row r="494" spans="16:16">
      <c r="P494" s="69"/>
    </row>
    <row r="495" spans="16:16">
      <c r="P495" s="69"/>
    </row>
    <row r="496" spans="16:16">
      <c r="P496" s="69"/>
    </row>
    <row r="497" spans="16:16">
      <c r="P497" s="69"/>
    </row>
    <row r="498" spans="16:16">
      <c r="P498" s="69"/>
    </row>
    <row r="499" spans="16:16">
      <c r="P499" s="69"/>
    </row>
    <row r="500" spans="16:16">
      <c r="P500" s="69"/>
    </row>
  </sheetData>
  <sheetProtection algorithmName="SHA-512" hashValue="lw/0itSVIO8VbWNMoMd+ie/Tzc8TYh8w5a3+bpS2spw4UB9vAAmgdFOaRm7UoNCDIq3/trlNJZsLR42WmJ+ClA==" saltValue="9HhNauex1wOhc97ien8QVg==" spinCount="100000" sheet="1" objects="1" scenarios="1"/>
  <mergeCells count="673">
    <mergeCell ref="J30:N30"/>
    <mergeCell ref="C19:E25"/>
    <mergeCell ref="B4:N4"/>
    <mergeCell ref="C56:G56"/>
    <mergeCell ref="H56:J56"/>
    <mergeCell ref="H57:J61"/>
    <mergeCell ref="C59:G59"/>
    <mergeCell ref="C38:E39"/>
    <mergeCell ref="F38:I39"/>
    <mergeCell ref="J38:N38"/>
    <mergeCell ref="J39:N39"/>
    <mergeCell ref="C32:E37"/>
    <mergeCell ref="F32:I37"/>
    <mergeCell ref="J32:N32"/>
    <mergeCell ref="J33:N33"/>
    <mergeCell ref="J34:N34"/>
    <mergeCell ref="J35:N35"/>
    <mergeCell ref="J36:N36"/>
    <mergeCell ref="J37:N37"/>
    <mergeCell ref="C26:E31"/>
    <mergeCell ref="F26:I31"/>
    <mergeCell ref="J26:N26"/>
    <mergeCell ref="J27:N27"/>
    <mergeCell ref="J28:N28"/>
    <mergeCell ref="J29:N29"/>
    <mergeCell ref="C10:D10"/>
    <mergeCell ref="E10:F10"/>
    <mergeCell ref="G10:H10"/>
    <mergeCell ref="I10:J10"/>
    <mergeCell ref="K10:L10"/>
    <mergeCell ref="C15:N15"/>
    <mergeCell ref="C18:E18"/>
    <mergeCell ref="F18:I18"/>
    <mergeCell ref="J18:N18"/>
    <mergeCell ref="M10:N10"/>
    <mergeCell ref="C11:D11"/>
    <mergeCell ref="E11:F11"/>
    <mergeCell ref="G11:H11"/>
    <mergeCell ref="I11:J11"/>
    <mergeCell ref="K11:L11"/>
    <mergeCell ref="M11:N11"/>
    <mergeCell ref="C12:D12"/>
    <mergeCell ref="E12:F12"/>
    <mergeCell ref="G12:H12"/>
    <mergeCell ref="I12:J12"/>
    <mergeCell ref="K12:L12"/>
    <mergeCell ref="M12:N12"/>
    <mergeCell ref="C16:N16"/>
    <mergeCell ref="C40:E40"/>
    <mergeCell ref="F40:I40"/>
    <mergeCell ref="J40:N40"/>
    <mergeCell ref="C41:E41"/>
    <mergeCell ref="F41:I41"/>
    <mergeCell ref="J41:N41"/>
    <mergeCell ref="C42:E49"/>
    <mergeCell ref="F42:I49"/>
    <mergeCell ref="J42:N42"/>
    <mergeCell ref="J49:N49"/>
    <mergeCell ref="F19:I19"/>
    <mergeCell ref="J19:N19"/>
    <mergeCell ref="F20:I20"/>
    <mergeCell ref="J20:N20"/>
    <mergeCell ref="F21:I21"/>
    <mergeCell ref="J21:N21"/>
    <mergeCell ref="F22:I22"/>
    <mergeCell ref="J22:N22"/>
    <mergeCell ref="F23:I25"/>
    <mergeCell ref="J23:N23"/>
    <mergeCell ref="J24:N24"/>
    <mergeCell ref="J25:N25"/>
    <mergeCell ref="J31:N31"/>
    <mergeCell ref="C52:N52"/>
    <mergeCell ref="J43:N43"/>
    <mergeCell ref="J44:N44"/>
    <mergeCell ref="J45:N45"/>
    <mergeCell ref="J46:N46"/>
    <mergeCell ref="J47:N47"/>
    <mergeCell ref="J48:N48"/>
    <mergeCell ref="M65:N65"/>
    <mergeCell ref="K63:L63"/>
    <mergeCell ref="M63:N63"/>
    <mergeCell ref="C64:D64"/>
    <mergeCell ref="E64:F64"/>
    <mergeCell ref="G64:H64"/>
    <mergeCell ref="I64:J64"/>
    <mergeCell ref="K64:L64"/>
    <mergeCell ref="M64:N64"/>
    <mergeCell ref="C63:D63"/>
    <mergeCell ref="E63:F63"/>
    <mergeCell ref="G63:H63"/>
    <mergeCell ref="I63:J63"/>
    <mergeCell ref="C65:D65"/>
    <mergeCell ref="E65:F65"/>
    <mergeCell ref="G65:H65"/>
    <mergeCell ref="I65:J65"/>
    <mergeCell ref="K65:L65"/>
    <mergeCell ref="C67:N67"/>
    <mergeCell ref="H73:J77"/>
    <mergeCell ref="C79:D79"/>
    <mergeCell ref="E79:F79"/>
    <mergeCell ref="G79:H79"/>
    <mergeCell ref="I79:J79"/>
    <mergeCell ref="K79:L79"/>
    <mergeCell ref="C72:G72"/>
    <mergeCell ref="H72:J72"/>
    <mergeCell ref="C75:G75"/>
    <mergeCell ref="C81:D81"/>
    <mergeCell ref="E81:F81"/>
    <mergeCell ref="G81:H81"/>
    <mergeCell ref="I81:J81"/>
    <mergeCell ref="K81:L81"/>
    <mergeCell ref="M81:N81"/>
    <mergeCell ref="M79:N79"/>
    <mergeCell ref="C80:D80"/>
    <mergeCell ref="E80:F80"/>
    <mergeCell ref="G80:H80"/>
    <mergeCell ref="I80:J80"/>
    <mergeCell ref="K80:L80"/>
    <mergeCell ref="M80:N80"/>
    <mergeCell ref="C83:N83"/>
    <mergeCell ref="H89:J95"/>
    <mergeCell ref="C97:D97"/>
    <mergeCell ref="E97:F97"/>
    <mergeCell ref="G97:H97"/>
    <mergeCell ref="I97:J97"/>
    <mergeCell ref="K97:L97"/>
    <mergeCell ref="C88:G88"/>
    <mergeCell ref="H88:J88"/>
    <mergeCell ref="C91:G93"/>
    <mergeCell ref="C99:D99"/>
    <mergeCell ref="E99:F99"/>
    <mergeCell ref="G99:H99"/>
    <mergeCell ref="I99:J99"/>
    <mergeCell ref="K99:L99"/>
    <mergeCell ref="M99:N99"/>
    <mergeCell ref="M97:N97"/>
    <mergeCell ref="C98:D98"/>
    <mergeCell ref="E98:F98"/>
    <mergeCell ref="G98:H98"/>
    <mergeCell ref="I98:J98"/>
    <mergeCell ref="K98:L98"/>
    <mergeCell ref="M98:N98"/>
    <mergeCell ref="C101:N101"/>
    <mergeCell ref="H107:J111"/>
    <mergeCell ref="C113:D113"/>
    <mergeCell ref="E113:F113"/>
    <mergeCell ref="G113:H113"/>
    <mergeCell ref="I113:J113"/>
    <mergeCell ref="K113:L113"/>
    <mergeCell ref="C106:G106"/>
    <mergeCell ref="H106:J106"/>
    <mergeCell ref="C109:G109"/>
    <mergeCell ref="C115:D115"/>
    <mergeCell ref="E115:F115"/>
    <mergeCell ref="G115:H115"/>
    <mergeCell ref="I115:J115"/>
    <mergeCell ref="K115:L115"/>
    <mergeCell ref="M115:N115"/>
    <mergeCell ref="M113:N113"/>
    <mergeCell ref="C114:D114"/>
    <mergeCell ref="E114:F114"/>
    <mergeCell ref="G114:H114"/>
    <mergeCell ref="I114:J114"/>
    <mergeCell ref="K114:L114"/>
    <mergeCell ref="M114:N114"/>
    <mergeCell ref="C129:D129"/>
    <mergeCell ref="E129:F129"/>
    <mergeCell ref="G129:H129"/>
    <mergeCell ref="I129:J129"/>
    <mergeCell ref="K129:L129"/>
    <mergeCell ref="M129:N129"/>
    <mergeCell ref="C117:N117"/>
    <mergeCell ref="H123:J127"/>
    <mergeCell ref="C122:G122"/>
    <mergeCell ref="H122:J122"/>
    <mergeCell ref="C125:G125"/>
    <mergeCell ref="C131:D131"/>
    <mergeCell ref="E131:F131"/>
    <mergeCell ref="G131:H131"/>
    <mergeCell ref="I131:J131"/>
    <mergeCell ref="K131:L131"/>
    <mergeCell ref="M131:N131"/>
    <mergeCell ref="C130:D130"/>
    <mergeCell ref="E130:F130"/>
    <mergeCell ref="G130:H130"/>
    <mergeCell ref="I130:J130"/>
    <mergeCell ref="K130:L130"/>
    <mergeCell ref="M130:N130"/>
    <mergeCell ref="C145:D145"/>
    <mergeCell ref="E145:F145"/>
    <mergeCell ref="G145:H145"/>
    <mergeCell ref="I145:J145"/>
    <mergeCell ref="K145:L145"/>
    <mergeCell ref="M145:N145"/>
    <mergeCell ref="C133:N133"/>
    <mergeCell ref="H139:J143"/>
    <mergeCell ref="C138:G138"/>
    <mergeCell ref="H138:J138"/>
    <mergeCell ref="C141:G141"/>
    <mergeCell ref="C147:D147"/>
    <mergeCell ref="E147:F147"/>
    <mergeCell ref="G147:H147"/>
    <mergeCell ref="I147:J147"/>
    <mergeCell ref="K147:L147"/>
    <mergeCell ref="M147:N147"/>
    <mergeCell ref="C146:D146"/>
    <mergeCell ref="E146:F146"/>
    <mergeCell ref="G146:H146"/>
    <mergeCell ref="I146:J146"/>
    <mergeCell ref="K146:L146"/>
    <mergeCell ref="M146:N146"/>
    <mergeCell ref="C162:D162"/>
    <mergeCell ref="E162:F162"/>
    <mergeCell ref="G162:H162"/>
    <mergeCell ref="I162:J162"/>
    <mergeCell ref="K162:L162"/>
    <mergeCell ref="M162:N162"/>
    <mergeCell ref="C149:N149"/>
    <mergeCell ref="H155:J159"/>
    <mergeCell ref="C161:D161"/>
    <mergeCell ref="E161:F161"/>
    <mergeCell ref="G161:H161"/>
    <mergeCell ref="I161:J161"/>
    <mergeCell ref="K161:L161"/>
    <mergeCell ref="M161:N161"/>
    <mergeCell ref="C154:G154"/>
    <mergeCell ref="H154:J154"/>
    <mergeCell ref="C157:G157"/>
    <mergeCell ref="C165:N165"/>
    <mergeCell ref="H171:J176"/>
    <mergeCell ref="C176:G176"/>
    <mergeCell ref="C163:D163"/>
    <mergeCell ref="E163:F163"/>
    <mergeCell ref="G163:H163"/>
    <mergeCell ref="I163:J163"/>
    <mergeCell ref="K163:L163"/>
    <mergeCell ref="M163:N163"/>
    <mergeCell ref="C170:G170"/>
    <mergeCell ref="H170:J170"/>
    <mergeCell ref="C173:G173"/>
    <mergeCell ref="C179:D179"/>
    <mergeCell ref="E179:F179"/>
    <mergeCell ref="G179:H179"/>
    <mergeCell ref="I179:J179"/>
    <mergeCell ref="K179:L179"/>
    <mergeCell ref="M179:N179"/>
    <mergeCell ref="C178:D178"/>
    <mergeCell ref="E178:F178"/>
    <mergeCell ref="G178:H178"/>
    <mergeCell ref="I178:J178"/>
    <mergeCell ref="K178:L178"/>
    <mergeCell ref="M178:N178"/>
    <mergeCell ref="C182:N182"/>
    <mergeCell ref="H188:J192"/>
    <mergeCell ref="C180:D180"/>
    <mergeCell ref="E180:F180"/>
    <mergeCell ref="G180:H180"/>
    <mergeCell ref="I180:J180"/>
    <mergeCell ref="K180:L180"/>
    <mergeCell ref="M180:N180"/>
    <mergeCell ref="C187:G187"/>
    <mergeCell ref="H187:J187"/>
    <mergeCell ref="C190:G190"/>
    <mergeCell ref="C195:D195"/>
    <mergeCell ref="E195:F195"/>
    <mergeCell ref="G195:H195"/>
    <mergeCell ref="I195:J195"/>
    <mergeCell ref="K195:L195"/>
    <mergeCell ref="M195:N195"/>
    <mergeCell ref="C194:D194"/>
    <mergeCell ref="E194:F194"/>
    <mergeCell ref="G194:H194"/>
    <mergeCell ref="I194:J194"/>
    <mergeCell ref="K194:L194"/>
    <mergeCell ref="M194:N194"/>
    <mergeCell ref="C198:N198"/>
    <mergeCell ref="H204:J208"/>
    <mergeCell ref="C210:D210"/>
    <mergeCell ref="E210:F210"/>
    <mergeCell ref="G210:H210"/>
    <mergeCell ref="I210:J210"/>
    <mergeCell ref="K210:L210"/>
    <mergeCell ref="M210:N210"/>
    <mergeCell ref="C196:D196"/>
    <mergeCell ref="E196:F196"/>
    <mergeCell ref="G196:H196"/>
    <mergeCell ref="I196:J196"/>
    <mergeCell ref="K196:L196"/>
    <mergeCell ref="M196:N196"/>
    <mergeCell ref="C203:G203"/>
    <mergeCell ref="H203:J203"/>
    <mergeCell ref="C206:G206"/>
    <mergeCell ref="C212:D212"/>
    <mergeCell ref="E212:F212"/>
    <mergeCell ref="G212:H212"/>
    <mergeCell ref="I212:J212"/>
    <mergeCell ref="K212:L212"/>
    <mergeCell ref="M212:N212"/>
    <mergeCell ref="C211:D211"/>
    <mergeCell ref="E211:F211"/>
    <mergeCell ref="G211:H211"/>
    <mergeCell ref="I211:J211"/>
    <mergeCell ref="K211:L211"/>
    <mergeCell ref="M211:N211"/>
    <mergeCell ref="C227:D227"/>
    <mergeCell ref="E227:F227"/>
    <mergeCell ref="G227:H227"/>
    <mergeCell ref="I227:J227"/>
    <mergeCell ref="K227:L227"/>
    <mergeCell ref="M227:N227"/>
    <mergeCell ref="C214:N214"/>
    <mergeCell ref="H220:J224"/>
    <mergeCell ref="C226:D226"/>
    <mergeCell ref="E226:F226"/>
    <mergeCell ref="G226:H226"/>
    <mergeCell ref="I226:J226"/>
    <mergeCell ref="K226:L226"/>
    <mergeCell ref="M226:N226"/>
    <mergeCell ref="C219:G219"/>
    <mergeCell ref="H219:J219"/>
    <mergeCell ref="C222:G222"/>
    <mergeCell ref="C230:N230"/>
    <mergeCell ref="H236:J240"/>
    <mergeCell ref="C242:D242"/>
    <mergeCell ref="E242:F242"/>
    <mergeCell ref="G242:H242"/>
    <mergeCell ref="I242:J242"/>
    <mergeCell ref="K242:L242"/>
    <mergeCell ref="M242:N242"/>
    <mergeCell ref="C228:D228"/>
    <mergeCell ref="E228:F228"/>
    <mergeCell ref="G228:H228"/>
    <mergeCell ref="I228:J228"/>
    <mergeCell ref="K228:L228"/>
    <mergeCell ref="M228:N228"/>
    <mergeCell ref="C235:G235"/>
    <mergeCell ref="H235:J235"/>
    <mergeCell ref="C238:G238"/>
    <mergeCell ref="C244:D244"/>
    <mergeCell ref="E244:F244"/>
    <mergeCell ref="G244:H244"/>
    <mergeCell ref="I244:J244"/>
    <mergeCell ref="K244:L244"/>
    <mergeCell ref="M244:N244"/>
    <mergeCell ref="C243:D243"/>
    <mergeCell ref="E243:F243"/>
    <mergeCell ref="G243:H243"/>
    <mergeCell ref="I243:J243"/>
    <mergeCell ref="K243:L243"/>
    <mergeCell ref="M243:N243"/>
    <mergeCell ref="C259:D259"/>
    <mergeCell ref="E259:F259"/>
    <mergeCell ref="G259:H259"/>
    <mergeCell ref="I259:J259"/>
    <mergeCell ref="K259:L259"/>
    <mergeCell ref="M259:N259"/>
    <mergeCell ref="C246:N246"/>
    <mergeCell ref="H252:J256"/>
    <mergeCell ref="C258:D258"/>
    <mergeCell ref="E258:F258"/>
    <mergeCell ref="G258:H258"/>
    <mergeCell ref="I258:J258"/>
    <mergeCell ref="K258:L258"/>
    <mergeCell ref="M258:N258"/>
    <mergeCell ref="C251:G251"/>
    <mergeCell ref="H251:J251"/>
    <mergeCell ref="C254:G254"/>
    <mergeCell ref="C262:N262"/>
    <mergeCell ref="H268:J272"/>
    <mergeCell ref="C274:D274"/>
    <mergeCell ref="E274:F274"/>
    <mergeCell ref="G274:H274"/>
    <mergeCell ref="I274:J274"/>
    <mergeCell ref="K274:L274"/>
    <mergeCell ref="M274:N274"/>
    <mergeCell ref="C260:D260"/>
    <mergeCell ref="E260:F260"/>
    <mergeCell ref="G260:H260"/>
    <mergeCell ref="I260:J260"/>
    <mergeCell ref="K260:L260"/>
    <mergeCell ref="M260:N260"/>
    <mergeCell ref="C267:G267"/>
    <mergeCell ref="H267:J267"/>
    <mergeCell ref="C270:G270"/>
    <mergeCell ref="C276:D276"/>
    <mergeCell ref="E276:F276"/>
    <mergeCell ref="G276:H276"/>
    <mergeCell ref="I276:J276"/>
    <mergeCell ref="K276:L276"/>
    <mergeCell ref="M276:N276"/>
    <mergeCell ref="C275:D275"/>
    <mergeCell ref="E275:F275"/>
    <mergeCell ref="G275:H275"/>
    <mergeCell ref="I275:J275"/>
    <mergeCell ref="K275:L275"/>
    <mergeCell ref="M275:N275"/>
    <mergeCell ref="C291:D291"/>
    <mergeCell ref="E291:F291"/>
    <mergeCell ref="G291:H291"/>
    <mergeCell ref="I291:J291"/>
    <mergeCell ref="K291:L291"/>
    <mergeCell ref="M291:N291"/>
    <mergeCell ref="C278:N278"/>
    <mergeCell ref="H284:J288"/>
    <mergeCell ref="C290:D290"/>
    <mergeCell ref="E290:F290"/>
    <mergeCell ref="G290:H290"/>
    <mergeCell ref="I290:J290"/>
    <mergeCell ref="K290:L290"/>
    <mergeCell ref="M290:N290"/>
    <mergeCell ref="C283:G283"/>
    <mergeCell ref="H283:J283"/>
    <mergeCell ref="C286:G286"/>
    <mergeCell ref="C294:N294"/>
    <mergeCell ref="H300:J304"/>
    <mergeCell ref="C306:D306"/>
    <mergeCell ref="E306:F306"/>
    <mergeCell ref="G306:H306"/>
    <mergeCell ref="I306:J306"/>
    <mergeCell ref="K306:L306"/>
    <mergeCell ref="M306:N306"/>
    <mergeCell ref="C292:D292"/>
    <mergeCell ref="E292:F292"/>
    <mergeCell ref="G292:H292"/>
    <mergeCell ref="I292:J292"/>
    <mergeCell ref="K292:L292"/>
    <mergeCell ref="M292:N292"/>
    <mergeCell ref="C299:G299"/>
    <mergeCell ref="H299:J299"/>
    <mergeCell ref="C302:G302"/>
    <mergeCell ref="C308:D308"/>
    <mergeCell ref="E308:F308"/>
    <mergeCell ref="G308:H308"/>
    <mergeCell ref="I308:J308"/>
    <mergeCell ref="K308:L308"/>
    <mergeCell ref="M308:N308"/>
    <mergeCell ref="C307:D307"/>
    <mergeCell ref="E307:F307"/>
    <mergeCell ref="G307:H307"/>
    <mergeCell ref="I307:J307"/>
    <mergeCell ref="K307:L307"/>
    <mergeCell ref="M307:N307"/>
    <mergeCell ref="M324:N324"/>
    <mergeCell ref="C323:D323"/>
    <mergeCell ref="E323:F323"/>
    <mergeCell ref="G323:H323"/>
    <mergeCell ref="I323:J323"/>
    <mergeCell ref="K323:L323"/>
    <mergeCell ref="M323:N323"/>
    <mergeCell ref="C326:N326"/>
    <mergeCell ref="C310:N310"/>
    <mergeCell ref="H316:J320"/>
    <mergeCell ref="C322:D322"/>
    <mergeCell ref="E322:F322"/>
    <mergeCell ref="G322:H322"/>
    <mergeCell ref="I322:J322"/>
    <mergeCell ref="K322:L322"/>
    <mergeCell ref="M322:N322"/>
    <mergeCell ref="H315:J315"/>
    <mergeCell ref="C318:G318"/>
    <mergeCell ref="C315:G315"/>
    <mergeCell ref="H332:J336"/>
    <mergeCell ref="C338:D338"/>
    <mergeCell ref="E338:F338"/>
    <mergeCell ref="G338:H338"/>
    <mergeCell ref="I338:J338"/>
    <mergeCell ref="K338:L338"/>
    <mergeCell ref="C324:D324"/>
    <mergeCell ref="E324:F324"/>
    <mergeCell ref="G324:H324"/>
    <mergeCell ref="I324:J324"/>
    <mergeCell ref="K324:L324"/>
    <mergeCell ref="C331:G331"/>
    <mergeCell ref="H331:J331"/>
    <mergeCell ref="C334:G334"/>
    <mergeCell ref="C340:D340"/>
    <mergeCell ref="E340:F340"/>
    <mergeCell ref="G340:H340"/>
    <mergeCell ref="I340:J340"/>
    <mergeCell ref="K340:L340"/>
    <mergeCell ref="M340:N340"/>
    <mergeCell ref="M338:N338"/>
    <mergeCell ref="C339:D339"/>
    <mergeCell ref="E339:F339"/>
    <mergeCell ref="G339:H339"/>
    <mergeCell ref="I339:J339"/>
    <mergeCell ref="K339:L339"/>
    <mergeCell ref="M339:N339"/>
    <mergeCell ref="C342:N342"/>
    <mergeCell ref="H348:J352"/>
    <mergeCell ref="C354:D354"/>
    <mergeCell ref="E354:F354"/>
    <mergeCell ref="G354:H354"/>
    <mergeCell ref="I354:J354"/>
    <mergeCell ref="K354:L354"/>
    <mergeCell ref="M354:N354"/>
    <mergeCell ref="C347:G347"/>
    <mergeCell ref="H347:J347"/>
    <mergeCell ref="C350:G350"/>
    <mergeCell ref="C356:D356"/>
    <mergeCell ref="E356:F356"/>
    <mergeCell ref="G356:H356"/>
    <mergeCell ref="I356:J356"/>
    <mergeCell ref="K356:L356"/>
    <mergeCell ref="M356:N356"/>
    <mergeCell ref="C355:D355"/>
    <mergeCell ref="E355:F355"/>
    <mergeCell ref="G355:H355"/>
    <mergeCell ref="I355:J355"/>
    <mergeCell ref="K355:L355"/>
    <mergeCell ref="M355:N355"/>
    <mergeCell ref="C371:D371"/>
    <mergeCell ref="E371:F371"/>
    <mergeCell ref="G371:H371"/>
    <mergeCell ref="I371:J371"/>
    <mergeCell ref="K371:L371"/>
    <mergeCell ref="M371:N371"/>
    <mergeCell ref="C358:N358"/>
    <mergeCell ref="H364:J368"/>
    <mergeCell ref="C370:D370"/>
    <mergeCell ref="E370:F370"/>
    <mergeCell ref="G370:H370"/>
    <mergeCell ref="I370:J370"/>
    <mergeCell ref="K370:L370"/>
    <mergeCell ref="M370:N370"/>
    <mergeCell ref="C363:G363"/>
    <mergeCell ref="H363:J363"/>
    <mergeCell ref="C366:G366"/>
    <mergeCell ref="C374:N374"/>
    <mergeCell ref="H380:J384"/>
    <mergeCell ref="C386:D386"/>
    <mergeCell ref="E386:F386"/>
    <mergeCell ref="G386:H386"/>
    <mergeCell ref="I386:J386"/>
    <mergeCell ref="K386:L386"/>
    <mergeCell ref="M386:N386"/>
    <mergeCell ref="C372:D372"/>
    <mergeCell ref="E372:F372"/>
    <mergeCell ref="G372:H372"/>
    <mergeCell ref="I372:J372"/>
    <mergeCell ref="K372:L372"/>
    <mergeCell ref="M372:N372"/>
    <mergeCell ref="C379:G379"/>
    <mergeCell ref="H379:J379"/>
    <mergeCell ref="C382:G382"/>
    <mergeCell ref="C388:D388"/>
    <mergeCell ref="E388:F388"/>
    <mergeCell ref="G388:H388"/>
    <mergeCell ref="I388:J388"/>
    <mergeCell ref="K388:L388"/>
    <mergeCell ref="M388:N388"/>
    <mergeCell ref="C387:D387"/>
    <mergeCell ref="E387:F387"/>
    <mergeCell ref="G387:H387"/>
    <mergeCell ref="I387:J387"/>
    <mergeCell ref="K387:L387"/>
    <mergeCell ref="M387:N387"/>
    <mergeCell ref="C403:D403"/>
    <mergeCell ref="E403:F403"/>
    <mergeCell ref="G403:H403"/>
    <mergeCell ref="I403:J403"/>
    <mergeCell ref="K403:L403"/>
    <mergeCell ref="M403:N403"/>
    <mergeCell ref="C390:N390"/>
    <mergeCell ref="H396:J400"/>
    <mergeCell ref="C402:D402"/>
    <mergeCell ref="E402:F402"/>
    <mergeCell ref="G402:H402"/>
    <mergeCell ref="I402:J402"/>
    <mergeCell ref="K402:L402"/>
    <mergeCell ref="M402:N402"/>
    <mergeCell ref="C395:G395"/>
    <mergeCell ref="H395:J395"/>
    <mergeCell ref="C398:G398"/>
    <mergeCell ref="C406:N406"/>
    <mergeCell ref="H412:J416"/>
    <mergeCell ref="C419:D419"/>
    <mergeCell ref="E419:F419"/>
    <mergeCell ref="G419:H419"/>
    <mergeCell ref="I419:J419"/>
    <mergeCell ref="K419:L419"/>
    <mergeCell ref="M419:N419"/>
    <mergeCell ref="C404:D404"/>
    <mergeCell ref="E404:F404"/>
    <mergeCell ref="G404:H404"/>
    <mergeCell ref="I404:J404"/>
    <mergeCell ref="K404:L404"/>
    <mergeCell ref="M404:N404"/>
    <mergeCell ref="C411:G411"/>
    <mergeCell ref="H411:J411"/>
    <mergeCell ref="C414:G414"/>
    <mergeCell ref="C421:D421"/>
    <mergeCell ref="E421:F421"/>
    <mergeCell ref="G421:H421"/>
    <mergeCell ref="I421:J421"/>
    <mergeCell ref="K421:L421"/>
    <mergeCell ref="M421:N421"/>
    <mergeCell ref="C420:D420"/>
    <mergeCell ref="E420:F420"/>
    <mergeCell ref="G420:H420"/>
    <mergeCell ref="I420:J420"/>
    <mergeCell ref="K420:L420"/>
    <mergeCell ref="M420:N420"/>
    <mergeCell ref="C452:D452"/>
    <mergeCell ref="E452:F452"/>
    <mergeCell ref="G452:H452"/>
    <mergeCell ref="I452:J452"/>
    <mergeCell ref="K452:L452"/>
    <mergeCell ref="M452:N452"/>
    <mergeCell ref="C423:N423"/>
    <mergeCell ref="H445:J449"/>
    <mergeCell ref="C451:D451"/>
    <mergeCell ref="E451:F451"/>
    <mergeCell ref="G451:H451"/>
    <mergeCell ref="I451:J451"/>
    <mergeCell ref="K451:L451"/>
    <mergeCell ref="M451:N451"/>
    <mergeCell ref="C444:G444"/>
    <mergeCell ref="H444:J444"/>
    <mergeCell ref="C447:G447"/>
    <mergeCell ref="C435:D435"/>
    <mergeCell ref="E435:F435"/>
    <mergeCell ref="G435:H435"/>
    <mergeCell ref="I435:J435"/>
    <mergeCell ref="K435:L435"/>
    <mergeCell ref="M435:N435"/>
    <mergeCell ref="C436:D436"/>
    <mergeCell ref="K468:L468"/>
    <mergeCell ref="M468:N468"/>
    <mergeCell ref="C453:D453"/>
    <mergeCell ref="E453:F453"/>
    <mergeCell ref="G453:H453"/>
    <mergeCell ref="I453:J453"/>
    <mergeCell ref="K453:L453"/>
    <mergeCell ref="M453:N453"/>
    <mergeCell ref="C460:G460"/>
    <mergeCell ref="H460:J460"/>
    <mergeCell ref="C463:G463"/>
    <mergeCell ref="C472:N472"/>
    <mergeCell ref="C428:G428"/>
    <mergeCell ref="H428:J428"/>
    <mergeCell ref="H429:J433"/>
    <mergeCell ref="C431:G431"/>
    <mergeCell ref="C439:N439"/>
    <mergeCell ref="C470:D470"/>
    <mergeCell ref="E470:F470"/>
    <mergeCell ref="G470:H470"/>
    <mergeCell ref="I470:J470"/>
    <mergeCell ref="K470:L470"/>
    <mergeCell ref="M470:N470"/>
    <mergeCell ref="C469:D469"/>
    <mergeCell ref="E469:F469"/>
    <mergeCell ref="G469:H469"/>
    <mergeCell ref="I469:J469"/>
    <mergeCell ref="K469:L469"/>
    <mergeCell ref="M469:N469"/>
    <mergeCell ref="C455:N455"/>
    <mergeCell ref="H461:J465"/>
    <mergeCell ref="C468:D468"/>
    <mergeCell ref="E468:F468"/>
    <mergeCell ref="G468:H468"/>
    <mergeCell ref="I468:J468"/>
    <mergeCell ref="E436:F436"/>
    <mergeCell ref="G436:H436"/>
    <mergeCell ref="I436:J436"/>
    <mergeCell ref="K436:L436"/>
    <mergeCell ref="M436:N436"/>
    <mergeCell ref="C437:D437"/>
    <mergeCell ref="E437:F437"/>
    <mergeCell ref="G437:H437"/>
    <mergeCell ref="I437:J437"/>
    <mergeCell ref="K437:L437"/>
    <mergeCell ref="M437:N437"/>
  </mergeCells>
  <phoneticPr fontId="2"/>
  <hyperlinks>
    <hyperlink ref="C67:N67" location="プロダクト一覧_01" display="▲プロダクト一覧に戻る▲" xr:uid="{00000000-0004-0000-0E00-000000000000}"/>
    <hyperlink ref="C83:N83" location="プロダクト一覧_01" display="▲プロダクト一覧に戻る▲" xr:uid="{00000000-0004-0000-0E00-000001000000}"/>
    <hyperlink ref="C101:N101" location="プロダクト一覧_01" display="▲プロダクト一覧に戻る▲" xr:uid="{00000000-0004-0000-0E00-000002000000}"/>
    <hyperlink ref="C117:N117" location="プロダクト一覧_01" display="▲プロダクト一覧に戻る▲" xr:uid="{00000000-0004-0000-0E00-000003000000}"/>
    <hyperlink ref="C133:N133" location="プロダクト一覧_01" display="▲プロダクト一覧に戻る▲" xr:uid="{00000000-0004-0000-0E00-000004000000}"/>
    <hyperlink ref="C149:N149" location="プロダクト一覧_01" display="▲プロダクト一覧に戻る▲" xr:uid="{00000000-0004-0000-0E00-000005000000}"/>
    <hyperlink ref="C165:N165" location="プロダクト一覧_01" display="▲プロダクト一覧に戻る▲" xr:uid="{00000000-0004-0000-0E00-000006000000}"/>
    <hyperlink ref="C182:N182" location="プロダクト一覧_01" display="▲プロダクト一覧に戻る▲" xr:uid="{00000000-0004-0000-0E00-000007000000}"/>
    <hyperlink ref="C198:N198" location="プロダクト一覧_01" display="▲プロダクト一覧に戻る▲" xr:uid="{00000000-0004-0000-0E00-000008000000}"/>
    <hyperlink ref="C214:N214" location="プロダクト一覧_01" display="▲プロダクト一覧に戻る▲" xr:uid="{00000000-0004-0000-0E00-000009000000}"/>
    <hyperlink ref="C230:N230" location="プロダクト一覧_01" display="▲プロダクト一覧に戻る▲" xr:uid="{00000000-0004-0000-0E00-00000A000000}"/>
    <hyperlink ref="C246:N246" location="プロダクト一覧_01" display="▲プロダクト一覧に戻る▲" xr:uid="{00000000-0004-0000-0E00-00000B000000}"/>
    <hyperlink ref="C262:N262" location="プロダクト一覧_01" display="▲プロダクト一覧に戻る▲" xr:uid="{00000000-0004-0000-0E00-00000C000000}"/>
    <hyperlink ref="C278:N278" location="プロダクト一覧_01" display="▲プロダクト一覧に戻る▲" xr:uid="{00000000-0004-0000-0E00-00000D000000}"/>
    <hyperlink ref="C294:N294" location="プロダクト一覧_01" display="▲プロダクト一覧に戻る▲" xr:uid="{00000000-0004-0000-0E00-00000E000000}"/>
    <hyperlink ref="C310:N310" location="プロダクト一覧_01" display="▲プロダクト一覧に戻る▲" xr:uid="{00000000-0004-0000-0E00-00000F000000}"/>
    <hyperlink ref="C423:N423" location="プロダクト一覧_01" display="▲プロダクト一覧に戻る▲" xr:uid="{00000000-0004-0000-0E00-000010000000}"/>
    <hyperlink ref="C455:N455" location="プロダクト一覧_01" display="▲プロダクト一覧に戻る▲" xr:uid="{00000000-0004-0000-0E00-000011000000}"/>
    <hyperlink ref="C472:N472" location="プロダクト一覧_01" display="▲プロダクト一覧に戻る▲" xr:uid="{00000000-0004-0000-0E00-000012000000}"/>
    <hyperlink ref="C342:N342" location="プロダクト一覧_01" display="▲プロダクト一覧に戻る▲" xr:uid="{00000000-0004-0000-0E00-000013000000}"/>
    <hyperlink ref="C358:N358" location="プロダクト一覧_01" display="▲プロダクト一覧に戻る▲" xr:uid="{00000000-0004-0000-0E00-000014000000}"/>
    <hyperlink ref="C374:N374" location="プロダクト一覧_01" display="▲プロダクト一覧に戻る▲" xr:uid="{00000000-0004-0000-0E00-000015000000}"/>
    <hyperlink ref="C390:N390" location="プロダクト一覧_01" display="▲プロダクト一覧に戻る▲" xr:uid="{00000000-0004-0000-0E00-000016000000}"/>
    <hyperlink ref="C406:N406" location="プロダクト一覧_01" display="▲プロダクト一覧に戻る▲" xr:uid="{00000000-0004-0000-0E00-000017000000}"/>
    <hyperlink ref="C326:N326" location="プロダクト一覧_01" display="▲プロダクト一覧に戻る▲" xr:uid="{00000000-0004-0000-0E00-000018000000}"/>
    <hyperlink ref="C439:N439" location="プロダクト一覧_01" display="▲プロダクト一覧に戻る▲" xr:uid="{00000000-0004-0000-0E00-000019000000}"/>
  </hyperlinks>
  <pageMargins left="0.7" right="0.7" top="0.75" bottom="0.75" header="0.3" footer="0.3"/>
  <pageSetup paperSize="9" scale="30" orientation="portrait" horizontalDpi="0" verticalDpi="0"/>
  <rowBreaks count="1" manualBreakCount="1">
    <brk id="50" max="16383" man="1"/>
  </rowBreak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7"/>
  <dimension ref="A1:Q501"/>
  <sheetViews>
    <sheetView showGridLines="0" zoomScale="80" zoomScaleNormal="80" workbookViewId="0"/>
  </sheetViews>
  <sheetFormatPr defaultColWidth="8.6640625" defaultRowHeight="19.5"/>
  <cols>
    <col min="1" max="1" width="6.5546875" customWidth="1"/>
    <col min="2" max="2" width="4.88671875" customWidth="1"/>
    <col min="3" max="19" width="16.6640625" customWidth="1"/>
  </cols>
  <sheetData>
    <row r="1" spans="1:16" s="29" customFormat="1" ht="39.75">
      <c r="A1" s="95" t="s">
        <v>647</v>
      </c>
      <c r="B1" s="8"/>
      <c r="C1" s="8"/>
      <c r="D1" s="8" t="str">
        <f>VLOOKUP(8, DATA!A11:C21, 2, FALSE)</f>
        <v>ビジネスメール詐欺による金銭被害</v>
      </c>
      <c r="E1" s="8"/>
      <c r="F1" s="8"/>
      <c r="G1" s="8"/>
      <c r="H1" s="8"/>
      <c r="I1" s="8"/>
      <c r="J1" s="8"/>
      <c r="K1" s="8"/>
      <c r="L1" s="8"/>
      <c r="M1" s="8"/>
      <c r="N1" s="8"/>
      <c r="O1" s="222"/>
      <c r="P1" s="222"/>
    </row>
    <row r="2" spans="1:16" s="29" customFormat="1" ht="18.75">
      <c r="A2" s="222"/>
      <c r="B2" s="222"/>
      <c r="C2" s="223"/>
      <c r="D2" s="224"/>
      <c r="E2" s="224"/>
      <c r="F2" s="224"/>
      <c r="G2" s="222"/>
      <c r="H2" s="222"/>
      <c r="I2" s="222"/>
      <c r="J2" s="222"/>
      <c r="K2" s="222"/>
      <c r="L2" s="14"/>
      <c r="M2" s="222"/>
      <c r="N2" s="222"/>
      <c r="O2" s="222"/>
      <c r="P2" s="222"/>
    </row>
    <row r="3" spans="1:16" s="29" customFormat="1" ht="39.75">
      <c r="A3" s="10" t="s">
        <v>286</v>
      </c>
      <c r="B3" s="222"/>
      <c r="C3" s="224"/>
      <c r="D3" s="222"/>
      <c r="E3" s="222"/>
      <c r="F3" s="222"/>
      <c r="G3" s="222"/>
      <c r="H3" s="222"/>
      <c r="I3" s="222"/>
      <c r="J3" s="222"/>
      <c r="K3" s="222"/>
      <c r="L3" s="14"/>
      <c r="M3" s="222"/>
      <c r="N3" s="222"/>
      <c r="O3" s="222"/>
      <c r="P3" s="69"/>
    </row>
    <row r="4" spans="1:16" s="30" customFormat="1" ht="60" customHeight="1">
      <c r="A4" s="224"/>
      <c r="B4" s="358" t="s">
        <v>391</v>
      </c>
      <c r="C4" s="358"/>
      <c r="D4" s="358"/>
      <c r="E4" s="358"/>
      <c r="F4" s="358"/>
      <c r="G4" s="358"/>
      <c r="H4" s="358"/>
      <c r="I4" s="358"/>
      <c r="J4" s="358"/>
      <c r="K4" s="358"/>
      <c r="L4" s="358"/>
      <c r="M4" s="358"/>
      <c r="N4" s="358"/>
      <c r="O4" s="224"/>
      <c r="P4" s="69"/>
    </row>
    <row r="5" spans="1:16">
      <c r="P5" s="69"/>
    </row>
    <row r="6" spans="1:16" ht="39.75">
      <c r="B6" s="33" t="s">
        <v>288</v>
      </c>
      <c r="C6" s="33" t="s">
        <v>289</v>
      </c>
      <c r="P6" s="69"/>
    </row>
    <row r="7" spans="1:16" s="38" customFormat="1">
      <c r="A7" s="226"/>
      <c r="B7" s="39"/>
      <c r="C7" s="226"/>
      <c r="D7" s="226"/>
      <c r="E7" s="226"/>
      <c r="F7" s="226"/>
      <c r="G7" s="226"/>
      <c r="H7" s="226"/>
      <c r="I7" s="226"/>
      <c r="J7" s="226"/>
      <c r="K7" s="226"/>
      <c r="L7" s="226"/>
      <c r="M7" s="226"/>
      <c r="N7" s="226"/>
      <c r="O7" s="226"/>
      <c r="P7" s="69"/>
    </row>
    <row r="8" spans="1:16">
      <c r="P8" s="69"/>
    </row>
    <row r="9" spans="1:16" ht="39.75">
      <c r="B9" s="33" t="s">
        <v>290</v>
      </c>
      <c r="C9" s="33"/>
      <c r="P9" s="69"/>
    </row>
    <row r="10" spans="1:16" s="35" customFormat="1" ht="39" customHeight="1">
      <c r="C10" s="378" t="s">
        <v>291</v>
      </c>
      <c r="D10" s="378"/>
      <c r="E10" s="379" t="s">
        <v>292</v>
      </c>
      <c r="F10" s="379"/>
      <c r="G10" s="380" t="s">
        <v>293</v>
      </c>
      <c r="H10" s="380"/>
      <c r="I10" s="381" t="s">
        <v>294</v>
      </c>
      <c r="J10" s="381"/>
      <c r="K10" s="382" t="s">
        <v>295</v>
      </c>
      <c r="L10" s="382"/>
      <c r="M10" s="383" t="s">
        <v>296</v>
      </c>
      <c r="N10" s="383"/>
      <c r="P10" s="69"/>
    </row>
    <row r="11" spans="1:16" s="32" customFormat="1" ht="80.099999999999994" customHeight="1">
      <c r="C11" s="377" t="str">
        <f>AttackScenario!$B$12</f>
        <v>・業務アドレスの調査</v>
      </c>
      <c r="D11" s="377"/>
      <c r="E11" s="377" t="str">
        <f>AttackScenario!$C$12</f>
        <v>・フィッシングやSE（ソーシャルエンジニアリング）によるメールアカウント詐取</v>
      </c>
      <c r="F11" s="377"/>
      <c r="G11" s="377" t="str">
        <f>AttackScenario!$D$12</f>
        <v xml:space="preserve">・メールアカウントへの不正ログイン
</v>
      </c>
      <c r="H11" s="377"/>
      <c r="I11" s="377" t="str">
        <f>AttackScenario!$E$12</f>
        <v>-</v>
      </c>
      <c r="J11" s="377"/>
      <c r="K11" s="377" t="str">
        <f>AttackScenario!$F$12</f>
        <v>-</v>
      </c>
      <c r="L11" s="377"/>
      <c r="M11" s="377" t="str">
        <f>AttackScenario!$G$12</f>
        <v>・取引先を装った請求メールの送付</v>
      </c>
      <c r="N11" s="377"/>
      <c r="P11" s="69"/>
    </row>
    <row r="12" spans="1:16" s="32" customFormat="1" ht="185.1" customHeight="1">
      <c r="C12" s="377" t="s">
        <v>648</v>
      </c>
      <c r="D12" s="377"/>
      <c r="E12" s="377" t="s">
        <v>649</v>
      </c>
      <c r="F12" s="377"/>
      <c r="G12" s="377" t="s">
        <v>650</v>
      </c>
      <c r="H12" s="377"/>
      <c r="I12" s="377" t="s">
        <v>651</v>
      </c>
      <c r="J12" s="377"/>
      <c r="K12" s="377" t="s">
        <v>652</v>
      </c>
      <c r="L12" s="377"/>
      <c r="M12" s="377" t="s">
        <v>653</v>
      </c>
      <c r="N12" s="377"/>
      <c r="P12" s="69"/>
    </row>
    <row r="13" spans="1:16">
      <c r="P13" s="69"/>
    </row>
    <row r="14" spans="1:16" ht="39.75">
      <c r="B14" s="33" t="s">
        <v>305</v>
      </c>
      <c r="C14" s="33"/>
      <c r="P14" s="69"/>
    </row>
    <row r="15" spans="1:16" ht="41.1" customHeight="1">
      <c r="B15" s="33"/>
      <c r="C15" s="485" t="s">
        <v>306</v>
      </c>
      <c r="D15" s="485"/>
      <c r="E15" s="485"/>
      <c r="F15" s="485"/>
      <c r="G15" s="485"/>
      <c r="H15" s="485"/>
      <c r="I15" s="485"/>
      <c r="J15" s="485"/>
      <c r="K15" s="485"/>
      <c r="L15" s="485"/>
      <c r="M15" s="485"/>
      <c r="N15" s="485"/>
      <c r="P15" s="69"/>
    </row>
    <row r="16" spans="1:16" ht="20.100000000000001" customHeight="1">
      <c r="B16" s="33"/>
      <c r="C16" s="394" t="s">
        <v>542</v>
      </c>
      <c r="D16" s="394"/>
      <c r="E16" s="394"/>
      <c r="F16" s="394"/>
      <c r="G16" s="394"/>
      <c r="H16" s="394"/>
      <c r="I16" s="394"/>
      <c r="J16" s="394"/>
      <c r="K16" s="394"/>
      <c r="L16" s="394"/>
      <c r="M16" s="394"/>
      <c r="N16" s="394"/>
      <c r="P16" s="69"/>
    </row>
    <row r="17" spans="3:16">
      <c r="P17" s="69"/>
    </row>
    <row r="18" spans="3:16">
      <c r="C18" s="407" t="s">
        <v>308</v>
      </c>
      <c r="D18" s="407"/>
      <c r="E18" s="407"/>
      <c r="F18" s="407" t="s">
        <v>309</v>
      </c>
      <c r="G18" s="407"/>
      <c r="H18" s="407"/>
      <c r="I18" s="407"/>
      <c r="J18" s="408" t="s">
        <v>310</v>
      </c>
      <c r="K18" s="466"/>
      <c r="L18" s="466"/>
      <c r="M18" s="466"/>
      <c r="N18" s="467"/>
      <c r="P18" s="69"/>
    </row>
    <row r="19" spans="3:16" ht="19.5" customHeight="1">
      <c r="C19" s="403" t="s">
        <v>573</v>
      </c>
      <c r="D19" s="461"/>
      <c r="E19" s="462"/>
      <c r="F19" s="400" t="s">
        <v>314</v>
      </c>
      <c r="G19" s="400"/>
      <c r="H19" s="400"/>
      <c r="I19" s="400"/>
      <c r="J19" s="438" t="str">
        <f>VLOOKUP(18,Products!$A$4:$B$35,2,FALSE)</f>
        <v>PC資産管理/PC操作ログ管理ツール</v>
      </c>
      <c r="K19" s="439"/>
      <c r="L19" s="439"/>
      <c r="M19" s="439"/>
      <c r="N19" s="440"/>
      <c r="P19" s="69"/>
    </row>
    <row r="20" spans="3:16" ht="21" customHeight="1">
      <c r="C20" s="483"/>
      <c r="D20" s="390"/>
      <c r="E20" s="484"/>
      <c r="F20" s="400" t="s">
        <v>315</v>
      </c>
      <c r="G20" s="400"/>
      <c r="H20" s="400"/>
      <c r="I20" s="400"/>
      <c r="J20" s="438" t="str">
        <f>VLOOKUP(12,Products!$A$4:$B$35,2,FALSE)</f>
        <v>ウィルス対策ソフト（クライアント型）</v>
      </c>
      <c r="K20" s="439"/>
      <c r="L20" s="439"/>
      <c r="M20" s="439"/>
      <c r="N20" s="440"/>
      <c r="P20" s="69"/>
    </row>
    <row r="21" spans="3:16" ht="19.5" customHeight="1">
      <c r="C21" s="483"/>
      <c r="D21" s="390"/>
      <c r="E21" s="484"/>
      <c r="F21" s="400" t="s">
        <v>316</v>
      </c>
      <c r="G21" s="400"/>
      <c r="H21" s="400"/>
      <c r="I21" s="400"/>
      <c r="J21" s="438" t="str">
        <f>VLOOKUP(19,Products!$A$4:$B$35,2,FALSE)</f>
        <v>シンクライアント/VDI /DaaS</v>
      </c>
      <c r="K21" s="439"/>
      <c r="L21" s="439"/>
      <c r="M21" s="439"/>
      <c r="N21" s="440"/>
      <c r="P21" s="69"/>
    </row>
    <row r="22" spans="3:16" ht="19.5" customHeight="1">
      <c r="C22" s="483"/>
      <c r="D22" s="390"/>
      <c r="E22" s="484"/>
      <c r="F22" s="403" t="s">
        <v>317</v>
      </c>
      <c r="G22" s="461"/>
      <c r="H22" s="461"/>
      <c r="I22" s="462"/>
      <c r="J22" s="438" t="str">
        <f>VLOOKUP(18,Products!$A$4:$B$35,2,FALSE)</f>
        <v>PC資産管理/PC操作ログ管理ツール</v>
      </c>
      <c r="K22" s="439"/>
      <c r="L22" s="439"/>
      <c r="M22" s="439"/>
      <c r="N22" s="440"/>
      <c r="P22" s="69"/>
    </row>
    <row r="23" spans="3:16" ht="19.5" customHeight="1">
      <c r="C23" s="483"/>
      <c r="D23" s="390"/>
      <c r="E23" s="484"/>
      <c r="F23" s="403" t="s">
        <v>318</v>
      </c>
      <c r="G23" s="461"/>
      <c r="H23" s="461"/>
      <c r="I23" s="462"/>
      <c r="J23" s="438" t="str">
        <f>VLOOKUP(21,Products!$A$4:$B$35,2,FALSE)</f>
        <v>社内サーバ/プラットフォームに対する脆弱性診断サービス</v>
      </c>
      <c r="K23" s="439"/>
      <c r="L23" s="439"/>
      <c r="M23" s="439"/>
      <c r="N23" s="440"/>
      <c r="P23" s="69"/>
    </row>
    <row r="24" spans="3:16" ht="19.5" customHeight="1">
      <c r="C24" s="483"/>
      <c r="D24" s="390"/>
      <c r="E24" s="484"/>
      <c r="F24" s="483"/>
      <c r="G24" s="390"/>
      <c r="H24" s="390"/>
      <c r="I24" s="484"/>
      <c r="J24" s="438" t="str">
        <f>VLOOKUP(22,Products!$A$4:$B$35,2,FALSE)</f>
        <v>外部WEBサーバに対するアプリケーション脆弱性診断サービス</v>
      </c>
      <c r="K24" s="439"/>
      <c r="L24" s="439"/>
      <c r="M24" s="439"/>
      <c r="N24" s="440"/>
      <c r="P24" s="69"/>
    </row>
    <row r="25" spans="3:16" ht="21" customHeight="1">
      <c r="C25" s="483"/>
      <c r="D25" s="390"/>
      <c r="E25" s="484"/>
      <c r="F25" s="463"/>
      <c r="G25" s="464"/>
      <c r="H25" s="464"/>
      <c r="I25" s="465"/>
      <c r="J25" s="438" t="str">
        <f>VLOOKUP(26,Products!$A$4:$B$35,2,FALSE)</f>
        <v>セキュリティ情報（脅威情報含む）有償配信サービス</v>
      </c>
      <c r="K25" s="439"/>
      <c r="L25" s="439"/>
      <c r="M25" s="439"/>
      <c r="N25" s="440"/>
      <c r="P25" s="69"/>
    </row>
    <row r="26" spans="3:16" ht="62.1" customHeight="1">
      <c r="C26" s="400" t="s">
        <v>654</v>
      </c>
      <c r="D26" s="400"/>
      <c r="E26" s="400"/>
      <c r="F26" s="400" t="s">
        <v>655</v>
      </c>
      <c r="G26" s="400"/>
      <c r="H26" s="400"/>
      <c r="I26" s="400"/>
      <c r="J26" s="438" t="s">
        <v>340</v>
      </c>
      <c r="K26" s="439"/>
      <c r="L26" s="439"/>
      <c r="M26" s="439"/>
      <c r="N26" s="440"/>
      <c r="P26" s="69"/>
    </row>
    <row r="27" spans="3:16" ht="19.5" customHeight="1">
      <c r="C27" s="400" t="s">
        <v>656</v>
      </c>
      <c r="D27" s="400"/>
      <c r="E27" s="400"/>
      <c r="F27" s="400"/>
      <c r="G27" s="400"/>
      <c r="H27" s="400"/>
      <c r="I27" s="400"/>
      <c r="J27" s="438" t="s">
        <v>340</v>
      </c>
      <c r="K27" s="439"/>
      <c r="L27" s="439"/>
      <c r="M27" s="439"/>
      <c r="N27" s="440"/>
      <c r="P27" s="69"/>
    </row>
    <row r="28" spans="3:16" ht="19.5" customHeight="1">
      <c r="C28" s="400" t="s">
        <v>657</v>
      </c>
      <c r="D28" s="400"/>
      <c r="E28" s="400"/>
      <c r="F28" s="400"/>
      <c r="G28" s="400"/>
      <c r="H28" s="400"/>
      <c r="I28" s="400"/>
      <c r="J28" s="438" t="s">
        <v>658</v>
      </c>
      <c r="K28" s="439"/>
      <c r="L28" s="439"/>
      <c r="M28" s="439"/>
      <c r="N28" s="440"/>
      <c r="O28" s="36"/>
      <c r="P28" s="69"/>
    </row>
    <row r="29" spans="3:16" ht="39" customHeight="1">
      <c r="C29" s="400" t="s">
        <v>659</v>
      </c>
      <c r="D29" s="400"/>
      <c r="E29" s="400"/>
      <c r="F29" s="400" t="s">
        <v>660</v>
      </c>
      <c r="G29" s="400"/>
      <c r="H29" s="400"/>
      <c r="I29" s="400"/>
      <c r="J29" s="438" t="s">
        <v>340</v>
      </c>
      <c r="K29" s="439"/>
      <c r="L29" s="439"/>
      <c r="M29" s="439"/>
      <c r="N29" s="440"/>
      <c r="P29" s="69"/>
    </row>
    <row r="30" spans="3:16" ht="18.95" customHeight="1">
      <c r="C30" s="400" t="s">
        <v>661</v>
      </c>
      <c r="D30" s="400"/>
      <c r="E30" s="400"/>
      <c r="F30" s="400" t="s">
        <v>662</v>
      </c>
      <c r="G30" s="400"/>
      <c r="H30" s="400"/>
      <c r="I30" s="400"/>
      <c r="J30" s="438" t="s">
        <v>340</v>
      </c>
      <c r="K30" s="439"/>
      <c r="L30" s="439"/>
      <c r="M30" s="439"/>
      <c r="N30" s="440"/>
      <c r="P30" s="69"/>
    </row>
    <row r="31" spans="3:16" ht="45.95" customHeight="1">
      <c r="C31" s="400" t="s">
        <v>663</v>
      </c>
      <c r="D31" s="400"/>
      <c r="E31" s="400"/>
      <c r="F31" s="400" t="s">
        <v>664</v>
      </c>
      <c r="G31" s="400"/>
      <c r="H31" s="400"/>
      <c r="I31" s="400"/>
      <c r="J31" s="438" t="s">
        <v>340</v>
      </c>
      <c r="K31" s="439"/>
      <c r="L31" s="439"/>
      <c r="M31" s="439"/>
      <c r="N31" s="440"/>
      <c r="P31" s="69"/>
    </row>
    <row r="32" spans="3:16" ht="19.5" customHeight="1">
      <c r="C32" s="400" t="s">
        <v>665</v>
      </c>
      <c r="D32" s="400"/>
      <c r="E32" s="400"/>
      <c r="F32" s="400" t="s">
        <v>340</v>
      </c>
      <c r="G32" s="400"/>
      <c r="H32" s="400"/>
      <c r="I32" s="400"/>
      <c r="J32" s="438" t="str">
        <f>VLOOKUP(6,Products!$A$4:$B$35,2,FALSE)</f>
        <v>統合振舞い検知サービス（XDR）</v>
      </c>
      <c r="K32" s="439"/>
      <c r="L32" s="439"/>
      <c r="M32" s="439"/>
      <c r="N32" s="440"/>
      <c r="P32" s="69"/>
    </row>
    <row r="33" spans="2:17" ht="21" customHeight="1">
      <c r="C33" s="400"/>
      <c r="D33" s="400"/>
      <c r="E33" s="400"/>
      <c r="F33" s="400"/>
      <c r="G33" s="400"/>
      <c r="H33" s="400"/>
      <c r="I33" s="400"/>
      <c r="J33" s="438" t="str">
        <f>VLOOKUP(7,Products!$A$4:$B$35,2,FALSE)</f>
        <v>統合ログ分析管理（SIEM）ツール</v>
      </c>
      <c r="K33" s="439"/>
      <c r="L33" s="439"/>
      <c r="M33" s="439"/>
      <c r="N33" s="440"/>
      <c r="P33" s="69"/>
    </row>
    <row r="34" spans="2:17" ht="21" customHeight="1">
      <c r="C34" s="400"/>
      <c r="D34" s="400"/>
      <c r="E34" s="400"/>
      <c r="F34" s="400"/>
      <c r="G34" s="400"/>
      <c r="H34" s="400"/>
      <c r="I34" s="400"/>
      <c r="J34" s="401" t="str">
        <f>VLOOKUP(11,Products!$A$4:$B$35,2,FALSE)</f>
        <v>CASB</v>
      </c>
      <c r="K34" s="481"/>
      <c r="L34" s="481"/>
      <c r="M34" s="481"/>
      <c r="N34" s="482"/>
      <c r="P34" s="69"/>
    </row>
    <row r="35" spans="2:17" ht="21" customHeight="1">
      <c r="C35" s="400"/>
      <c r="D35" s="400"/>
      <c r="E35" s="400"/>
      <c r="F35" s="400"/>
      <c r="G35" s="400"/>
      <c r="H35" s="400"/>
      <c r="I35" s="400"/>
      <c r="J35" s="401" t="str">
        <f>VLOOKUP(16,Products!$A$4:$B$35,2,FALSE)</f>
        <v>EDRツール（データバックアップ含む）</v>
      </c>
      <c r="K35" s="481"/>
      <c r="L35" s="481"/>
      <c r="M35" s="481"/>
      <c r="N35" s="482"/>
      <c r="P35" s="69"/>
    </row>
    <row r="36" spans="2:17" ht="21" customHeight="1">
      <c r="C36" s="400"/>
      <c r="D36" s="400"/>
      <c r="E36" s="400"/>
      <c r="F36" s="400"/>
      <c r="G36" s="400"/>
      <c r="H36" s="400"/>
      <c r="I36" s="400"/>
      <c r="J36" s="401" t="str">
        <f>VLOOKUP(20,Products!$A$4:$B$35,2,FALSE)</f>
        <v>UEBA（ユーザ振舞い検知ツール）</v>
      </c>
      <c r="K36" s="481"/>
      <c r="L36" s="481"/>
      <c r="M36" s="481"/>
      <c r="N36" s="482"/>
      <c r="P36" s="69"/>
    </row>
    <row r="37" spans="2:17" ht="39.75">
      <c r="J37" s="36"/>
      <c r="M37" s="34"/>
      <c r="P37" s="69"/>
    </row>
    <row r="38" spans="2:17" s="34" customFormat="1" ht="39.75">
      <c r="B38" s="33" t="s">
        <v>331</v>
      </c>
      <c r="C38" s="33" t="s">
        <v>332</v>
      </c>
      <c r="P38" s="69"/>
    </row>
    <row r="39" spans="2:17" ht="81.95" customHeight="1">
      <c r="B39" s="33"/>
      <c r="C39" s="390" t="s">
        <v>333</v>
      </c>
      <c r="D39" s="390"/>
      <c r="E39" s="390"/>
      <c r="F39" s="390"/>
      <c r="G39" s="390"/>
      <c r="H39" s="390"/>
      <c r="I39" s="390"/>
      <c r="J39" s="390"/>
      <c r="K39" s="390"/>
      <c r="L39" s="390"/>
      <c r="M39" s="390"/>
      <c r="N39" s="390"/>
      <c r="P39" s="69"/>
    </row>
    <row r="40" spans="2:17">
      <c r="P40" s="69"/>
    </row>
    <row r="41" spans="2:17" ht="39.75">
      <c r="B41" s="33"/>
      <c r="C41" s="33" t="str">
        <f>VLOOKUP(1,Products!$A$4:$B$35,2,FALSE)</f>
        <v>ファイアウォール・NGFW・UTM</v>
      </c>
      <c r="P41" s="69"/>
    </row>
    <row r="42" spans="2:17">
      <c r="C42" s="22" t="s">
        <v>334</v>
      </c>
      <c r="H42" s="113" t="s">
        <v>335</v>
      </c>
      <c r="P42" s="69"/>
    </row>
    <row r="43" spans="2:17" ht="145.5" customHeight="1">
      <c r="C43" s="390" t="str" cm="1">
        <f t="array" aca="1" ref="C43" ca="1">INDEX(Products!A:D, (MATCH(OFFSET(INDIRECT(ADDRESS(ROW(), COLUMN())), -2, 0), Products!B:B, 0)), 4)</f>
        <v xml:space="preserve">ファイアウォール:
TCP/IPなどトランスポート層の通信内容を元にアクセスを制御します。			
NGFW:
HTTPなどアプリケーション層の通信内容を解析し、不審な通信を検知・遮断します。
UTM:
webフィルタリング、アプリケーション実行制限、アンチウイルス、メールフィルタリングなど複数の異なるセキュリティ機能をもち、統合的に脅威を管理します。			</v>
      </c>
      <c r="D43" s="390"/>
      <c r="E43" s="390"/>
      <c r="F43" s="390"/>
      <c r="G43" s="390"/>
      <c r="H43" s="392" t="s">
        <v>358</v>
      </c>
      <c r="I43" s="392"/>
      <c r="J43" s="392"/>
      <c r="P43" s="69"/>
    </row>
    <row r="44" spans="2:17">
      <c r="H44" s="391" t="s">
        <v>337</v>
      </c>
      <c r="I44" s="391"/>
      <c r="J44" s="391"/>
      <c r="O44" s="99"/>
      <c r="P44" s="99"/>
      <c r="Q44" s="99"/>
    </row>
    <row r="45" spans="2:17">
      <c r="C45" s="22" t="s">
        <v>338</v>
      </c>
      <c r="H45" s="391"/>
      <c r="I45" s="391"/>
      <c r="J45" s="391"/>
      <c r="O45" s="99"/>
      <c r="P45" s="99"/>
      <c r="Q45" s="99"/>
    </row>
    <row r="46" spans="2:17" ht="123" customHeight="1">
      <c r="C46" s="390" t="str" cm="1">
        <f t="array" aca="1" ref="C46" ca="1">INDEX(Products!A:E, (MATCH(OFFSET(INDIRECT(ADDRESS(ROW(), COLUMN())), -5, 0), Products!B:B, 0)), 5)</f>
        <v xml:space="preserve">・通常運用で使用しない通信は基本的に遮断しますが、ルール設計・疎通確認が必要となります。				
・通信やセキュリティ機能が集約される（通信経路が集約される）ため、製品の障害がシステム全体に影響を及ぼす可能性があります。				
・UTMは多機能であるが故に高コストです。必要な機能に限定して利用できるものもあるため、自社のセキュリティレベルを加味して必要機能を選定してください。				</v>
      </c>
      <c r="D46" s="390"/>
      <c r="E46" s="390"/>
      <c r="F46" s="390"/>
      <c r="G46" s="390"/>
      <c r="H46" s="391"/>
      <c r="I46" s="391"/>
      <c r="J46" s="391"/>
      <c r="O46" s="99"/>
      <c r="P46" s="99"/>
      <c r="Q46" s="99"/>
    </row>
    <row r="47" spans="2:17">
      <c r="H47" s="391"/>
      <c r="I47" s="391"/>
      <c r="J47" s="391"/>
      <c r="O47" s="99"/>
      <c r="P47" s="99"/>
      <c r="Q47" s="99"/>
    </row>
    <row r="48" spans="2:17">
      <c r="C48" s="22" t="s">
        <v>339</v>
      </c>
      <c r="H48" s="391"/>
      <c r="I48" s="391"/>
      <c r="J48" s="391"/>
      <c r="O48" s="99"/>
      <c r="P48" s="99"/>
      <c r="Q48" s="99"/>
    </row>
    <row r="49" spans="2:17">
      <c r="O49" s="99"/>
      <c r="P49" s="99"/>
      <c r="Q49" s="99"/>
    </row>
    <row r="50" spans="2:17">
      <c r="C50" s="378" t="s">
        <v>419</v>
      </c>
      <c r="D50" s="378"/>
      <c r="E50" s="398" t="s">
        <v>426</v>
      </c>
      <c r="F50" s="399"/>
      <c r="G50" s="380" t="s">
        <v>421</v>
      </c>
      <c r="H50" s="380"/>
      <c r="I50" s="381" t="s">
        <v>422</v>
      </c>
      <c r="J50" s="381"/>
      <c r="K50" s="382" t="s">
        <v>423</v>
      </c>
      <c r="L50" s="382"/>
      <c r="M50" s="383" t="s">
        <v>424</v>
      </c>
      <c r="N50" s="383"/>
      <c r="P50" s="69"/>
    </row>
    <row r="51" spans="2:17" ht="66.95" customHeight="1">
      <c r="C51" s="377" t="str">
        <f>$C$11</f>
        <v>・業務アドレスの調査</v>
      </c>
      <c r="D51" s="377"/>
      <c r="E51" s="377" t="str">
        <f>$E$11</f>
        <v>・フィッシングやSE（ソーシャルエンジニアリング）によるメールアカウント詐取</v>
      </c>
      <c r="F51" s="377"/>
      <c r="G51" s="377" t="str">
        <f>$G$11</f>
        <v xml:space="preserve">・メールアカウントへの不正ログイン
</v>
      </c>
      <c r="H51" s="377"/>
      <c r="I51" s="377" t="str">
        <f>$I$11</f>
        <v>-</v>
      </c>
      <c r="J51" s="377"/>
      <c r="K51" s="377" t="str">
        <f>$K$11</f>
        <v>-</v>
      </c>
      <c r="L51" s="377"/>
      <c r="M51" s="377" t="str">
        <f>$M$11</f>
        <v>・取引先を装った請求メールの送付</v>
      </c>
      <c r="N51" s="377"/>
      <c r="P51" s="69"/>
    </row>
    <row r="52" spans="2:17" ht="23.1" customHeight="1">
      <c r="C52" s="377" t="s">
        <v>312</v>
      </c>
      <c r="D52" s="377"/>
      <c r="E52" s="377" t="s">
        <v>312</v>
      </c>
      <c r="F52" s="377"/>
      <c r="G52" s="377" t="s">
        <v>312</v>
      </c>
      <c r="H52" s="377"/>
      <c r="I52" s="377" t="s">
        <v>312</v>
      </c>
      <c r="J52" s="377"/>
      <c r="K52" s="377" t="s">
        <v>312</v>
      </c>
      <c r="L52" s="377"/>
      <c r="M52" s="377" t="s">
        <v>312</v>
      </c>
      <c r="N52" s="377"/>
      <c r="P52" s="69"/>
    </row>
    <row r="53" spans="2:17" ht="20.25" thickBot="1">
      <c r="P53" s="69"/>
    </row>
    <row r="54" spans="2:17" ht="39.950000000000003" customHeight="1" thickBot="1">
      <c r="C54" s="374" t="s">
        <v>490</v>
      </c>
      <c r="D54" s="375"/>
      <c r="E54" s="375"/>
      <c r="F54" s="375"/>
      <c r="G54" s="375"/>
      <c r="H54" s="375"/>
      <c r="I54" s="375"/>
      <c r="J54" s="375"/>
      <c r="K54" s="375"/>
      <c r="L54" s="375"/>
      <c r="M54" s="375"/>
      <c r="N54" s="376"/>
      <c r="P54" s="69"/>
    </row>
    <row r="55" spans="2:17" ht="19.5" customHeight="1">
      <c r="C55" s="22"/>
      <c r="H55" s="99"/>
      <c r="I55" s="99"/>
      <c r="J55" s="99"/>
      <c r="P55" s="69"/>
    </row>
    <row r="56" spans="2:17" ht="19.5" customHeight="1">
      <c r="C56" s="22"/>
      <c r="H56" s="99"/>
      <c r="I56" s="99"/>
      <c r="J56" s="99"/>
      <c r="P56" s="69"/>
    </row>
    <row r="57" spans="2:17" ht="39.75">
      <c r="B57" s="33"/>
      <c r="C57" s="33" t="str">
        <f>VLOOKUP(2,Products!$A$4:$B$35,2,FALSE)</f>
        <v>クラウドサービス用ファイアウォール</v>
      </c>
      <c r="P57" s="69"/>
    </row>
    <row r="58" spans="2:17">
      <c r="C58" s="22" t="s">
        <v>334</v>
      </c>
      <c r="H58" s="22" t="s">
        <v>335</v>
      </c>
      <c r="P58" s="69"/>
    </row>
    <row r="59" spans="2:17" ht="60" customHeight="1">
      <c r="C59" s="390" t="str" cm="1">
        <f t="array" aca="1" ref="C59" ca="1">INDEX(Products!A:D, (MATCH(OFFSET(INDIRECT(ADDRESS(ROW(), COLUMN())), -2, 0), Products!B:B, 0)), 4)</f>
        <v xml:space="preserve">クラウド上の社内システムと外部ネットワークの通信を集中的に管理します。			
クラウド上で提供されるサービスのため、ユーザやシステムの場所にとらわれず同一のポリシーを適用することができます。			</v>
      </c>
      <c r="D59" s="390"/>
      <c r="E59" s="390"/>
      <c r="F59" s="390"/>
      <c r="G59" s="390"/>
      <c r="H59" s="392" t="str">
        <f>$H$43</f>
        <v>JIPDEC「企業IT利活⽤動向調査2022」より引用</v>
      </c>
      <c r="I59" s="392"/>
      <c r="J59" s="392"/>
      <c r="P59" s="69" cm="1">
        <f t="array" aca="1" ref="P59" ca="1">OFFSET(INDIRECT(ADDRESS(ROW(), COLUMN())), -2, 0)</f>
        <v>0</v>
      </c>
    </row>
    <row r="60" spans="2:17">
      <c r="C60" s="22"/>
      <c r="H60" s="391" t="s">
        <v>491</v>
      </c>
      <c r="I60" s="391"/>
      <c r="J60" s="391"/>
      <c r="O60" s="99"/>
      <c r="P60" s="99"/>
      <c r="Q60" s="99"/>
    </row>
    <row r="61" spans="2:17">
      <c r="C61" s="22" t="s">
        <v>492</v>
      </c>
      <c r="G61" s="37"/>
      <c r="H61" s="391"/>
      <c r="I61" s="391"/>
      <c r="J61" s="391"/>
      <c r="O61" s="99"/>
      <c r="P61" s="99"/>
      <c r="Q61" s="99"/>
    </row>
    <row r="62" spans="2:17" ht="96.95" customHeight="1">
      <c r="C62" s="390" t="str" cm="1">
        <f t="array" aca="1" ref="C62" ca="1">INDEX(Products!A:E, (MATCH(OFFSET(INDIRECT(ADDRESS(ROW(), COLUMN())), -5, 0), Products!B:B, 0)), 5)</f>
        <v xml:space="preserve">・通常運用で使用しない通信は基本的に遮断しますが、ルール設計・疎通確認が必要となります。				
・通信やセキュリティ機能が集約される（通信経路が集約される）ため、製品の障害がシステム
　全体に影響を及ぼす可能性があります。				</v>
      </c>
      <c r="D62" s="390"/>
      <c r="E62" s="390"/>
      <c r="F62" s="390"/>
      <c r="G62" s="390"/>
      <c r="H62" s="391"/>
      <c r="I62" s="391"/>
      <c r="J62" s="391"/>
      <c r="O62" s="99"/>
      <c r="P62" s="99"/>
      <c r="Q62" s="99"/>
    </row>
    <row r="63" spans="2:17">
      <c r="H63" s="391"/>
      <c r="I63" s="391"/>
      <c r="J63" s="391"/>
      <c r="O63" s="99"/>
      <c r="P63" s="99"/>
      <c r="Q63" s="99"/>
    </row>
    <row r="64" spans="2:17">
      <c r="C64" s="22" t="s">
        <v>339</v>
      </c>
      <c r="H64" s="391"/>
      <c r="I64" s="391"/>
      <c r="J64" s="391"/>
      <c r="O64" s="99"/>
      <c r="P64" s="99"/>
      <c r="Q64" s="99"/>
    </row>
    <row r="65" spans="2:17">
      <c r="O65" s="99"/>
      <c r="P65" s="99"/>
      <c r="Q65" s="99"/>
    </row>
    <row r="66" spans="2:17">
      <c r="C66" s="378" t="s">
        <v>419</v>
      </c>
      <c r="D66" s="378"/>
      <c r="E66" s="398" t="s">
        <v>426</v>
      </c>
      <c r="F66" s="399"/>
      <c r="G66" s="380" t="s">
        <v>421</v>
      </c>
      <c r="H66" s="380"/>
      <c r="I66" s="381" t="s">
        <v>422</v>
      </c>
      <c r="J66" s="381"/>
      <c r="K66" s="382" t="s">
        <v>423</v>
      </c>
      <c r="L66" s="382"/>
      <c r="M66" s="383" t="s">
        <v>424</v>
      </c>
      <c r="N66" s="383"/>
      <c r="P66" s="69"/>
    </row>
    <row r="67" spans="2:17" ht="68.099999999999994" customHeight="1">
      <c r="C67" s="377" t="str">
        <f>$C$11</f>
        <v>・業務アドレスの調査</v>
      </c>
      <c r="D67" s="377"/>
      <c r="E67" s="377" t="str">
        <f>$E$11</f>
        <v>・フィッシングやSE（ソーシャルエンジニアリング）によるメールアカウント詐取</v>
      </c>
      <c r="F67" s="377"/>
      <c r="G67" s="377" t="str">
        <f>$G$11</f>
        <v xml:space="preserve">・メールアカウントへの不正ログイン
</v>
      </c>
      <c r="H67" s="377"/>
      <c r="I67" s="377" t="str">
        <f>$I$11</f>
        <v>-</v>
      </c>
      <c r="J67" s="377"/>
      <c r="K67" s="377" t="str">
        <f>$K$11</f>
        <v>-</v>
      </c>
      <c r="L67" s="377"/>
      <c r="M67" s="377" t="str">
        <f>$M$11</f>
        <v>・取引先を装った請求メールの送付</v>
      </c>
      <c r="N67" s="377"/>
      <c r="P67" s="69"/>
    </row>
    <row r="68" spans="2:17" ht="21" customHeight="1">
      <c r="C68" s="377" t="s">
        <v>312</v>
      </c>
      <c r="D68" s="377"/>
      <c r="E68" s="377" t="s">
        <v>312</v>
      </c>
      <c r="F68" s="377"/>
      <c r="G68" s="377" t="s">
        <v>312</v>
      </c>
      <c r="H68" s="377"/>
      <c r="I68" s="377" t="s">
        <v>312</v>
      </c>
      <c r="J68" s="377"/>
      <c r="K68" s="377" t="s">
        <v>312</v>
      </c>
      <c r="L68" s="377"/>
      <c r="M68" s="377" t="s">
        <v>312</v>
      </c>
      <c r="N68" s="377"/>
      <c r="P68" s="69"/>
    </row>
    <row r="69" spans="2:17" ht="20.25" thickBot="1">
      <c r="P69" s="69"/>
    </row>
    <row r="70" spans="2:17" ht="39.950000000000003" customHeight="1" thickBot="1">
      <c r="C70" s="374" t="s">
        <v>490</v>
      </c>
      <c r="D70" s="375"/>
      <c r="E70" s="375"/>
      <c r="F70" s="375"/>
      <c r="G70" s="375"/>
      <c r="H70" s="375"/>
      <c r="I70" s="375"/>
      <c r="J70" s="375"/>
      <c r="K70" s="375"/>
      <c r="L70" s="375"/>
      <c r="M70" s="375"/>
      <c r="N70" s="376"/>
      <c r="P70" s="69"/>
    </row>
    <row r="71" spans="2:17" ht="19.5" customHeight="1">
      <c r="C71" s="22"/>
      <c r="H71" s="99"/>
      <c r="I71" s="99"/>
      <c r="J71" s="99"/>
      <c r="P71" s="69"/>
    </row>
    <row r="72" spans="2:17" ht="19.5" customHeight="1">
      <c r="C72" s="22"/>
      <c r="H72" s="99"/>
      <c r="I72" s="99"/>
      <c r="J72" s="99"/>
      <c r="P72" s="69"/>
    </row>
    <row r="73" spans="2:17" ht="39.75">
      <c r="B73" s="33"/>
      <c r="C73" s="33" t="str">
        <f>VLOOKUP(3,Products!$A$4:$B$35,2,FALSE)</f>
        <v>Webアプリケーションファイアウォール（WAF）</v>
      </c>
      <c r="P73" s="69"/>
    </row>
    <row r="74" spans="2:17">
      <c r="C74" s="22" t="s">
        <v>334</v>
      </c>
      <c r="H74" s="22" t="s">
        <v>335</v>
      </c>
      <c r="P74" s="69"/>
    </row>
    <row r="75" spans="2:17">
      <c r="C75" s="390" t="str" cm="1">
        <f t="array" aca="1" ref="C75" ca="1">INDEX(Products!A:D, (MATCH(OFFSET(INDIRECT(ADDRESS(ROW(), COLUMN())), -2, 0), Products!B:B, 0)), 4)</f>
        <v>Webアプリケーションの前面やネットワークに配置し、脆弱性を悪用した攻撃を検出・低減します。</v>
      </c>
      <c r="D75" s="390"/>
      <c r="E75" s="390"/>
      <c r="F75" s="390"/>
      <c r="G75" s="390"/>
      <c r="H75" s="392" t="str">
        <f>$H$43</f>
        <v>JIPDEC「企業IT利活⽤動向調査2022」より引用</v>
      </c>
      <c r="I75" s="392"/>
      <c r="J75" s="392"/>
      <c r="P75" s="69"/>
    </row>
    <row r="76" spans="2:17">
      <c r="C76" s="22"/>
      <c r="H76" s="391" t="s">
        <v>491</v>
      </c>
      <c r="I76" s="391"/>
      <c r="J76" s="391"/>
      <c r="O76" s="99"/>
      <c r="P76" s="99"/>
      <c r="Q76" s="99"/>
    </row>
    <row r="77" spans="2:17">
      <c r="C77" s="22" t="s">
        <v>348</v>
      </c>
      <c r="G77" s="37"/>
      <c r="H77" s="391"/>
      <c r="I77" s="391"/>
      <c r="J77" s="391"/>
      <c r="O77" s="99"/>
      <c r="P77" s="99"/>
      <c r="Q77" s="99"/>
    </row>
    <row r="78" spans="2:17">
      <c r="C78" s="390" t="str" cm="1">
        <f t="array" aca="1" ref="C78" ca="1">INDEX(Products!A:E, (MATCH(OFFSET(INDIRECT(ADDRESS(ROW(), COLUMN())), -5, 0), Products!B:B, 0)), 5)</f>
        <v xml:space="preserve">・過検知、誤検知のリスクがあります。				
・基本的には設定のチューニングが必要です。
　内製が難しい場合は既成ルールの検討または運用の外部委託をご検討ください。			
・アプリケーション型のWAFを運用する場合にはWebサーバに大きな負荷がかかる場合があります。
　クラウド型、アプライアンス型の提供形態をご検討ください。		</v>
      </c>
      <c r="D78" s="390"/>
      <c r="E78" s="390"/>
      <c r="F78" s="390"/>
      <c r="G78" s="390"/>
      <c r="H78" s="391"/>
      <c r="I78" s="391"/>
      <c r="J78" s="391"/>
      <c r="O78" s="99"/>
      <c r="P78" s="99"/>
      <c r="Q78" s="99"/>
    </row>
    <row r="79" spans="2:17" ht="39" customHeight="1">
      <c r="C79" s="390"/>
      <c r="D79" s="390"/>
      <c r="E79" s="390"/>
      <c r="F79" s="390"/>
      <c r="G79" s="390"/>
      <c r="H79" s="391"/>
      <c r="I79" s="391"/>
      <c r="J79" s="391"/>
      <c r="O79" s="99"/>
      <c r="P79" s="99"/>
      <c r="Q79" s="99"/>
    </row>
    <row r="80" spans="2:17" ht="42" customHeight="1">
      <c r="C80" s="390"/>
      <c r="D80" s="390"/>
      <c r="E80" s="390"/>
      <c r="F80" s="390"/>
      <c r="G80" s="390"/>
      <c r="H80" s="391"/>
      <c r="I80" s="391"/>
      <c r="J80" s="391"/>
      <c r="O80" s="99"/>
      <c r="P80" s="99"/>
      <c r="Q80" s="99"/>
    </row>
    <row r="81" spans="2:17">
      <c r="H81" s="391"/>
      <c r="I81" s="391"/>
      <c r="J81" s="391"/>
      <c r="O81" s="99"/>
      <c r="P81" s="99"/>
      <c r="Q81" s="99"/>
    </row>
    <row r="82" spans="2:17">
      <c r="C82" s="22" t="s">
        <v>339</v>
      </c>
      <c r="H82" s="391"/>
      <c r="I82" s="391"/>
      <c r="J82" s="391"/>
      <c r="O82" s="99"/>
      <c r="P82" s="99"/>
      <c r="Q82" s="99"/>
    </row>
    <row r="83" spans="2:17">
      <c r="O83" s="99"/>
      <c r="P83" s="99"/>
      <c r="Q83" s="99"/>
    </row>
    <row r="84" spans="2:17">
      <c r="C84" s="426" t="s">
        <v>419</v>
      </c>
      <c r="D84" s="427"/>
      <c r="E84" s="428" t="s">
        <v>426</v>
      </c>
      <c r="F84" s="429"/>
      <c r="G84" s="430" t="s">
        <v>421</v>
      </c>
      <c r="H84" s="431"/>
      <c r="I84" s="432" t="s">
        <v>422</v>
      </c>
      <c r="J84" s="433"/>
      <c r="K84" s="434" t="s">
        <v>423</v>
      </c>
      <c r="L84" s="435"/>
      <c r="M84" s="436" t="s">
        <v>424</v>
      </c>
      <c r="N84" s="437"/>
      <c r="P84" s="69"/>
    </row>
    <row r="85" spans="2:17" ht="80.099999999999994" customHeight="1">
      <c r="C85" s="377" t="str">
        <f>$C$11</f>
        <v>・業務アドレスの調査</v>
      </c>
      <c r="D85" s="377"/>
      <c r="E85" s="377" t="str">
        <f>$E$11</f>
        <v>・フィッシングやSE（ソーシャルエンジニアリング）によるメールアカウント詐取</v>
      </c>
      <c r="F85" s="377"/>
      <c r="G85" s="377" t="str">
        <f>$G$11</f>
        <v xml:space="preserve">・メールアカウントへの不正ログイン
</v>
      </c>
      <c r="H85" s="377"/>
      <c r="I85" s="377" t="str">
        <f>$I$11</f>
        <v>-</v>
      </c>
      <c r="J85" s="377"/>
      <c r="K85" s="377" t="str">
        <f>$K$11</f>
        <v>-</v>
      </c>
      <c r="L85" s="377"/>
      <c r="M85" s="377" t="str">
        <f>$M$11</f>
        <v>・取引先を装った請求メールの送付</v>
      </c>
      <c r="N85" s="377"/>
      <c r="P85" s="69"/>
    </row>
    <row r="86" spans="2:17" ht="21.95" customHeight="1">
      <c r="C86" s="377" t="s">
        <v>312</v>
      </c>
      <c r="D86" s="377"/>
      <c r="E86" s="377" t="s">
        <v>312</v>
      </c>
      <c r="F86" s="377"/>
      <c r="G86" s="377" t="s">
        <v>312</v>
      </c>
      <c r="H86" s="377"/>
      <c r="I86" s="377" t="s">
        <v>312</v>
      </c>
      <c r="J86" s="377"/>
      <c r="K86" s="377" t="s">
        <v>312</v>
      </c>
      <c r="L86" s="377"/>
      <c r="M86" s="377" t="s">
        <v>312</v>
      </c>
      <c r="N86" s="377"/>
      <c r="P86" s="69"/>
    </row>
    <row r="87" spans="2:17" ht="20.25" thickBot="1">
      <c r="P87" s="69"/>
    </row>
    <row r="88" spans="2:17" ht="39.950000000000003" customHeight="1" thickBot="1">
      <c r="C88" s="374" t="s">
        <v>490</v>
      </c>
      <c r="D88" s="375"/>
      <c r="E88" s="375"/>
      <c r="F88" s="375"/>
      <c r="G88" s="375"/>
      <c r="H88" s="375"/>
      <c r="I88" s="375"/>
      <c r="J88" s="375"/>
      <c r="K88" s="375"/>
      <c r="L88" s="375"/>
      <c r="M88" s="375"/>
      <c r="N88" s="376"/>
      <c r="P88" s="69"/>
    </row>
    <row r="89" spans="2:17" ht="19.5" customHeight="1">
      <c r="C89" s="22"/>
      <c r="H89" s="99"/>
      <c r="I89" s="99"/>
      <c r="J89" s="99"/>
      <c r="P89" s="69"/>
    </row>
    <row r="90" spans="2:17" ht="19.5" customHeight="1">
      <c r="C90" s="22"/>
      <c r="H90" s="99"/>
      <c r="I90" s="99"/>
      <c r="J90" s="99"/>
      <c r="P90" s="69"/>
    </row>
    <row r="91" spans="2:17" ht="39.75">
      <c r="B91" s="33"/>
      <c r="C91" s="33" t="str">
        <f>VLOOKUP(4,Products!$A$4:$B$35,2,FALSE)</f>
        <v>クラウドサービス用WAF</v>
      </c>
      <c r="P91" s="69"/>
    </row>
    <row r="92" spans="2:17">
      <c r="C92" s="22" t="s">
        <v>334</v>
      </c>
      <c r="H92" s="22" t="s">
        <v>335</v>
      </c>
      <c r="P92" s="69"/>
    </row>
    <row r="93" spans="2:17" ht="60.95" customHeight="1">
      <c r="C93" s="390" t="str" cm="1">
        <f t="array" aca="1" ref="C93" ca="1">INDEX(Products!A:D, (MATCH(OFFSET(INDIRECT(ADDRESS(ROW(), COLUMN())), -2, 0), Products!B:B, 0)), 4)</f>
        <v>Webアプリケーションの前面やネットワークに配置し、脆弱性を悪用した攻撃を検出・低減します。クラウドサービスとして利用しているWebサーバを保護します。</v>
      </c>
      <c r="D93" s="390"/>
      <c r="E93" s="390"/>
      <c r="F93" s="390"/>
      <c r="G93" s="390"/>
      <c r="H93" s="392" t="str">
        <f>$H$43</f>
        <v>JIPDEC「企業IT利活⽤動向調査2022」より引用</v>
      </c>
      <c r="I93" s="392"/>
      <c r="J93" s="392"/>
      <c r="P93" s="69"/>
    </row>
    <row r="94" spans="2:17">
      <c r="C94" s="22"/>
      <c r="H94" s="391" t="s">
        <v>491</v>
      </c>
      <c r="I94" s="391"/>
      <c r="J94" s="391"/>
      <c r="O94" s="99"/>
      <c r="P94" s="99"/>
      <c r="Q94" s="99"/>
    </row>
    <row r="95" spans="2:17">
      <c r="C95" s="22" t="s">
        <v>348</v>
      </c>
      <c r="G95" s="37"/>
      <c r="H95" s="391"/>
      <c r="I95" s="391"/>
      <c r="J95" s="391"/>
      <c r="O95" s="99"/>
      <c r="P95" s="99"/>
      <c r="Q95" s="99"/>
    </row>
    <row r="96" spans="2:17" ht="89.1" customHeight="1">
      <c r="C96" s="390" t="str" cm="1">
        <f t="array" aca="1" ref="C96" ca="1">INDEX(Products!A:E, (MATCH(OFFSET(INDIRECT(ADDRESS(ROW(), COLUMN())), -5, 0), Products!B:B, 0)), 5)</f>
        <v xml:space="preserve">・過検知、誤検知のリスクがあります。				
・基本的には設定のチューニングが必要です。
　内製が難しい場合は既成ルールの検討または運用の外部委託をご検討ください。			</v>
      </c>
      <c r="D96" s="390"/>
      <c r="E96" s="390"/>
      <c r="F96" s="390"/>
      <c r="G96" s="390"/>
      <c r="H96" s="391"/>
      <c r="I96" s="391"/>
      <c r="J96" s="391"/>
      <c r="O96" s="99"/>
      <c r="P96" s="99"/>
      <c r="Q96" s="99"/>
    </row>
    <row r="97" spans="2:17" ht="39.950000000000003" customHeight="1">
      <c r="H97" s="391"/>
      <c r="I97" s="391"/>
      <c r="J97" s="391"/>
      <c r="O97" s="99"/>
      <c r="P97" s="99"/>
      <c r="Q97" s="99"/>
    </row>
    <row r="98" spans="2:17">
      <c r="C98" s="22" t="s">
        <v>339</v>
      </c>
      <c r="H98" s="391"/>
      <c r="I98" s="391"/>
      <c r="J98" s="391"/>
      <c r="O98" s="99"/>
      <c r="P98" s="99"/>
      <c r="Q98" s="99"/>
    </row>
    <row r="99" spans="2:17">
      <c r="O99" s="99"/>
      <c r="P99" s="99"/>
      <c r="Q99" s="99"/>
    </row>
    <row r="100" spans="2:17">
      <c r="C100" s="426" t="s">
        <v>419</v>
      </c>
      <c r="D100" s="427"/>
      <c r="E100" s="428" t="s">
        <v>426</v>
      </c>
      <c r="F100" s="429"/>
      <c r="G100" s="430" t="s">
        <v>421</v>
      </c>
      <c r="H100" s="431"/>
      <c r="I100" s="432" t="s">
        <v>422</v>
      </c>
      <c r="J100" s="433"/>
      <c r="K100" s="434" t="s">
        <v>423</v>
      </c>
      <c r="L100" s="435"/>
      <c r="M100" s="436" t="s">
        <v>424</v>
      </c>
      <c r="N100" s="437"/>
      <c r="P100" s="69"/>
    </row>
    <row r="101" spans="2:17" ht="80.099999999999994" customHeight="1">
      <c r="C101" s="377" t="str">
        <f>$C$11</f>
        <v>・業務アドレスの調査</v>
      </c>
      <c r="D101" s="377"/>
      <c r="E101" s="377" t="str">
        <f>$E$11</f>
        <v>・フィッシングやSE（ソーシャルエンジニアリング）によるメールアカウント詐取</v>
      </c>
      <c r="F101" s="377"/>
      <c r="G101" s="377" t="str">
        <f>$G$11</f>
        <v xml:space="preserve">・メールアカウントへの不正ログイン
</v>
      </c>
      <c r="H101" s="377"/>
      <c r="I101" s="377" t="str">
        <f>$I$11</f>
        <v>-</v>
      </c>
      <c r="J101" s="377"/>
      <c r="K101" s="377" t="str">
        <f>$K$11</f>
        <v>-</v>
      </c>
      <c r="L101" s="377"/>
      <c r="M101" s="377" t="str">
        <f>$M$11</f>
        <v>・取引先を装った請求メールの送付</v>
      </c>
      <c r="N101" s="377"/>
      <c r="P101" s="69"/>
    </row>
    <row r="102" spans="2:17" ht="20.100000000000001" customHeight="1">
      <c r="C102" s="377" t="s">
        <v>312</v>
      </c>
      <c r="D102" s="377"/>
      <c r="E102" s="377" t="s">
        <v>312</v>
      </c>
      <c r="F102" s="377"/>
      <c r="G102" s="377" t="s">
        <v>312</v>
      </c>
      <c r="H102" s="377"/>
      <c r="I102" s="377" t="s">
        <v>312</v>
      </c>
      <c r="J102" s="377"/>
      <c r="K102" s="377" t="s">
        <v>312</v>
      </c>
      <c r="L102" s="377"/>
      <c r="M102" s="377" t="s">
        <v>312</v>
      </c>
      <c r="N102" s="377"/>
      <c r="P102" s="69"/>
    </row>
    <row r="103" spans="2:17" ht="20.25" thickBot="1">
      <c r="P103" s="69"/>
    </row>
    <row r="104" spans="2:17" ht="39.950000000000003" customHeight="1" thickBot="1">
      <c r="C104" s="374" t="s">
        <v>490</v>
      </c>
      <c r="D104" s="375"/>
      <c r="E104" s="375"/>
      <c r="F104" s="375"/>
      <c r="G104" s="375"/>
      <c r="H104" s="375"/>
      <c r="I104" s="375"/>
      <c r="J104" s="375"/>
      <c r="K104" s="375"/>
      <c r="L104" s="375"/>
      <c r="M104" s="375"/>
      <c r="N104" s="376"/>
      <c r="P104" s="69"/>
    </row>
    <row r="105" spans="2:17" ht="19.5" customHeight="1">
      <c r="C105" s="22"/>
      <c r="H105" s="99"/>
      <c r="I105" s="99"/>
      <c r="J105" s="99"/>
      <c r="P105" s="69"/>
    </row>
    <row r="106" spans="2:17" ht="19.5" customHeight="1">
      <c r="C106" s="22"/>
      <c r="H106" s="99"/>
      <c r="I106" s="99"/>
      <c r="J106" s="99"/>
      <c r="P106" s="69"/>
    </row>
    <row r="107" spans="2:17" ht="39.75">
      <c r="B107" s="33"/>
      <c r="C107" s="33" t="str">
        <f>VLOOKUP(5,Products!$A$4:$B$35,2,FALSE)</f>
        <v>VPN、セキュアリモートアクセス、プライベートアクセス</v>
      </c>
      <c r="P107" s="69"/>
    </row>
    <row r="108" spans="2:17">
      <c r="C108" s="22" t="s">
        <v>334</v>
      </c>
      <c r="H108" s="22" t="s">
        <v>335</v>
      </c>
      <c r="P108" s="69"/>
    </row>
    <row r="109" spans="2:17" ht="195" customHeight="1">
      <c r="C109" s="393" t="str" cm="1">
        <f t="array" aca="1" ref="C109" ca="1">INDEX(Products!A:D, (MATCH(OFFSET(INDIRECT(ADDRESS(ROW(), COLUMN())), -2, 0), Products!B:B, 0)), 4)</f>
        <v xml:space="preserve">VPN：
インターネット上に仮想の専用線を設定し、接続したい拠点に専用のルーターを設置し、特定の人のみが相互通信できる環境を構築します。	
セキュアリモートアクセス：
IDとパスワードに加えて、利用するユーザと端末情報を利用することで認証を強化します。リモートデスクトップやセキュアブラウザといった利用形態が挙げられます。			
プライベートアクセス：
回線事業者が提供する閉域網によりインターネットを経由せずに事業拠点とデータセンタ環境を接続します。GW同士の認証を行うことでセキュアな通信を実現します。			</v>
      </c>
      <c r="D109" s="393"/>
      <c r="E109" s="393"/>
      <c r="F109" s="393"/>
      <c r="G109" s="393"/>
      <c r="H109" s="392" t="str">
        <f>$H$43</f>
        <v>JIPDEC「企業IT利活⽤動向調査2022」より引用</v>
      </c>
      <c r="I109" s="392"/>
      <c r="J109" s="392"/>
      <c r="P109" s="69"/>
    </row>
    <row r="110" spans="2:17" ht="40.5" customHeight="1">
      <c r="H110" s="391" t="s">
        <v>491</v>
      </c>
      <c r="I110" s="391"/>
      <c r="J110" s="391"/>
      <c r="O110" s="99"/>
      <c r="P110" s="99"/>
      <c r="Q110" s="99"/>
    </row>
    <row r="111" spans="2:17">
      <c r="C111" s="22" t="s">
        <v>492</v>
      </c>
      <c r="G111" s="37"/>
      <c r="H111" s="391"/>
      <c r="I111" s="391"/>
      <c r="J111" s="391"/>
      <c r="O111" s="99"/>
      <c r="P111" s="99"/>
      <c r="Q111" s="99"/>
    </row>
    <row r="112" spans="2:17" ht="84" customHeight="1">
      <c r="C112" s="390" t="str" cm="1">
        <f t="array" aca="1" ref="C112" ca="1">INDEX(Products!A:E, (MATCH(OFFSET(INDIRECT(ADDRESS(ROW(), COLUMN())), -5, 0), Products!B:B, 0)), 5)</f>
        <v xml:space="preserve">・VPN機器の脆弱性を利用した侵入事例があるように、100%侵入防止を保障
　するものではありません。				
・クラウドやデータセンターなどの提供事業者側のインシデントのリスクが
　あります。				</v>
      </c>
      <c r="D112" s="390"/>
      <c r="E112" s="390"/>
      <c r="F112" s="390"/>
      <c r="G112" s="390"/>
      <c r="H112" s="391"/>
      <c r="I112" s="391"/>
      <c r="J112" s="391"/>
      <c r="O112" s="99"/>
      <c r="P112" s="99"/>
      <c r="Q112" s="99"/>
    </row>
    <row r="113" spans="2:17">
      <c r="H113" s="391"/>
      <c r="I113" s="391"/>
      <c r="J113" s="391"/>
      <c r="O113" s="99"/>
      <c r="P113" s="99"/>
      <c r="Q113" s="99"/>
    </row>
    <row r="114" spans="2:17">
      <c r="C114" s="22" t="s">
        <v>339</v>
      </c>
      <c r="H114" s="391"/>
      <c r="I114" s="391"/>
      <c r="J114" s="391"/>
      <c r="O114" s="99"/>
      <c r="P114" s="99"/>
      <c r="Q114" s="99"/>
    </row>
    <row r="115" spans="2:17">
      <c r="O115" s="99"/>
      <c r="P115" s="99"/>
      <c r="Q115" s="99"/>
    </row>
    <row r="116" spans="2:17">
      <c r="C116" s="426" t="s">
        <v>419</v>
      </c>
      <c r="D116" s="427"/>
      <c r="E116" s="428" t="s">
        <v>426</v>
      </c>
      <c r="F116" s="429"/>
      <c r="G116" s="430" t="s">
        <v>421</v>
      </c>
      <c r="H116" s="431"/>
      <c r="I116" s="432" t="s">
        <v>422</v>
      </c>
      <c r="J116" s="433"/>
      <c r="K116" s="434" t="s">
        <v>423</v>
      </c>
      <c r="L116" s="435"/>
      <c r="M116" s="436" t="s">
        <v>424</v>
      </c>
      <c r="N116" s="437"/>
      <c r="P116" s="69"/>
    </row>
    <row r="117" spans="2:17" ht="80.099999999999994" customHeight="1">
      <c r="C117" s="377" t="str">
        <f>$C$11</f>
        <v>・業務アドレスの調査</v>
      </c>
      <c r="D117" s="377"/>
      <c r="E117" s="377" t="str">
        <f>$E$11</f>
        <v>・フィッシングやSE（ソーシャルエンジニアリング）によるメールアカウント詐取</v>
      </c>
      <c r="F117" s="377"/>
      <c r="G117" s="377" t="str">
        <f>$G$11</f>
        <v xml:space="preserve">・メールアカウントへの不正ログイン
</v>
      </c>
      <c r="H117" s="377"/>
      <c r="I117" s="377" t="str">
        <f>$I$11</f>
        <v>-</v>
      </c>
      <c r="J117" s="377"/>
      <c r="K117" s="377" t="str">
        <f>$K$11</f>
        <v>-</v>
      </c>
      <c r="L117" s="377"/>
      <c r="M117" s="377" t="str">
        <f>$M$11</f>
        <v>・取引先を装った請求メールの送付</v>
      </c>
      <c r="N117" s="377"/>
      <c r="P117" s="69"/>
    </row>
    <row r="118" spans="2:17" ht="20.100000000000001" customHeight="1">
      <c r="C118" s="377" t="s">
        <v>312</v>
      </c>
      <c r="D118" s="377"/>
      <c r="E118" s="377" t="s">
        <v>312</v>
      </c>
      <c r="F118" s="377"/>
      <c r="G118" s="377" t="s">
        <v>312</v>
      </c>
      <c r="H118" s="377"/>
      <c r="I118" s="377" t="s">
        <v>312</v>
      </c>
      <c r="J118" s="377"/>
      <c r="K118" s="377" t="s">
        <v>312</v>
      </c>
      <c r="L118" s="377"/>
      <c r="M118" s="377" t="s">
        <v>312</v>
      </c>
      <c r="N118" s="377"/>
      <c r="P118" s="69"/>
    </row>
    <row r="119" spans="2:17" ht="20.25" thickBot="1">
      <c r="P119" s="69"/>
    </row>
    <row r="120" spans="2:17" ht="39.950000000000003" customHeight="1" thickBot="1">
      <c r="C120" s="374" t="s">
        <v>490</v>
      </c>
      <c r="D120" s="375"/>
      <c r="E120" s="375"/>
      <c r="F120" s="375"/>
      <c r="G120" s="375"/>
      <c r="H120" s="375"/>
      <c r="I120" s="375"/>
      <c r="J120" s="375"/>
      <c r="K120" s="375"/>
      <c r="L120" s="375"/>
      <c r="M120" s="375"/>
      <c r="N120" s="376"/>
      <c r="P120" s="69"/>
    </row>
    <row r="121" spans="2:17" ht="19.5" customHeight="1">
      <c r="C121" s="22"/>
      <c r="H121" s="99"/>
      <c r="I121" s="99"/>
      <c r="J121" s="99"/>
      <c r="P121" s="69"/>
    </row>
    <row r="122" spans="2:17" ht="19.5" customHeight="1">
      <c r="C122" s="22"/>
      <c r="H122" s="99"/>
      <c r="I122" s="99"/>
      <c r="J122" s="99"/>
      <c r="P122" s="69"/>
    </row>
    <row r="123" spans="2:17" ht="39.75">
      <c r="B123" s="33"/>
      <c r="C123" s="33" t="str">
        <f>VLOOKUP(6,Products!$A$4:$B$35,2,FALSE)</f>
        <v>統合振舞い検知サービス（XDR）</v>
      </c>
      <c r="P123" s="69"/>
    </row>
    <row r="124" spans="2:17">
      <c r="C124" s="22" t="s">
        <v>334</v>
      </c>
      <c r="H124" s="22" t="s">
        <v>335</v>
      </c>
      <c r="P124" s="69"/>
    </row>
    <row r="125" spans="2:17" ht="62.1" customHeight="1">
      <c r="C125" s="390" t="str" cm="1">
        <f t="array" aca="1" ref="C125" ca="1">INDEX(Products!A:D, (MATCH(OFFSET(INDIRECT(ADDRESS(ROW(), COLUMN())), -2, 0), Products!B:B, 0)), 4)</f>
        <v>エンドポイント、ネットワーク、アプリケーション、オンプレミスのデータセンター、クラウドでホスティングされているワークロード全体の情報を活用してセキュリティインシデントの検出と分析を行い、被害後の対処/修復を行うセキュリティ製品です。</v>
      </c>
      <c r="D125" s="390"/>
      <c r="E125" s="390"/>
      <c r="F125" s="390"/>
      <c r="G125" s="390"/>
      <c r="H125" s="392" t="str">
        <f>$H$43</f>
        <v>JIPDEC「企業IT利活⽤動向調査2022」より引用</v>
      </c>
      <c r="I125" s="392"/>
      <c r="J125" s="392"/>
      <c r="P125" s="69"/>
    </row>
    <row r="126" spans="2:17">
      <c r="C126" s="22"/>
      <c r="H126" s="391" t="s">
        <v>491</v>
      </c>
      <c r="I126" s="391"/>
      <c r="J126" s="391"/>
      <c r="O126" s="99"/>
      <c r="P126" s="99"/>
      <c r="Q126" s="99"/>
    </row>
    <row r="127" spans="2:17">
      <c r="C127" s="22" t="s">
        <v>348</v>
      </c>
      <c r="G127" s="37"/>
      <c r="H127" s="391"/>
      <c r="I127" s="391"/>
      <c r="J127" s="391"/>
      <c r="O127" s="99"/>
      <c r="P127" s="99"/>
      <c r="Q127" s="99"/>
    </row>
    <row r="128" spans="2:17" ht="130.5" customHeight="1">
      <c r="C128" s="390" t="str" cm="1">
        <f t="array" aca="1" ref="C128" ca="1">INDEX(Products!A:E, (MATCH(OFFSET(INDIRECT(ADDRESS(ROW(), COLUMN())), -5, 0), Products!B:B, 0)), 5)</f>
        <v xml:space="preserve">・機器やネットワークへの負荷を考慮する必要があります。				
・収集・検知・分析などの作業を自動化できますが、検知された問題が
　本当に取り除かれたかどうか、問題がある場合はどのように対処する
　のかなど、最終的には人が判断する必要があります。				
・運用には専門知識が必要となります。必要に応じて外部委託をご検討
　ください。				</v>
      </c>
      <c r="D128" s="390"/>
      <c r="E128" s="390"/>
      <c r="F128" s="390"/>
      <c r="G128" s="390"/>
      <c r="H128" s="391"/>
      <c r="I128" s="391"/>
      <c r="J128" s="391"/>
      <c r="O128" s="99"/>
      <c r="P128" s="99"/>
      <c r="Q128" s="99"/>
    </row>
    <row r="129" spans="2:17">
      <c r="H129" s="391"/>
      <c r="I129" s="391"/>
      <c r="J129" s="391"/>
      <c r="O129" s="99"/>
      <c r="P129" s="99"/>
      <c r="Q129" s="99"/>
    </row>
    <row r="130" spans="2:17">
      <c r="C130" s="22" t="s">
        <v>339</v>
      </c>
      <c r="H130" s="391"/>
      <c r="I130" s="391"/>
      <c r="J130" s="391"/>
      <c r="O130" s="99"/>
      <c r="P130" s="99"/>
      <c r="Q130" s="99"/>
    </row>
    <row r="131" spans="2:17">
      <c r="O131" s="99"/>
      <c r="P131" s="99"/>
      <c r="Q131" s="99"/>
    </row>
    <row r="132" spans="2:17">
      <c r="C132" s="426" t="s">
        <v>419</v>
      </c>
      <c r="D132" s="427"/>
      <c r="E132" s="428" t="s">
        <v>426</v>
      </c>
      <c r="F132" s="429"/>
      <c r="G132" s="430" t="s">
        <v>421</v>
      </c>
      <c r="H132" s="431"/>
      <c r="I132" s="432" t="s">
        <v>422</v>
      </c>
      <c r="J132" s="433"/>
      <c r="K132" s="434" t="s">
        <v>423</v>
      </c>
      <c r="L132" s="435"/>
      <c r="M132" s="436" t="s">
        <v>424</v>
      </c>
      <c r="N132" s="437"/>
      <c r="P132" s="69"/>
    </row>
    <row r="133" spans="2:17" ht="80.099999999999994" customHeight="1">
      <c r="C133" s="377" t="str">
        <f>$C$11</f>
        <v>・業務アドレスの調査</v>
      </c>
      <c r="D133" s="377"/>
      <c r="E133" s="377" t="str">
        <f>$E$11</f>
        <v>・フィッシングやSE（ソーシャルエンジニアリング）によるメールアカウント詐取</v>
      </c>
      <c r="F133" s="377"/>
      <c r="G133" s="384" t="str">
        <f>$G$11</f>
        <v xml:space="preserve">・メールアカウントへの不正ログイン
</v>
      </c>
      <c r="H133" s="384"/>
      <c r="I133" s="377" t="str">
        <f>$I$11</f>
        <v>-</v>
      </c>
      <c r="J133" s="377"/>
      <c r="K133" s="377" t="str">
        <f>$K$11</f>
        <v>-</v>
      </c>
      <c r="L133" s="377"/>
      <c r="M133" s="377" t="str">
        <f>$M$11</f>
        <v>・取引先を装った請求メールの送付</v>
      </c>
      <c r="N133" s="377"/>
      <c r="P133" s="69"/>
    </row>
    <row r="134" spans="2:17" ht="87" customHeight="1">
      <c r="C134" s="377" t="s">
        <v>312</v>
      </c>
      <c r="D134" s="377"/>
      <c r="E134" s="377" t="s">
        <v>312</v>
      </c>
      <c r="F134" s="377"/>
      <c r="G134" s="389" t="s">
        <v>666</v>
      </c>
      <c r="H134" s="389"/>
      <c r="I134" s="377" t="s">
        <v>312</v>
      </c>
      <c r="J134" s="377"/>
      <c r="K134" s="377" t="s">
        <v>312</v>
      </c>
      <c r="L134" s="377"/>
      <c r="M134" s="377" t="s">
        <v>312</v>
      </c>
      <c r="N134" s="377"/>
      <c r="P134" s="69"/>
    </row>
    <row r="135" spans="2:17" ht="20.25" thickBot="1">
      <c r="P135" s="69"/>
    </row>
    <row r="136" spans="2:17" ht="39.950000000000003" customHeight="1" thickBot="1">
      <c r="C136" s="374" t="s">
        <v>490</v>
      </c>
      <c r="D136" s="375"/>
      <c r="E136" s="375"/>
      <c r="F136" s="375"/>
      <c r="G136" s="375"/>
      <c r="H136" s="375"/>
      <c r="I136" s="375"/>
      <c r="J136" s="375"/>
      <c r="K136" s="375"/>
      <c r="L136" s="375"/>
      <c r="M136" s="375"/>
      <c r="N136" s="376"/>
      <c r="P136" s="69"/>
    </row>
    <row r="137" spans="2:17" ht="19.5" customHeight="1">
      <c r="C137" s="22"/>
      <c r="H137" s="99"/>
      <c r="I137" s="99"/>
      <c r="J137" s="99"/>
      <c r="P137" s="69"/>
    </row>
    <row r="138" spans="2:17" ht="19.5" customHeight="1">
      <c r="C138" s="22"/>
      <c r="H138" s="99"/>
      <c r="I138" s="99"/>
      <c r="J138" s="99"/>
      <c r="P138" s="69"/>
    </row>
    <row r="139" spans="2:17" ht="39.75">
      <c r="B139" s="33"/>
      <c r="C139" s="33" t="str">
        <f>VLOOKUP(7,Products!$A$4:$B$35,2,FALSE)</f>
        <v>統合ログ分析管理（SIEM）ツール</v>
      </c>
      <c r="P139" s="69"/>
    </row>
    <row r="140" spans="2:17">
      <c r="C140" s="22" t="s">
        <v>334</v>
      </c>
      <c r="H140" s="22" t="s">
        <v>335</v>
      </c>
      <c r="P140" s="69"/>
    </row>
    <row r="141" spans="2:17" ht="42" customHeight="1">
      <c r="C141" s="390" t="str" cm="1">
        <f t="array" aca="1" ref="C141" ca="1">INDEX(Products!A:D, (MATCH(OFFSET(INDIRECT(ADDRESS(ROW(), COLUMN())), -2, 0), Products!B:B, 0)), 4)</f>
        <v>ファイアウォールやIDS／IPS、プロキシなどから出力されるログやデータを一元的に集約・監視することで、攻撃を検知・記録します。</v>
      </c>
      <c r="D141" s="390"/>
      <c r="E141" s="390"/>
      <c r="F141" s="390"/>
      <c r="G141" s="390"/>
      <c r="H141" s="392" t="str">
        <f>$H$43</f>
        <v>JIPDEC「企業IT利活⽤動向調査2022」より引用</v>
      </c>
      <c r="I141" s="392"/>
      <c r="J141" s="392"/>
      <c r="P141" s="69"/>
    </row>
    <row r="142" spans="2:17">
      <c r="C142" s="22"/>
      <c r="H142" s="391" t="s">
        <v>491</v>
      </c>
      <c r="I142" s="391"/>
      <c r="J142" s="391"/>
      <c r="O142" s="99"/>
      <c r="P142" s="99"/>
      <c r="Q142" s="99"/>
    </row>
    <row r="143" spans="2:17">
      <c r="C143" s="22" t="s">
        <v>492</v>
      </c>
      <c r="G143" s="37"/>
      <c r="H143" s="391"/>
      <c r="I143" s="391"/>
      <c r="J143" s="391"/>
      <c r="O143" s="99"/>
      <c r="P143" s="99"/>
      <c r="Q143" s="99"/>
    </row>
    <row r="144" spans="2:17" ht="100.5" customHeight="1">
      <c r="C144" s="390" t="str" cm="1">
        <f t="array" aca="1" ref="C144" ca="1">INDEX(Products!A:E, (MATCH(OFFSET(INDIRECT(ADDRESS(ROW(), COLUMN())), -5, 0), Products!B:B, 0)), 5)</f>
        <v>・管理対象の選定が必要です。ディスク容量を考慮して必要な対象および保存期間をご検討ください。
・分析に際しては、勤務時間帯やアクセス先など自社の傾向を加味する必要があります。
・サイバー攻撃によりログ収集を無効化されたりログデータを改ざんされたりするリスクがあります。</v>
      </c>
      <c r="D144" s="390"/>
      <c r="E144" s="390"/>
      <c r="F144" s="390"/>
      <c r="G144" s="390"/>
      <c r="H144" s="391"/>
      <c r="I144" s="391"/>
      <c r="J144" s="391"/>
      <c r="O144" s="99"/>
      <c r="P144" s="99"/>
      <c r="Q144" s="99"/>
    </row>
    <row r="145" spans="2:17">
      <c r="H145" s="391"/>
      <c r="I145" s="391"/>
      <c r="J145" s="391"/>
      <c r="O145" s="99"/>
      <c r="P145" s="99"/>
      <c r="Q145" s="99"/>
    </row>
    <row r="146" spans="2:17">
      <c r="C146" s="22" t="s">
        <v>339</v>
      </c>
      <c r="H146" s="391"/>
      <c r="I146" s="391"/>
      <c r="J146" s="391"/>
      <c r="O146" s="99"/>
      <c r="P146" s="99"/>
      <c r="Q146" s="99"/>
    </row>
    <row r="147" spans="2:17">
      <c r="O147" s="99"/>
      <c r="P147" s="99"/>
      <c r="Q147" s="99"/>
    </row>
    <row r="148" spans="2:17">
      <c r="C148" s="426" t="s">
        <v>419</v>
      </c>
      <c r="D148" s="427"/>
      <c r="E148" s="428" t="s">
        <v>426</v>
      </c>
      <c r="F148" s="429"/>
      <c r="G148" s="430" t="s">
        <v>421</v>
      </c>
      <c r="H148" s="431"/>
      <c r="I148" s="432" t="s">
        <v>422</v>
      </c>
      <c r="J148" s="433"/>
      <c r="K148" s="434" t="s">
        <v>423</v>
      </c>
      <c r="L148" s="435"/>
      <c r="M148" s="436" t="s">
        <v>424</v>
      </c>
      <c r="N148" s="437"/>
      <c r="P148" s="69"/>
    </row>
    <row r="149" spans="2:17" ht="80.099999999999994" customHeight="1">
      <c r="C149" s="377" t="str">
        <f>$C$11</f>
        <v>・業務アドレスの調査</v>
      </c>
      <c r="D149" s="377"/>
      <c r="E149" s="377" t="str">
        <f>$E$11</f>
        <v>・フィッシングやSE（ソーシャルエンジニアリング）によるメールアカウント詐取</v>
      </c>
      <c r="F149" s="377"/>
      <c r="G149" s="384" t="str">
        <f>$G$11</f>
        <v xml:space="preserve">・メールアカウントへの不正ログイン
</v>
      </c>
      <c r="H149" s="384"/>
      <c r="I149" s="377" t="str">
        <f>$I$11</f>
        <v>-</v>
      </c>
      <c r="J149" s="377"/>
      <c r="K149" s="377" t="str">
        <f>$K$11</f>
        <v>-</v>
      </c>
      <c r="L149" s="377"/>
      <c r="M149" s="377" t="str">
        <f>$M$11</f>
        <v>・取引先を装った請求メールの送付</v>
      </c>
      <c r="N149" s="377"/>
      <c r="P149" s="69"/>
    </row>
    <row r="150" spans="2:17" ht="108.95" customHeight="1">
      <c r="C150" s="377" t="s">
        <v>312</v>
      </c>
      <c r="D150" s="377"/>
      <c r="E150" s="377" t="s">
        <v>312</v>
      </c>
      <c r="F150" s="377"/>
      <c r="G150" s="389" t="s">
        <v>667</v>
      </c>
      <c r="H150" s="389"/>
      <c r="I150" s="377" t="s">
        <v>312</v>
      </c>
      <c r="J150" s="377"/>
      <c r="K150" s="377" t="s">
        <v>312</v>
      </c>
      <c r="L150" s="377"/>
      <c r="M150" s="377" t="s">
        <v>312</v>
      </c>
      <c r="N150" s="377"/>
      <c r="P150" s="69"/>
    </row>
    <row r="151" spans="2:17" ht="20.25" thickBot="1">
      <c r="P151" s="69"/>
    </row>
    <row r="152" spans="2:17" ht="39.950000000000003" customHeight="1" thickBot="1">
      <c r="C152" s="374" t="s">
        <v>490</v>
      </c>
      <c r="D152" s="375"/>
      <c r="E152" s="375"/>
      <c r="F152" s="375"/>
      <c r="G152" s="375"/>
      <c r="H152" s="375"/>
      <c r="I152" s="375"/>
      <c r="J152" s="375"/>
      <c r="K152" s="375"/>
      <c r="L152" s="375"/>
      <c r="M152" s="375"/>
      <c r="N152" s="376"/>
      <c r="P152" s="69"/>
    </row>
    <row r="153" spans="2:17" ht="19.5" customHeight="1">
      <c r="C153" s="22"/>
      <c r="H153" s="99"/>
      <c r="I153" s="99"/>
      <c r="J153" s="99"/>
      <c r="P153" s="69"/>
    </row>
    <row r="154" spans="2:17" ht="19.5" customHeight="1">
      <c r="C154" s="22"/>
      <c r="H154" s="99"/>
      <c r="I154" s="99"/>
      <c r="J154" s="99"/>
      <c r="P154" s="69"/>
    </row>
    <row r="155" spans="2:17" ht="39.75">
      <c r="B155" s="33"/>
      <c r="C155" s="33" t="str">
        <f>VLOOKUP(8,Products!$A$4:$B$35,2,FALSE)</f>
        <v>フォレンジクスツール</v>
      </c>
      <c r="P155" s="69"/>
    </row>
    <row r="156" spans="2:17">
      <c r="C156" s="22" t="s">
        <v>334</v>
      </c>
      <c r="H156" s="22" t="s">
        <v>335</v>
      </c>
      <c r="P156" s="69"/>
    </row>
    <row r="157" spans="2:17" ht="39.950000000000003" customHeight="1">
      <c r="C157" s="390" t="str" cm="1">
        <f t="array" aca="1" ref="C157" ca="1">INDEX(Products!A:D, (MATCH(OFFSET(INDIRECT(ADDRESS(ROW(), COLUMN())), -2, 0), Products!B:B, 0)), 4)</f>
        <v>コンピュータやネットワークを解析し、攻撃の痕跡（データのコピー・消去・改ざんなど）を探したり、削除された情報を復元することで攻撃者の行動を把握したりすることができます。</v>
      </c>
      <c r="D157" s="390"/>
      <c r="E157" s="390"/>
      <c r="F157" s="390"/>
      <c r="G157" s="390"/>
      <c r="H157" s="392" t="str">
        <f>$H$43</f>
        <v>JIPDEC「企業IT利活⽤動向調査2022」より引用</v>
      </c>
      <c r="I157" s="392"/>
      <c r="J157" s="392"/>
      <c r="P157" s="69"/>
    </row>
    <row r="158" spans="2:17">
      <c r="H158" s="391" t="s">
        <v>491</v>
      </c>
      <c r="I158" s="391"/>
      <c r="J158" s="391"/>
      <c r="O158" s="99"/>
      <c r="P158" s="99"/>
      <c r="Q158" s="99"/>
    </row>
    <row r="159" spans="2:17">
      <c r="C159" s="22" t="s">
        <v>348</v>
      </c>
      <c r="G159" s="37"/>
      <c r="H159" s="391"/>
      <c r="I159" s="391"/>
      <c r="J159" s="391"/>
      <c r="O159" s="99"/>
      <c r="P159" s="99"/>
      <c r="Q159" s="99"/>
    </row>
    <row r="160" spans="2:17" ht="81" customHeight="1">
      <c r="C160" s="390" t="str" cm="1">
        <f t="array" aca="1" ref="C160" ca="1">INDEX(Products!A:E, (MATCH(OFFSET(INDIRECT(ADDRESS(ROW(), COLUMN())), -5, 0), Products!B:B, 0)), 5)</f>
        <v xml:space="preserve">・エンドポイントで動作するソフトウェアの場合、感染拡大と負荷のリスクがあるため、まずは対象
　をネットワークから隔離してご利用ください。				
・攻撃者が痕跡を隠蔽した場合、有効なデータが取得できない場合があります。				
・取得すべきデータの検討や分析の専門知識が必要となります。				</v>
      </c>
      <c r="D160" s="390"/>
      <c r="E160" s="390"/>
      <c r="F160" s="390"/>
      <c r="G160" s="390"/>
      <c r="H160" s="391"/>
      <c r="I160" s="391"/>
      <c r="J160" s="391"/>
      <c r="O160" s="99"/>
      <c r="P160" s="99"/>
      <c r="Q160" s="99"/>
    </row>
    <row r="161" spans="2:17">
      <c r="H161" s="391"/>
      <c r="I161" s="391"/>
      <c r="J161" s="391"/>
      <c r="O161" s="99"/>
      <c r="P161" s="99"/>
      <c r="Q161" s="99"/>
    </row>
    <row r="162" spans="2:17">
      <c r="C162" s="22" t="s">
        <v>339</v>
      </c>
      <c r="H162" s="391"/>
      <c r="I162" s="391"/>
      <c r="J162" s="391"/>
      <c r="O162" s="99"/>
      <c r="P162" s="99"/>
      <c r="Q162" s="99"/>
    </row>
    <row r="163" spans="2:17" ht="60.95" customHeight="1">
      <c r="C163" s="390" t="s">
        <v>355</v>
      </c>
      <c r="D163" s="390"/>
      <c r="E163" s="390"/>
      <c r="F163" s="390"/>
      <c r="G163" s="390"/>
      <c r="H163" s="391"/>
      <c r="I163" s="391"/>
      <c r="J163" s="391"/>
      <c r="O163" s="99"/>
      <c r="P163" s="99"/>
      <c r="Q163" s="99"/>
    </row>
    <row r="164" spans="2:17">
      <c r="O164" s="99"/>
      <c r="P164" s="99"/>
      <c r="Q164" s="99"/>
    </row>
    <row r="165" spans="2:17">
      <c r="C165" s="426" t="s">
        <v>419</v>
      </c>
      <c r="D165" s="427"/>
      <c r="E165" s="428" t="s">
        <v>426</v>
      </c>
      <c r="F165" s="429"/>
      <c r="G165" s="430" t="s">
        <v>421</v>
      </c>
      <c r="H165" s="431"/>
      <c r="I165" s="432" t="s">
        <v>422</v>
      </c>
      <c r="J165" s="433"/>
      <c r="K165" s="434" t="s">
        <v>423</v>
      </c>
      <c r="L165" s="435"/>
      <c r="M165" s="436" t="s">
        <v>424</v>
      </c>
      <c r="N165" s="437"/>
      <c r="P165" s="69"/>
    </row>
    <row r="166" spans="2:17" ht="80.099999999999994" customHeight="1">
      <c r="C166" s="377" t="str">
        <f>$C$11</f>
        <v>・業務アドレスの調査</v>
      </c>
      <c r="D166" s="377"/>
      <c r="E166" s="377" t="str">
        <f>$E$11</f>
        <v>・フィッシングやSE（ソーシャルエンジニアリング）によるメールアカウント詐取</v>
      </c>
      <c r="F166" s="377"/>
      <c r="G166" s="377" t="str">
        <f>$G$11</f>
        <v xml:space="preserve">・メールアカウントへの不正ログイン
</v>
      </c>
      <c r="H166" s="377"/>
      <c r="I166" s="377" t="str">
        <f>$I$11</f>
        <v>-</v>
      </c>
      <c r="J166" s="377"/>
      <c r="K166" s="377" t="str">
        <f>$K$11</f>
        <v>-</v>
      </c>
      <c r="L166" s="377"/>
      <c r="M166" s="377" t="str">
        <f>$M$11</f>
        <v>・取引先を装った請求メールの送付</v>
      </c>
      <c r="N166" s="377"/>
      <c r="P166" s="69"/>
    </row>
    <row r="167" spans="2:17" ht="20.100000000000001" customHeight="1">
      <c r="C167" s="377" t="s">
        <v>312</v>
      </c>
      <c r="D167" s="377"/>
      <c r="E167" s="377" t="s">
        <v>312</v>
      </c>
      <c r="F167" s="377"/>
      <c r="G167" s="377" t="s">
        <v>312</v>
      </c>
      <c r="H167" s="377"/>
      <c r="I167" s="377" t="s">
        <v>312</v>
      </c>
      <c r="J167" s="377"/>
      <c r="K167" s="377" t="s">
        <v>312</v>
      </c>
      <c r="L167" s="377"/>
      <c r="M167" s="377" t="s">
        <v>312</v>
      </c>
      <c r="N167" s="377"/>
      <c r="P167" s="69"/>
    </row>
    <row r="168" spans="2:17" ht="20.25" thickBot="1">
      <c r="P168" s="69"/>
    </row>
    <row r="169" spans="2:17" ht="39.950000000000003" customHeight="1" thickBot="1">
      <c r="C169" s="374" t="s">
        <v>490</v>
      </c>
      <c r="D169" s="375"/>
      <c r="E169" s="375"/>
      <c r="F169" s="375"/>
      <c r="G169" s="375"/>
      <c r="H169" s="375"/>
      <c r="I169" s="375"/>
      <c r="J169" s="375"/>
      <c r="K169" s="375"/>
      <c r="L169" s="375"/>
      <c r="M169" s="375"/>
      <c r="N169" s="376"/>
      <c r="P169" s="69"/>
    </row>
    <row r="170" spans="2:17" ht="19.5" customHeight="1">
      <c r="C170" s="22"/>
      <c r="H170" s="99"/>
      <c r="I170" s="99"/>
      <c r="J170" s="99"/>
      <c r="P170" s="69"/>
    </row>
    <row r="171" spans="2:17" ht="19.5" customHeight="1">
      <c r="C171" s="22"/>
      <c r="H171" s="99"/>
      <c r="I171" s="99"/>
      <c r="J171" s="99"/>
      <c r="P171" s="69"/>
    </row>
    <row r="172" spans="2:17" ht="39.75">
      <c r="B172" s="33"/>
      <c r="C172" s="33" t="str">
        <f>VLOOKUP(9,Products!$A$4:$B$35,2,FALSE)</f>
        <v>DDoS（サービス妨害）攻撃対策ツール</v>
      </c>
      <c r="P172" s="69"/>
    </row>
    <row r="173" spans="2:17">
      <c r="C173" s="22" t="s">
        <v>334</v>
      </c>
      <c r="H173" s="22" t="s">
        <v>335</v>
      </c>
      <c r="P173" s="69"/>
    </row>
    <row r="174" spans="2:17" ht="41.1" customHeight="1">
      <c r="C174" s="390" t="str" cm="1">
        <f t="array" aca="1" ref="C174" ca="1">INDEX(Products!A:D, (MATCH(OFFSET(INDIRECT(ADDRESS(ROW(), COLUMN())), -2, 0), Products!B:B, 0)), 4)</f>
        <v>外部ネットワークの複数の機器から公開サーバへ大量のトラフィックを送付しサービス停止を狙う攻撃を防ぐ、または緩和します。</v>
      </c>
      <c r="D174" s="390"/>
      <c r="E174" s="390"/>
      <c r="F174" s="390"/>
      <c r="G174" s="390"/>
      <c r="H174" s="392" t="str">
        <f>$H$43</f>
        <v>JIPDEC「企業IT利活⽤動向調査2022」より引用</v>
      </c>
      <c r="I174" s="392"/>
      <c r="J174" s="392"/>
      <c r="P174" s="69"/>
    </row>
    <row r="175" spans="2:17">
      <c r="C175" s="22"/>
      <c r="H175" s="391" t="s">
        <v>491</v>
      </c>
      <c r="I175" s="391"/>
      <c r="J175" s="391"/>
      <c r="O175" s="99"/>
      <c r="P175" s="99"/>
      <c r="Q175" s="99"/>
    </row>
    <row r="176" spans="2:17">
      <c r="C176" s="22" t="s">
        <v>492</v>
      </c>
      <c r="G176" s="37"/>
      <c r="H176" s="391"/>
      <c r="I176" s="391"/>
      <c r="J176" s="391"/>
      <c r="O176" s="99"/>
      <c r="P176" s="99"/>
      <c r="Q176" s="99"/>
    </row>
    <row r="177" spans="2:17" ht="100.5" customHeight="1">
      <c r="C177" s="390" t="str" cm="1">
        <f t="array" aca="1" ref="C177" ca="1">INDEX(Products!A:E, (MATCH(OFFSET(INDIRECT(ADDRESS(ROW(), COLUMN())), -5, 0), Products!B:B, 0)), 5)</f>
        <v xml:space="preserve">・平常時の公開サーバへのトラフィックを加味してご検討ください。				
・プロダクトによっては検知から緩和まで時間を要する場合があります。				
・WAF, IDSもDDoS攻撃を防ぐ、検知する上で有効なプロダクトです。各プロ
　ダクトの記載をご参照ください。				</v>
      </c>
      <c r="D177" s="390"/>
      <c r="E177" s="390"/>
      <c r="F177" s="390"/>
      <c r="G177" s="390"/>
      <c r="H177" s="391"/>
      <c r="I177" s="391"/>
      <c r="J177" s="391"/>
      <c r="O177" s="99"/>
      <c r="P177" s="99"/>
      <c r="Q177" s="99"/>
    </row>
    <row r="178" spans="2:17">
      <c r="H178" s="391"/>
      <c r="I178" s="391"/>
      <c r="J178" s="391"/>
      <c r="O178" s="99"/>
      <c r="P178" s="99"/>
      <c r="Q178" s="99"/>
    </row>
    <row r="179" spans="2:17">
      <c r="C179" s="22" t="s">
        <v>339</v>
      </c>
      <c r="H179" s="391"/>
      <c r="I179" s="391"/>
      <c r="J179" s="391"/>
      <c r="O179" s="99"/>
      <c r="P179" s="99"/>
      <c r="Q179" s="99"/>
    </row>
    <row r="180" spans="2:17">
      <c r="O180" s="99"/>
      <c r="P180" s="99"/>
      <c r="Q180" s="99"/>
    </row>
    <row r="181" spans="2:17">
      <c r="C181" s="426" t="s">
        <v>419</v>
      </c>
      <c r="D181" s="427"/>
      <c r="E181" s="428" t="s">
        <v>426</v>
      </c>
      <c r="F181" s="429"/>
      <c r="G181" s="430" t="s">
        <v>421</v>
      </c>
      <c r="H181" s="431"/>
      <c r="I181" s="432" t="s">
        <v>422</v>
      </c>
      <c r="J181" s="433"/>
      <c r="K181" s="434" t="s">
        <v>423</v>
      </c>
      <c r="L181" s="435"/>
      <c r="M181" s="436" t="s">
        <v>424</v>
      </c>
      <c r="N181" s="437"/>
      <c r="P181" s="69"/>
    </row>
    <row r="182" spans="2:17" ht="80.099999999999994" customHeight="1">
      <c r="C182" s="377" t="str">
        <f>$C$11</f>
        <v>・業務アドレスの調査</v>
      </c>
      <c r="D182" s="377"/>
      <c r="E182" s="377" t="str">
        <f>$E$11</f>
        <v>・フィッシングやSE（ソーシャルエンジニアリング）によるメールアカウント詐取</v>
      </c>
      <c r="F182" s="377"/>
      <c r="G182" s="377" t="str">
        <f>$G$11</f>
        <v xml:space="preserve">・メールアカウントへの不正ログイン
</v>
      </c>
      <c r="H182" s="377"/>
      <c r="I182" s="377" t="str">
        <f>$I$11</f>
        <v>-</v>
      </c>
      <c r="J182" s="377"/>
      <c r="K182" s="377" t="str">
        <f>$K$11</f>
        <v>-</v>
      </c>
      <c r="L182" s="377"/>
      <c r="M182" s="377" t="str">
        <f>$M$11</f>
        <v>・取引先を装った請求メールの送付</v>
      </c>
      <c r="N182" s="377"/>
      <c r="P182" s="69"/>
    </row>
    <row r="183" spans="2:17" ht="20.100000000000001" customHeight="1">
      <c r="C183" s="377" t="s">
        <v>312</v>
      </c>
      <c r="D183" s="377"/>
      <c r="E183" s="377" t="s">
        <v>312</v>
      </c>
      <c r="F183" s="377"/>
      <c r="G183" s="377" t="s">
        <v>312</v>
      </c>
      <c r="H183" s="377"/>
      <c r="I183" s="377" t="s">
        <v>312</v>
      </c>
      <c r="J183" s="377"/>
      <c r="K183" s="377" t="s">
        <v>312</v>
      </c>
      <c r="L183" s="377"/>
      <c r="M183" s="377" t="s">
        <v>312</v>
      </c>
      <c r="N183" s="377"/>
      <c r="P183" s="69"/>
    </row>
    <row r="184" spans="2:17" ht="20.25" thickBot="1">
      <c r="P184" s="69"/>
    </row>
    <row r="185" spans="2:17" ht="39.950000000000003" customHeight="1" thickBot="1">
      <c r="C185" s="374" t="s">
        <v>490</v>
      </c>
      <c r="D185" s="375"/>
      <c r="E185" s="375"/>
      <c r="F185" s="375"/>
      <c r="G185" s="375"/>
      <c r="H185" s="375"/>
      <c r="I185" s="375"/>
      <c r="J185" s="375"/>
      <c r="K185" s="375"/>
      <c r="L185" s="375"/>
      <c r="M185" s="375"/>
      <c r="N185" s="376"/>
      <c r="P185" s="69"/>
    </row>
    <row r="186" spans="2:17" ht="19.5" customHeight="1">
      <c r="C186" s="22"/>
      <c r="H186" s="99"/>
      <c r="I186" s="99"/>
      <c r="J186" s="99"/>
      <c r="P186" s="69"/>
    </row>
    <row r="187" spans="2:17" ht="19.5" customHeight="1">
      <c r="C187" s="22"/>
      <c r="H187" s="99"/>
      <c r="I187" s="99"/>
      <c r="J187" s="99"/>
      <c r="P187" s="69"/>
    </row>
    <row r="188" spans="2:17" ht="39.75">
      <c r="B188" s="33"/>
      <c r="C188" s="33" t="str">
        <f>VLOOKUP(11,Products!$A$4:$B$35,2,FALSE)</f>
        <v>CASB</v>
      </c>
      <c r="P188" s="69"/>
    </row>
    <row r="189" spans="2:17">
      <c r="C189" s="22" t="s">
        <v>334</v>
      </c>
      <c r="H189" s="22" t="s">
        <v>335</v>
      </c>
      <c r="P189" s="69"/>
    </row>
    <row r="190" spans="2:17" ht="150" customHeight="1">
      <c r="C190" s="390" t="str" cm="1">
        <f t="array" aca="1" ref="C190" ca="1">INDEX(Products!A:D, (MATCH(OFFSET(INDIRECT(ADDRESS(ROW(), COLUMN())), -2, 0), Products!B:B, 0)), 4)</f>
        <v>CASB(Cloud Access Security Broker)とは、企業や組織の従業員がクラウドサービスを利用する際の
セキュリティを一括管理する役割を果たすソリューションの総称です。
組織内で利用されているクラウドサービスへのアクセスの可視化や不正アクセスやデータ流出の阻止、
適切なクラウドサービス利用のための監視や制御、送受信するデータの暗号化などを実現し、
一貫性のあるセキュリティポリシーを適用することができます。
主にシャドーIT対策に効果があります。</v>
      </c>
      <c r="D190" s="390"/>
      <c r="E190" s="390"/>
      <c r="F190" s="390"/>
      <c r="G190" s="390"/>
      <c r="H190" s="392" t="str">
        <f>$H$43</f>
        <v>JIPDEC「企業IT利活⽤動向調査2022」より引用</v>
      </c>
      <c r="I190" s="392"/>
      <c r="J190" s="392"/>
      <c r="P190" s="69"/>
    </row>
    <row r="191" spans="2:17">
      <c r="C191" s="26"/>
      <c r="H191" s="391" t="s">
        <v>491</v>
      </c>
      <c r="I191" s="391"/>
      <c r="J191" s="391"/>
      <c r="O191" s="99"/>
      <c r="P191" s="99"/>
      <c r="Q191" s="99"/>
    </row>
    <row r="192" spans="2:17">
      <c r="C192" s="22" t="s">
        <v>348</v>
      </c>
      <c r="G192" s="37"/>
      <c r="H192" s="391"/>
      <c r="I192" s="391"/>
      <c r="J192" s="391"/>
      <c r="O192" s="99"/>
      <c r="P192" s="99"/>
      <c r="Q192" s="99"/>
    </row>
    <row r="193" spans="2:17" ht="102" customHeight="1">
      <c r="C193" s="390" t="str" cm="1">
        <f t="array" aca="1" ref="C193" ca="1">INDEX(Products!A:E, (MATCH(OFFSET(INDIRECT(ADDRESS(ROW(), COLUMN())), -5, 0), Products!B:B, 0)), 5)</f>
        <v>・セキュリティポリシーを明確にしないと効果を発揮できません。
・異変を検知しますが、その原因まではわからないため、別の手法で
　原因調査をする必要があります。
・プロキシ型の場合、各デバイスにSSL証明書の導入が必要になり、
   また、CASBが単一障害点になる可能性があります。</v>
      </c>
      <c r="D193" s="390"/>
      <c r="E193" s="390"/>
      <c r="F193" s="390"/>
      <c r="G193" s="390"/>
      <c r="H193" s="391"/>
      <c r="I193" s="391"/>
      <c r="J193" s="391"/>
      <c r="O193" s="99"/>
      <c r="P193" s="99"/>
      <c r="Q193" s="99"/>
    </row>
    <row r="194" spans="2:17">
      <c r="H194" s="391"/>
      <c r="I194" s="391"/>
      <c r="J194" s="391"/>
      <c r="O194" s="99"/>
      <c r="P194" s="99"/>
      <c r="Q194" s="99"/>
    </row>
    <row r="195" spans="2:17">
      <c r="C195" s="22" t="s">
        <v>339</v>
      </c>
      <c r="H195" s="391"/>
      <c r="I195" s="391"/>
      <c r="J195" s="391"/>
      <c r="O195" s="99"/>
      <c r="P195" s="99"/>
      <c r="Q195" s="99"/>
    </row>
    <row r="196" spans="2:17">
      <c r="O196" s="99"/>
      <c r="P196" s="99"/>
      <c r="Q196" s="99"/>
    </row>
    <row r="197" spans="2:17">
      <c r="C197" s="426" t="s">
        <v>419</v>
      </c>
      <c r="D197" s="427"/>
      <c r="E197" s="428" t="s">
        <v>426</v>
      </c>
      <c r="F197" s="429"/>
      <c r="G197" s="430" t="s">
        <v>421</v>
      </c>
      <c r="H197" s="431"/>
      <c r="I197" s="432" t="s">
        <v>422</v>
      </c>
      <c r="J197" s="433"/>
      <c r="K197" s="434" t="s">
        <v>423</v>
      </c>
      <c r="L197" s="435"/>
      <c r="M197" s="436" t="s">
        <v>424</v>
      </c>
      <c r="N197" s="437"/>
      <c r="P197" s="69"/>
    </row>
    <row r="198" spans="2:17" ht="80.099999999999994" customHeight="1">
      <c r="C198" s="377" t="str">
        <f>$C$11</f>
        <v>・業務アドレスの調査</v>
      </c>
      <c r="D198" s="377"/>
      <c r="E198" s="377" t="str">
        <f>$E$11</f>
        <v>・フィッシングやSE（ソーシャルエンジニアリング）によるメールアカウント詐取</v>
      </c>
      <c r="F198" s="377"/>
      <c r="G198" s="384" t="str">
        <f>$G$11</f>
        <v xml:space="preserve">・メールアカウントへの不正ログイン
</v>
      </c>
      <c r="H198" s="384"/>
      <c r="I198" s="377" t="str">
        <f>$I$11</f>
        <v>-</v>
      </c>
      <c r="J198" s="377"/>
      <c r="K198" s="377" t="str">
        <f>$K$11</f>
        <v>-</v>
      </c>
      <c r="L198" s="377"/>
      <c r="M198" s="377" t="str">
        <f>$M$11</f>
        <v>・取引先を装った請求メールの送付</v>
      </c>
      <c r="N198" s="377"/>
      <c r="P198" s="69"/>
    </row>
    <row r="199" spans="2:17" ht="63" customHeight="1">
      <c r="C199" s="377" t="s">
        <v>312</v>
      </c>
      <c r="D199" s="377"/>
      <c r="E199" s="377" t="s">
        <v>312</v>
      </c>
      <c r="F199" s="377"/>
      <c r="G199" s="389" t="s">
        <v>668</v>
      </c>
      <c r="H199" s="389"/>
      <c r="I199" s="377" t="s">
        <v>312</v>
      </c>
      <c r="J199" s="377"/>
      <c r="K199" s="377" t="s">
        <v>312</v>
      </c>
      <c r="L199" s="377"/>
      <c r="M199" s="377" t="s">
        <v>312</v>
      </c>
      <c r="N199" s="377"/>
      <c r="P199" s="69"/>
    </row>
    <row r="200" spans="2:17" ht="20.25" thickBot="1">
      <c r="P200" s="69"/>
    </row>
    <row r="201" spans="2:17" ht="39.950000000000003" customHeight="1" thickBot="1">
      <c r="C201" s="374" t="s">
        <v>490</v>
      </c>
      <c r="D201" s="375"/>
      <c r="E201" s="375"/>
      <c r="F201" s="375"/>
      <c r="G201" s="375"/>
      <c r="H201" s="375"/>
      <c r="I201" s="375"/>
      <c r="J201" s="375"/>
      <c r="K201" s="375"/>
      <c r="L201" s="375"/>
      <c r="M201" s="375"/>
      <c r="N201" s="376"/>
      <c r="P201" s="69"/>
    </row>
    <row r="202" spans="2:17" ht="19.5" customHeight="1">
      <c r="C202" s="22"/>
      <c r="H202" s="99"/>
      <c r="I202" s="99"/>
      <c r="J202" s="99"/>
      <c r="P202" s="69"/>
    </row>
    <row r="203" spans="2:17" ht="19.5" customHeight="1">
      <c r="C203" s="22"/>
      <c r="H203" s="99"/>
      <c r="I203" s="99"/>
      <c r="J203" s="99"/>
      <c r="P203" s="69"/>
    </row>
    <row r="204" spans="2:17" ht="39.75">
      <c r="B204" s="33"/>
      <c r="C204" s="33" t="str">
        <f>VLOOKUP(12,Products!$A$4:$B$35,2,FALSE)</f>
        <v>ウィルス対策ソフト（クライアント型）</v>
      </c>
      <c r="P204" s="69"/>
    </row>
    <row r="205" spans="2:17">
      <c r="C205" s="22" t="s">
        <v>334</v>
      </c>
      <c r="H205" s="22" t="s">
        <v>335</v>
      </c>
      <c r="P205" s="69"/>
    </row>
    <row r="206" spans="2:17" ht="145.5" customHeight="1">
      <c r="C206" s="390" t="str" cm="1">
        <f t="array" aca="1" ref="C206" ca="1">INDEX(Products!A:D, (MATCH(OFFSET(INDIRECT(ADDRESS(ROW(), COLUMN())), -2, 0), Products!B:B, 0)), 4)</f>
        <v>悪意のあるプログラムやマルウェアへの感染を防ぐソフトウェアで、AV(Anti-Virus)とも呼ばれます。
主な機能として、パターンマッチングと呼ばれる、既知ウイルスのデータパターン脅威情報から
作成したシグネチャ(パターンファイル)に合致するファイルを検知して防御する機能があります。
パターンマッチングに加え、振る舞い検知やAI・機械学習、サンドボックスといった機能に対応した
ものは、NGAV(Next Generation Anti-Virus)と呼ばれます。
また、マルウェアを水際で検知し、PCを保護するエンドポイント製品のことを
EPP(Endpoint Protection Platform)を言い、AV, NGAVはEPPの一種と言えます。</v>
      </c>
      <c r="D206" s="390"/>
      <c r="E206" s="390"/>
      <c r="F206" s="390"/>
      <c r="G206" s="390"/>
      <c r="H206" s="392" t="str">
        <f>$H$43</f>
        <v>JIPDEC「企業IT利活⽤動向調査2022」より引用</v>
      </c>
      <c r="I206" s="392"/>
      <c r="J206" s="392"/>
      <c r="P206" s="69"/>
    </row>
    <row r="207" spans="2:17">
      <c r="C207" s="26"/>
      <c r="H207" s="391" t="s">
        <v>491</v>
      </c>
      <c r="I207" s="391"/>
      <c r="J207" s="391"/>
      <c r="O207" s="99"/>
      <c r="P207" s="99"/>
      <c r="Q207" s="99"/>
    </row>
    <row r="208" spans="2:17">
      <c r="C208" s="22" t="s">
        <v>348</v>
      </c>
      <c r="G208" s="37"/>
      <c r="H208" s="391"/>
      <c r="I208" s="391"/>
      <c r="J208" s="391"/>
      <c r="O208" s="99"/>
      <c r="P208" s="99"/>
      <c r="Q208" s="99"/>
    </row>
    <row r="209" spans="2:17" ht="100.5" customHeight="1">
      <c r="C209" s="393" t="str" cm="1">
        <f t="array" aca="1" ref="C209" ca="1">INDEX(Products!A:E, (MATCH(OFFSET(INDIRECT(ADDRESS(ROW(), COLUMN())), -5, 0), Products!B:B, 0)), 5)</f>
        <v>・パターンファイルを最新の状態に保つ必要があります。
・端末内の他ソフトの動作に影響を及ぼす可能性があるため、
   重要なIT資産に適用する際には、事前検証を行うことを推奨します。</v>
      </c>
      <c r="D209" s="393"/>
      <c r="E209" s="393"/>
      <c r="F209" s="393"/>
      <c r="G209" s="393"/>
      <c r="H209" s="391"/>
      <c r="I209" s="391"/>
      <c r="J209" s="391"/>
      <c r="O209" s="99"/>
      <c r="P209" s="99"/>
      <c r="Q209" s="99"/>
    </row>
    <row r="210" spans="2:17">
      <c r="H210" s="391"/>
      <c r="I210" s="391"/>
      <c r="J210" s="391"/>
      <c r="O210" s="99"/>
      <c r="P210" s="99"/>
      <c r="Q210" s="99"/>
    </row>
    <row r="211" spans="2:17">
      <c r="C211" s="22" t="s">
        <v>339</v>
      </c>
      <c r="H211" s="391"/>
      <c r="I211" s="391"/>
      <c r="J211" s="391"/>
      <c r="O211" s="99"/>
      <c r="P211" s="99"/>
      <c r="Q211" s="99"/>
    </row>
    <row r="212" spans="2:17">
      <c r="O212" s="99"/>
      <c r="P212" s="99"/>
      <c r="Q212" s="99"/>
    </row>
    <row r="213" spans="2:17">
      <c r="C213" s="378" t="s">
        <v>419</v>
      </c>
      <c r="D213" s="378"/>
      <c r="E213" s="379" t="s">
        <v>426</v>
      </c>
      <c r="F213" s="379"/>
      <c r="G213" s="380" t="s">
        <v>421</v>
      </c>
      <c r="H213" s="380"/>
      <c r="I213" s="381" t="s">
        <v>422</v>
      </c>
      <c r="J213" s="381"/>
      <c r="K213" s="382" t="s">
        <v>423</v>
      </c>
      <c r="L213" s="382"/>
      <c r="M213" s="383" t="s">
        <v>424</v>
      </c>
      <c r="N213" s="383"/>
      <c r="P213" s="69"/>
    </row>
    <row r="214" spans="2:17" ht="75.95" customHeight="1">
      <c r="C214" s="377" t="str">
        <f>$C$11</f>
        <v>・業務アドレスの調査</v>
      </c>
      <c r="D214" s="377"/>
      <c r="E214" s="377" t="str">
        <f>$E$11</f>
        <v>・フィッシングやSE（ソーシャルエンジニアリング）によるメールアカウント詐取</v>
      </c>
      <c r="F214" s="377"/>
      <c r="G214" s="377" t="str">
        <f>$G$11</f>
        <v xml:space="preserve">・メールアカウントへの不正ログイン
</v>
      </c>
      <c r="H214" s="377"/>
      <c r="I214" s="377" t="str">
        <f>$I$11</f>
        <v>-</v>
      </c>
      <c r="J214" s="377"/>
      <c r="K214" s="377" t="str">
        <f>$K$11</f>
        <v>-</v>
      </c>
      <c r="L214" s="377"/>
      <c r="M214" s="377" t="str">
        <f>$M$11</f>
        <v>・取引先を装った請求メールの送付</v>
      </c>
      <c r="N214" s="377"/>
      <c r="P214" s="69"/>
    </row>
    <row r="215" spans="2:17" ht="21" customHeight="1">
      <c r="C215" s="377" t="s">
        <v>312</v>
      </c>
      <c r="D215" s="377"/>
      <c r="E215" s="377" t="s">
        <v>312</v>
      </c>
      <c r="F215" s="377"/>
      <c r="G215" s="377" t="s">
        <v>312</v>
      </c>
      <c r="H215" s="377"/>
      <c r="I215" s="377" t="s">
        <v>312</v>
      </c>
      <c r="J215" s="377"/>
      <c r="K215" s="377" t="s">
        <v>312</v>
      </c>
      <c r="L215" s="377"/>
      <c r="M215" s="377" t="s">
        <v>312</v>
      </c>
      <c r="N215" s="377"/>
      <c r="P215" s="69"/>
    </row>
    <row r="216" spans="2:17" ht="20.25" thickBot="1">
      <c r="P216" s="69"/>
    </row>
    <row r="217" spans="2:17" ht="39.950000000000003" customHeight="1" thickBot="1">
      <c r="C217" s="374" t="s">
        <v>490</v>
      </c>
      <c r="D217" s="375"/>
      <c r="E217" s="375"/>
      <c r="F217" s="375"/>
      <c r="G217" s="375"/>
      <c r="H217" s="375"/>
      <c r="I217" s="375"/>
      <c r="J217" s="375"/>
      <c r="K217" s="375"/>
      <c r="L217" s="375"/>
      <c r="M217" s="375"/>
      <c r="N217" s="376"/>
      <c r="P217" s="69"/>
    </row>
    <row r="218" spans="2:17" ht="19.5" customHeight="1">
      <c r="C218" s="22"/>
      <c r="H218" s="99"/>
      <c r="I218" s="99"/>
      <c r="J218" s="99"/>
      <c r="P218" s="69"/>
    </row>
    <row r="219" spans="2:17" ht="19.5" customHeight="1">
      <c r="C219" s="22"/>
      <c r="H219" s="99"/>
      <c r="I219" s="99"/>
      <c r="J219" s="99"/>
      <c r="P219" s="69"/>
    </row>
    <row r="220" spans="2:17" ht="39.75">
      <c r="B220" s="33"/>
      <c r="C220" s="33" t="str">
        <f>VLOOKUP(13,Products!$A$4:$B$35,2,FALSE)</f>
        <v>ソフトウェア配布ツール</v>
      </c>
      <c r="P220" s="69"/>
    </row>
    <row r="221" spans="2:17">
      <c r="C221" s="22" t="s">
        <v>334</v>
      </c>
      <c r="H221" s="22" t="s">
        <v>335</v>
      </c>
      <c r="P221" s="69"/>
    </row>
    <row r="222" spans="2:17" ht="39" customHeight="1">
      <c r="C222" s="390" t="str" cm="1">
        <f t="array" aca="1" ref="C222" ca="1">INDEX(Products!A:D, (MATCH(OFFSET(INDIRECT(ADDRESS(ROW(), COLUMN())), -2, 0), Products!B:B, 0)), 4)</f>
        <v>企業内PCで利用するソフトウェアを自動でインストール、アップデート、アンインストールし、
企業内PCで利用するソフトウェアの一元管理を実施できます。</v>
      </c>
      <c r="D222" s="390"/>
      <c r="E222" s="390"/>
      <c r="F222" s="390"/>
      <c r="G222" s="390"/>
      <c r="H222" s="392" t="str">
        <f>$H$43</f>
        <v>JIPDEC「企業IT利活⽤動向調査2022」より引用</v>
      </c>
      <c r="I222" s="392"/>
      <c r="J222" s="392"/>
      <c r="P222" s="69"/>
    </row>
    <row r="223" spans="2:17">
      <c r="C223" s="22"/>
      <c r="H223" s="391" t="s">
        <v>491</v>
      </c>
      <c r="I223" s="391"/>
      <c r="J223" s="391"/>
      <c r="O223" s="99"/>
      <c r="P223" s="99"/>
      <c r="Q223" s="99"/>
    </row>
    <row r="224" spans="2:17">
      <c r="C224" s="22" t="s">
        <v>348</v>
      </c>
      <c r="G224" s="37"/>
      <c r="H224" s="391"/>
      <c r="I224" s="391"/>
      <c r="J224" s="391"/>
      <c r="O224" s="99"/>
      <c r="P224" s="99"/>
      <c r="Q224" s="99"/>
    </row>
    <row r="225" spans="2:17" ht="100.5" customHeight="1">
      <c r="C225" s="390" t="str" cm="1">
        <f t="array" aca="1" ref="C225" ca="1">INDEX(Products!A:E, (MATCH(OFFSET(INDIRECT(ADDRESS(ROW(), COLUMN())), -5, 0), Products!B:B, 0)), 5)</f>
        <v>・配布対象以外のソフトウェアが競合することで、PCの動作に影響を与える場合があることから、
    配布前に事前検証を行うか、段階的な配布を検討することを推奨します。</v>
      </c>
      <c r="D225" s="390"/>
      <c r="E225" s="390"/>
      <c r="F225" s="390"/>
      <c r="G225" s="390"/>
      <c r="H225" s="391"/>
      <c r="I225" s="391"/>
      <c r="J225" s="391"/>
      <c r="O225" s="99"/>
      <c r="P225" s="99"/>
      <c r="Q225" s="99"/>
    </row>
    <row r="226" spans="2:17">
      <c r="H226" s="391"/>
      <c r="I226" s="391"/>
      <c r="J226" s="391"/>
      <c r="O226" s="99"/>
      <c r="P226" s="99"/>
      <c r="Q226" s="99"/>
    </row>
    <row r="227" spans="2:17">
      <c r="C227" s="22" t="s">
        <v>339</v>
      </c>
      <c r="H227" s="391"/>
      <c r="I227" s="391"/>
      <c r="J227" s="391"/>
      <c r="O227" s="99"/>
      <c r="P227" s="99"/>
      <c r="Q227" s="99"/>
    </row>
    <row r="228" spans="2:17">
      <c r="C228" s="116"/>
      <c r="O228" s="99"/>
      <c r="P228" s="99"/>
      <c r="Q228" s="99"/>
    </row>
    <row r="229" spans="2:17">
      <c r="C229" s="378" t="s">
        <v>419</v>
      </c>
      <c r="D229" s="378"/>
      <c r="E229" s="379" t="s">
        <v>426</v>
      </c>
      <c r="F229" s="379"/>
      <c r="G229" s="380" t="s">
        <v>421</v>
      </c>
      <c r="H229" s="380"/>
      <c r="I229" s="381" t="s">
        <v>422</v>
      </c>
      <c r="J229" s="381"/>
      <c r="K229" s="382" t="s">
        <v>423</v>
      </c>
      <c r="L229" s="382"/>
      <c r="M229" s="383" t="s">
        <v>424</v>
      </c>
      <c r="N229" s="383"/>
      <c r="P229" s="69"/>
    </row>
    <row r="230" spans="2:17" ht="60.95" customHeight="1">
      <c r="C230" s="377" t="str">
        <f>$C$11</f>
        <v>・業務アドレスの調査</v>
      </c>
      <c r="D230" s="377"/>
      <c r="E230" s="377" t="str">
        <f>$E$11</f>
        <v>・フィッシングやSE（ソーシャルエンジニアリング）によるメールアカウント詐取</v>
      </c>
      <c r="F230" s="377"/>
      <c r="G230" s="377" t="str">
        <f>$G$11</f>
        <v xml:space="preserve">・メールアカウントへの不正ログイン
</v>
      </c>
      <c r="H230" s="377"/>
      <c r="I230" s="377" t="str">
        <f>$I$11</f>
        <v>-</v>
      </c>
      <c r="J230" s="377"/>
      <c r="K230" s="377" t="str">
        <f>$K$11</f>
        <v>-</v>
      </c>
      <c r="L230" s="377"/>
      <c r="M230" s="377" t="str">
        <f>$M$11</f>
        <v>・取引先を装った請求メールの送付</v>
      </c>
      <c r="N230" s="377"/>
      <c r="P230" s="69"/>
    </row>
    <row r="231" spans="2:17" ht="27" customHeight="1">
      <c r="C231" s="377" t="s">
        <v>312</v>
      </c>
      <c r="D231" s="377"/>
      <c r="E231" s="377" t="s">
        <v>312</v>
      </c>
      <c r="F231" s="377"/>
      <c r="G231" s="377" t="s">
        <v>312</v>
      </c>
      <c r="H231" s="377"/>
      <c r="I231" s="377" t="s">
        <v>312</v>
      </c>
      <c r="J231" s="377"/>
      <c r="K231" s="377" t="s">
        <v>312</v>
      </c>
      <c r="L231" s="377"/>
      <c r="M231" s="377" t="s">
        <v>312</v>
      </c>
      <c r="N231" s="377"/>
      <c r="P231" s="69"/>
    </row>
    <row r="232" spans="2:17" ht="20.25" thickBot="1">
      <c r="P232" s="69"/>
    </row>
    <row r="233" spans="2:17" ht="39.950000000000003" customHeight="1" thickBot="1">
      <c r="C233" s="374" t="s">
        <v>490</v>
      </c>
      <c r="D233" s="375"/>
      <c r="E233" s="375"/>
      <c r="F233" s="375"/>
      <c r="G233" s="375"/>
      <c r="H233" s="375"/>
      <c r="I233" s="375"/>
      <c r="J233" s="375"/>
      <c r="K233" s="375"/>
      <c r="L233" s="375"/>
      <c r="M233" s="375"/>
      <c r="N233" s="376"/>
      <c r="P233" s="69"/>
    </row>
    <row r="234" spans="2:17" ht="19.5" customHeight="1">
      <c r="C234" s="22"/>
      <c r="H234" s="99"/>
      <c r="I234" s="99"/>
      <c r="J234" s="99"/>
      <c r="P234" s="69"/>
    </row>
    <row r="235" spans="2:17" ht="19.5" customHeight="1">
      <c r="C235" s="22"/>
      <c r="H235" s="99"/>
      <c r="I235" s="99"/>
      <c r="J235" s="99"/>
      <c r="P235" s="69"/>
    </row>
    <row r="236" spans="2:17" ht="39.75">
      <c r="B236" s="33"/>
      <c r="C236" s="33" t="str">
        <f>VLOOKUP(14,Products!$A$4:$B$35,2,FALSE)</f>
        <v>暗号化ツール</v>
      </c>
      <c r="P236" s="69"/>
    </row>
    <row r="237" spans="2:17">
      <c r="C237" s="22" t="s">
        <v>334</v>
      </c>
      <c r="H237" s="22" t="s">
        <v>335</v>
      </c>
      <c r="P237" s="69"/>
    </row>
    <row r="238" spans="2:17" ht="39.950000000000003" customHeight="1">
      <c r="C238" s="390" t="str" cm="1">
        <f t="array" aca="1" ref="C238" ca="1">INDEX(Products!A:D, (MATCH(OFFSET(INDIRECT(ADDRESS(ROW(), COLUMN())), -2, 0), Products!B:B, 0)), 4)</f>
        <v>第三者に知られたくないデータ(文書・設計書・画像など)に暗号化処理を行い、
解読できない状態にして、情報資産を保護することができます。</v>
      </c>
      <c r="D238" s="390"/>
      <c r="E238" s="390"/>
      <c r="F238" s="390"/>
      <c r="G238" s="390"/>
      <c r="H238" s="392" t="str">
        <f>$H$43</f>
        <v>JIPDEC「企業IT利活⽤動向調査2022」より引用</v>
      </c>
      <c r="I238" s="392"/>
      <c r="J238" s="392"/>
      <c r="P238" s="69"/>
    </row>
    <row r="239" spans="2:17">
      <c r="C239" s="22"/>
      <c r="H239" s="391" t="s">
        <v>491</v>
      </c>
      <c r="I239" s="391"/>
      <c r="J239" s="391"/>
      <c r="O239" s="99"/>
      <c r="P239" s="99"/>
      <c r="Q239" s="99"/>
    </row>
    <row r="240" spans="2:17">
      <c r="C240" s="22" t="s">
        <v>348</v>
      </c>
      <c r="G240" s="37"/>
      <c r="H240" s="391"/>
      <c r="I240" s="391"/>
      <c r="J240" s="391"/>
      <c r="O240" s="99"/>
      <c r="P240" s="99"/>
      <c r="Q240" s="99"/>
    </row>
    <row r="241" spans="2:17" ht="125.25" customHeight="1">
      <c r="C241" s="390" t="str" cm="1">
        <f t="array" aca="1" ref="C241" ca="1">INDEX(Products!A:E, (MATCH(OFFSET(INDIRECT(ADDRESS(ROW(), COLUMN())), -5, 0), Products!B:B, 0)), 5)</f>
        <v>・暗号化処理により、PCやサーバに負荷がかかるため、
   リソースの裕度を事前に確認しておく必要があります。
・利用している暗号アルゴリズムが危殆化した場合、第三者に解読されて
　しまう危険性があります。
・暗号鍵やパスワードを第三者に窃取されないように厳重に管理する必要
　があります。</v>
      </c>
      <c r="D241" s="390"/>
      <c r="E241" s="390"/>
      <c r="F241" s="390"/>
      <c r="G241" s="390"/>
      <c r="H241" s="391"/>
      <c r="I241" s="391"/>
      <c r="J241" s="391"/>
      <c r="O241" s="99"/>
      <c r="P241" s="99"/>
      <c r="Q241" s="99"/>
    </row>
    <row r="242" spans="2:17">
      <c r="H242" s="391"/>
      <c r="I242" s="391"/>
      <c r="J242" s="391"/>
      <c r="O242" s="99"/>
      <c r="P242" s="99"/>
      <c r="Q242" s="99"/>
    </row>
    <row r="243" spans="2:17">
      <c r="C243" s="22" t="s">
        <v>339</v>
      </c>
      <c r="H243" s="391"/>
      <c r="I243" s="391"/>
      <c r="J243" s="391"/>
      <c r="O243" s="99"/>
      <c r="P243" s="99"/>
      <c r="Q243" s="99"/>
    </row>
    <row r="244" spans="2:17">
      <c r="O244" s="99"/>
      <c r="P244" s="99"/>
      <c r="Q244" s="99"/>
    </row>
    <row r="245" spans="2:17">
      <c r="C245" s="378" t="s">
        <v>419</v>
      </c>
      <c r="D245" s="378"/>
      <c r="E245" s="379" t="s">
        <v>426</v>
      </c>
      <c r="F245" s="379"/>
      <c r="G245" s="380" t="s">
        <v>421</v>
      </c>
      <c r="H245" s="380"/>
      <c r="I245" s="381" t="s">
        <v>422</v>
      </c>
      <c r="J245" s="381"/>
      <c r="K245" s="382" t="s">
        <v>423</v>
      </c>
      <c r="L245" s="382"/>
      <c r="M245" s="383" t="s">
        <v>424</v>
      </c>
      <c r="N245" s="383"/>
      <c r="P245" s="69"/>
    </row>
    <row r="246" spans="2:17" ht="60" customHeight="1">
      <c r="C246" s="377" t="str">
        <f>$C$11</f>
        <v>・業務アドレスの調査</v>
      </c>
      <c r="D246" s="377"/>
      <c r="E246" s="377" t="str">
        <f>$E$11</f>
        <v>・フィッシングやSE（ソーシャルエンジニアリング）によるメールアカウント詐取</v>
      </c>
      <c r="F246" s="377"/>
      <c r="G246" s="377" t="str">
        <f>$G$11</f>
        <v xml:space="preserve">・メールアカウントへの不正ログイン
</v>
      </c>
      <c r="H246" s="377"/>
      <c r="I246" s="377" t="str">
        <f>$I$11</f>
        <v>-</v>
      </c>
      <c r="J246" s="377"/>
      <c r="K246" s="377" t="str">
        <f>$K$11</f>
        <v>-</v>
      </c>
      <c r="L246" s="377"/>
      <c r="M246" s="377" t="str">
        <f>$M$11</f>
        <v>・取引先を装った請求メールの送付</v>
      </c>
      <c r="N246" s="377"/>
      <c r="P246" s="69"/>
    </row>
    <row r="247" spans="2:17" ht="23.1" customHeight="1">
      <c r="C247" s="377" t="s">
        <v>312</v>
      </c>
      <c r="D247" s="377"/>
      <c r="E247" s="377" t="s">
        <v>312</v>
      </c>
      <c r="F247" s="377"/>
      <c r="G247" s="377" t="s">
        <v>312</v>
      </c>
      <c r="H247" s="377"/>
      <c r="I247" s="377" t="s">
        <v>312</v>
      </c>
      <c r="J247" s="377"/>
      <c r="K247" s="377" t="s">
        <v>312</v>
      </c>
      <c r="L247" s="377"/>
      <c r="M247" s="377" t="s">
        <v>312</v>
      </c>
      <c r="N247" s="377"/>
      <c r="P247" s="69"/>
    </row>
    <row r="248" spans="2:17" ht="20.25" thickBot="1">
      <c r="P248" s="69"/>
    </row>
    <row r="249" spans="2:17" ht="39.950000000000003" customHeight="1" thickBot="1">
      <c r="C249" s="374" t="s">
        <v>490</v>
      </c>
      <c r="D249" s="375"/>
      <c r="E249" s="375"/>
      <c r="F249" s="375"/>
      <c r="G249" s="375"/>
      <c r="H249" s="375"/>
      <c r="I249" s="375"/>
      <c r="J249" s="375"/>
      <c r="K249" s="375"/>
      <c r="L249" s="375"/>
      <c r="M249" s="375"/>
      <c r="N249" s="376"/>
      <c r="P249" s="69"/>
    </row>
    <row r="250" spans="2:17" ht="19.5" customHeight="1">
      <c r="C250" s="22"/>
      <c r="H250" s="99"/>
      <c r="I250" s="99"/>
      <c r="J250" s="99"/>
      <c r="P250" s="69"/>
    </row>
    <row r="251" spans="2:17" ht="19.5" customHeight="1">
      <c r="C251" s="22"/>
      <c r="H251" s="99"/>
      <c r="I251" s="99"/>
      <c r="J251" s="99"/>
      <c r="P251" s="69"/>
    </row>
    <row r="252" spans="2:17" ht="39.75">
      <c r="B252" s="33"/>
      <c r="C252" s="33" t="str">
        <f>VLOOKUP(15,Products!$A$4:$B$35,2,FALSE)</f>
        <v>IRM／DLP（情報漏洩防止）ツール</v>
      </c>
      <c r="P252" s="69"/>
    </row>
    <row r="253" spans="2:17">
      <c r="C253" s="22" t="s">
        <v>334</v>
      </c>
      <c r="H253" s="22" t="s">
        <v>335</v>
      </c>
      <c r="P253" s="69"/>
    </row>
    <row r="254" spans="2:17" ht="150.75" customHeight="1">
      <c r="C254" s="390" t="str" cm="1">
        <f t="array" aca="1" ref="C254" ca="1">INDEX(Products!A:D, (MATCH(OFFSET(INDIRECT(ADDRESS(ROW(), COLUMN())), -2, 0), Products!B:B, 0)), 4)</f>
        <v>IRM(Information Rights Management)とは、ファイルを暗号化した上で、ユーザー毎に
操作権限を付与し、その利用状況を管理する機能やソフトウェアのことを言います。
DLP(Data Loss Prevention)は、機密情報と特定した情報のみを常時監視し、サーバ上のファイル、
データベース上のデータ、ネットワーク上のデータなどをスキャンし、その中の機密情報の所在を
自動検出します。あらかじめ設定したポリシーに基づき、正規ユーザーであっても、重要データを
外部へ送信しようとしたり、USBメモリにコピーして持ちだそうとすると、アラートを出したり、
自動的にその操作をキャンセルさせることができます。</v>
      </c>
      <c r="D254" s="390"/>
      <c r="E254" s="390"/>
      <c r="F254" s="390"/>
      <c r="G254" s="390"/>
      <c r="H254" s="392" t="str">
        <f>$H$43</f>
        <v>JIPDEC「企業IT利活⽤動向調査2022」より引用</v>
      </c>
      <c r="I254" s="392"/>
      <c r="J254" s="392"/>
      <c r="P254" s="69"/>
    </row>
    <row r="255" spans="2:17">
      <c r="C255" s="26"/>
      <c r="H255" s="391" t="s">
        <v>491</v>
      </c>
      <c r="I255" s="391"/>
      <c r="J255" s="391"/>
      <c r="O255" s="99"/>
      <c r="P255" s="99"/>
      <c r="Q255" s="99"/>
    </row>
    <row r="256" spans="2:17">
      <c r="C256" s="22" t="s">
        <v>348</v>
      </c>
      <c r="G256" s="37"/>
      <c r="H256" s="391"/>
      <c r="I256" s="391"/>
      <c r="J256" s="391"/>
      <c r="O256" s="99"/>
      <c r="P256" s="99"/>
      <c r="Q256" s="99"/>
    </row>
    <row r="257" spans="2:17" ht="100.5" customHeight="1">
      <c r="C257" s="390" t="str" cm="1">
        <f t="array" aca="1" ref="C257" ca="1">INDEX(Products!A:E, (MATCH(OFFSET(INDIRECT(ADDRESS(ROW(), COLUMN())), -5, 0), Products!B:B, 0)), 5)</f>
        <v>・IRMはユーザーによる暗号化処理が必要なため、ユーザーが暗号化処理を忘れた場合、
   無保護の状態となるリスクがあります。
・DLPは機密情報を外部に持ち出すすべがなく、業務上持ち出しが必要となる事態に
   対応できないリスクがあります。</v>
      </c>
      <c r="D257" s="390"/>
      <c r="E257" s="390"/>
      <c r="F257" s="390"/>
      <c r="G257" s="390"/>
      <c r="H257" s="391"/>
      <c r="I257" s="391"/>
      <c r="J257" s="391"/>
      <c r="O257" s="99"/>
      <c r="P257" s="99"/>
      <c r="Q257" s="99"/>
    </row>
    <row r="258" spans="2:17">
      <c r="H258" s="391"/>
      <c r="I258" s="391"/>
      <c r="J258" s="391"/>
      <c r="O258" s="99"/>
      <c r="P258" s="99"/>
      <c r="Q258" s="99"/>
    </row>
    <row r="259" spans="2:17">
      <c r="C259" s="22" t="s">
        <v>339</v>
      </c>
      <c r="H259" s="391"/>
      <c r="I259" s="391"/>
      <c r="J259" s="391"/>
      <c r="O259" s="99"/>
      <c r="P259" s="99"/>
      <c r="Q259" s="99"/>
    </row>
    <row r="260" spans="2:17">
      <c r="O260" s="99"/>
      <c r="P260" s="99"/>
      <c r="Q260" s="99"/>
    </row>
    <row r="261" spans="2:17">
      <c r="C261" s="378" t="s">
        <v>419</v>
      </c>
      <c r="D261" s="378"/>
      <c r="E261" s="379" t="s">
        <v>426</v>
      </c>
      <c r="F261" s="379"/>
      <c r="G261" s="380" t="s">
        <v>421</v>
      </c>
      <c r="H261" s="380"/>
      <c r="I261" s="381" t="s">
        <v>422</v>
      </c>
      <c r="J261" s="381"/>
      <c r="K261" s="382" t="s">
        <v>423</v>
      </c>
      <c r="L261" s="382"/>
      <c r="M261" s="383" t="s">
        <v>424</v>
      </c>
      <c r="N261" s="383"/>
      <c r="P261" s="69"/>
    </row>
    <row r="262" spans="2:17" ht="60" customHeight="1">
      <c r="C262" s="377" t="str">
        <f>$C$11</f>
        <v>・業務アドレスの調査</v>
      </c>
      <c r="D262" s="377"/>
      <c r="E262" s="377" t="str">
        <f>$E$11</f>
        <v>・フィッシングやSE（ソーシャルエンジニアリング）によるメールアカウント詐取</v>
      </c>
      <c r="F262" s="377"/>
      <c r="G262" s="377" t="str">
        <f>$G$11</f>
        <v xml:space="preserve">・メールアカウントへの不正ログイン
</v>
      </c>
      <c r="H262" s="377"/>
      <c r="I262" s="377" t="str">
        <f>$I$11</f>
        <v>-</v>
      </c>
      <c r="J262" s="377"/>
      <c r="K262" s="377" t="str">
        <f>$K$11</f>
        <v>-</v>
      </c>
      <c r="L262" s="377"/>
      <c r="M262" s="377" t="str">
        <f>$M$11</f>
        <v>・取引先を装った請求メールの送付</v>
      </c>
      <c r="N262" s="377"/>
      <c r="P262" s="69"/>
    </row>
    <row r="263" spans="2:17" ht="23.1" customHeight="1">
      <c r="C263" s="377" t="s">
        <v>312</v>
      </c>
      <c r="D263" s="377"/>
      <c r="E263" s="377" t="s">
        <v>312</v>
      </c>
      <c r="F263" s="377"/>
      <c r="G263" s="377" t="s">
        <v>312</v>
      </c>
      <c r="H263" s="377"/>
      <c r="I263" s="377" t="s">
        <v>312</v>
      </c>
      <c r="J263" s="377"/>
      <c r="K263" s="377" t="s">
        <v>312</v>
      </c>
      <c r="L263" s="377"/>
      <c r="M263" s="377" t="s">
        <v>312</v>
      </c>
      <c r="N263" s="377"/>
      <c r="P263" s="69"/>
    </row>
    <row r="264" spans="2:17" ht="20.25" thickBot="1">
      <c r="P264" s="69"/>
    </row>
    <row r="265" spans="2:17" ht="39.950000000000003" customHeight="1" thickBot="1">
      <c r="C265" s="374" t="s">
        <v>490</v>
      </c>
      <c r="D265" s="375"/>
      <c r="E265" s="375"/>
      <c r="F265" s="375"/>
      <c r="G265" s="375"/>
      <c r="H265" s="375"/>
      <c r="I265" s="375"/>
      <c r="J265" s="375"/>
      <c r="K265" s="375"/>
      <c r="L265" s="375"/>
      <c r="M265" s="375"/>
      <c r="N265" s="376"/>
      <c r="P265" s="69"/>
    </row>
    <row r="266" spans="2:17" ht="19.5" customHeight="1">
      <c r="C266" s="22"/>
      <c r="H266" s="99"/>
      <c r="I266" s="99"/>
      <c r="J266" s="99"/>
      <c r="P266" s="69"/>
    </row>
    <row r="267" spans="2:17" ht="19.5" customHeight="1">
      <c r="C267" s="22"/>
      <c r="H267" s="99"/>
      <c r="I267" s="99"/>
      <c r="J267" s="99"/>
      <c r="P267" s="69"/>
    </row>
    <row r="268" spans="2:17" ht="39.75">
      <c r="B268" s="33"/>
      <c r="C268" s="33" t="str">
        <f>VLOOKUP(16,Products!$A$4:$B$35,2,FALSE)</f>
        <v>EDRツール（データバックアップ含む）</v>
      </c>
      <c r="P268" s="69"/>
    </row>
    <row r="269" spans="2:17">
      <c r="C269" s="22" t="s">
        <v>334</v>
      </c>
      <c r="H269" s="22" t="s">
        <v>335</v>
      </c>
      <c r="P269" s="69"/>
    </row>
    <row r="270" spans="2:17" ht="125.25" customHeight="1">
      <c r="C270" s="390" t="str" cm="1">
        <f t="array" aca="1" ref="C270" ca="1">INDEX(Products!A:D, (MATCH(OFFSET(INDIRECT(ADDRESS(ROW(), COLUMN())), -2, 0), Products!B:B, 0)), 4)</f>
        <v>EDR(Endpoint Detection and Response)は、PC, サーバ(エンドポイント)における
不審な挙動を検知し、マルウェアの検知や除去などの初動対処をスムーズに行い、
被害を最小限に抑えることができます。
EDRはマルウェア感染後の被害を抑えることを目的としており、
マルウェア感染を防止することを目的としているEPP(Endpoint Protection Platform)とは
製品の目的が異なります。</v>
      </c>
      <c r="D270" s="390"/>
      <c r="E270" s="390"/>
      <c r="F270" s="390"/>
      <c r="G270" s="390"/>
      <c r="H270" s="392" t="str">
        <f>$H$43</f>
        <v>JIPDEC「企業IT利活⽤動向調査2022」より引用</v>
      </c>
      <c r="I270" s="392"/>
      <c r="J270" s="392"/>
      <c r="P270" s="69"/>
    </row>
    <row r="271" spans="2:17">
      <c r="C271" s="26"/>
      <c r="H271" s="391" t="s">
        <v>491</v>
      </c>
      <c r="I271" s="391"/>
      <c r="J271" s="391"/>
      <c r="O271" s="99"/>
      <c r="P271" s="99"/>
      <c r="Q271" s="99"/>
    </row>
    <row r="272" spans="2:17">
      <c r="C272" s="22" t="s">
        <v>348</v>
      </c>
      <c r="G272" s="37"/>
      <c r="H272" s="391"/>
      <c r="I272" s="391"/>
      <c r="J272" s="391"/>
      <c r="O272" s="99"/>
      <c r="P272" s="99"/>
      <c r="Q272" s="99"/>
    </row>
    <row r="273" spans="2:17" ht="99.75" customHeight="1">
      <c r="C273" s="390" t="str" cm="1">
        <f t="array" aca="1" ref="C273" ca="1">INDEX(Products!A:E, (MATCH(OFFSET(INDIRECT(ADDRESS(ROW(), COLUMN())), -5, 0), Products!B:B, 0)), 5)</f>
        <v>・EDR単体ではウイルスの侵入を阻止できないため、
   他の製品(EPP等)と組み合わせて使う必要があります。
・EDRの導入により、既存のサーバやネットワークに負荷がかかるため、
   既存リソースの裕度を事前に確認しておく必要があります。</v>
      </c>
      <c r="D273" s="390"/>
      <c r="E273" s="390"/>
      <c r="F273" s="390"/>
      <c r="G273" s="390"/>
      <c r="H273" s="391"/>
      <c r="I273" s="391"/>
      <c r="J273" s="391"/>
      <c r="O273" s="99"/>
      <c r="P273" s="99"/>
      <c r="Q273" s="99"/>
    </row>
    <row r="274" spans="2:17">
      <c r="H274" s="391"/>
      <c r="I274" s="391"/>
      <c r="J274" s="391"/>
      <c r="O274" s="99"/>
      <c r="P274" s="99"/>
      <c r="Q274" s="99"/>
    </row>
    <row r="275" spans="2:17">
      <c r="C275" s="22" t="s">
        <v>339</v>
      </c>
      <c r="H275" s="391"/>
      <c r="I275" s="391"/>
      <c r="J275" s="391"/>
      <c r="O275" s="99"/>
      <c r="P275" s="99"/>
      <c r="Q275" s="99"/>
    </row>
    <row r="276" spans="2:17">
      <c r="O276" s="99"/>
      <c r="P276" s="99"/>
      <c r="Q276" s="99"/>
    </row>
    <row r="277" spans="2:17">
      <c r="C277" s="378" t="s">
        <v>419</v>
      </c>
      <c r="D277" s="378"/>
      <c r="E277" s="379" t="s">
        <v>426</v>
      </c>
      <c r="F277" s="379"/>
      <c r="G277" s="380" t="s">
        <v>421</v>
      </c>
      <c r="H277" s="380"/>
      <c r="I277" s="381" t="s">
        <v>422</v>
      </c>
      <c r="J277" s="381"/>
      <c r="K277" s="382" t="s">
        <v>423</v>
      </c>
      <c r="L277" s="382"/>
      <c r="M277" s="383" t="s">
        <v>424</v>
      </c>
      <c r="N277" s="383"/>
      <c r="P277" s="69"/>
    </row>
    <row r="278" spans="2:17" ht="60.95" customHeight="1">
      <c r="C278" s="377" t="str">
        <f>$C$11</f>
        <v>・業務アドレスの調査</v>
      </c>
      <c r="D278" s="377"/>
      <c r="E278" s="377" t="str">
        <f>$E$11</f>
        <v>・フィッシングやSE（ソーシャルエンジニアリング）によるメールアカウント詐取</v>
      </c>
      <c r="F278" s="377"/>
      <c r="G278" s="377" t="str">
        <f>$G$11</f>
        <v xml:space="preserve">・メールアカウントへの不正ログイン
</v>
      </c>
      <c r="H278" s="377"/>
      <c r="I278" s="377" t="str">
        <f>$I$11</f>
        <v>-</v>
      </c>
      <c r="J278" s="377"/>
      <c r="K278" s="377" t="str">
        <f>$K$11</f>
        <v>-</v>
      </c>
      <c r="L278" s="377"/>
      <c r="M278" s="377" t="str">
        <f>$M$11</f>
        <v>・取引先を装った請求メールの送付</v>
      </c>
      <c r="N278" s="377"/>
      <c r="P278" s="69"/>
    </row>
    <row r="279" spans="2:17" ht="30" customHeight="1">
      <c r="C279" s="377" t="s">
        <v>340</v>
      </c>
      <c r="D279" s="377"/>
      <c r="E279" s="377" t="s">
        <v>340</v>
      </c>
      <c r="F279" s="377"/>
      <c r="G279" s="377" t="s">
        <v>312</v>
      </c>
      <c r="H279" s="377"/>
      <c r="I279" s="377" t="s">
        <v>340</v>
      </c>
      <c r="J279" s="377"/>
      <c r="K279" s="377" t="s">
        <v>340</v>
      </c>
      <c r="L279" s="377"/>
      <c r="M279" s="377" t="s">
        <v>340</v>
      </c>
      <c r="N279" s="377"/>
      <c r="P279" s="69"/>
    </row>
    <row r="280" spans="2:17" ht="20.25" thickBot="1">
      <c r="P280" s="69"/>
    </row>
    <row r="281" spans="2:17" ht="39.950000000000003" customHeight="1" thickBot="1">
      <c r="C281" s="374" t="s">
        <v>490</v>
      </c>
      <c r="D281" s="375"/>
      <c r="E281" s="375"/>
      <c r="F281" s="375"/>
      <c r="G281" s="375"/>
      <c r="H281" s="375"/>
      <c r="I281" s="375"/>
      <c r="J281" s="375"/>
      <c r="K281" s="375"/>
      <c r="L281" s="375"/>
      <c r="M281" s="375"/>
      <c r="N281" s="376"/>
      <c r="P281" s="69"/>
    </row>
    <row r="282" spans="2:17" ht="19.5" customHeight="1">
      <c r="C282" s="22"/>
      <c r="H282" s="99"/>
      <c r="I282" s="99"/>
      <c r="J282" s="99"/>
      <c r="P282" s="69"/>
    </row>
    <row r="283" spans="2:17" ht="19.5" customHeight="1">
      <c r="C283" s="22"/>
      <c r="H283" s="99"/>
      <c r="I283" s="99"/>
      <c r="J283" s="99"/>
      <c r="P283" s="69"/>
    </row>
    <row r="284" spans="2:17" ht="39.75">
      <c r="B284" s="33"/>
      <c r="C284" s="71" t="str">
        <f>VLOOKUP(17,Products!$A$4:$B$35,2,FALSE)</f>
        <v>アプリケーション制御/分離ツール</v>
      </c>
      <c r="P284" s="69"/>
    </row>
    <row r="285" spans="2:17">
      <c r="C285" s="22" t="s">
        <v>334</v>
      </c>
      <c r="H285" s="22" t="s">
        <v>335</v>
      </c>
      <c r="P285" s="69"/>
    </row>
    <row r="286" spans="2:17" ht="39.950000000000003" customHeight="1">
      <c r="C286" s="390" t="str" cm="1">
        <f t="array" aca="1" ref="C286" ca="1">INDEX(Products!A:D, (MATCH(OFFSET(INDIRECT(ADDRESS(ROW(), COLUMN())), -2, 0), Products!B:B, 0)), 4)</f>
        <v>あらかじめ設定したポリシーに基づき、ユーザー毎にアプリケーションの操作/実行権限を付与し、
その利用状況を管理することができます。</v>
      </c>
      <c r="D286" s="390"/>
      <c r="E286" s="390"/>
      <c r="F286" s="390"/>
      <c r="G286" s="390"/>
      <c r="H286" s="392" t="str">
        <f>$H$43</f>
        <v>JIPDEC「企業IT利活⽤動向調査2022」より引用</v>
      </c>
      <c r="I286" s="392"/>
      <c r="J286" s="392"/>
      <c r="P286" s="69"/>
    </row>
    <row r="287" spans="2:17" ht="40.5" customHeight="1">
      <c r="C287" s="22"/>
      <c r="H287" s="391" t="s">
        <v>491</v>
      </c>
      <c r="I287" s="391"/>
      <c r="J287" s="391"/>
      <c r="O287" s="99"/>
      <c r="P287" s="99"/>
      <c r="Q287" s="99"/>
    </row>
    <row r="288" spans="2:17">
      <c r="C288" s="22" t="s">
        <v>348</v>
      </c>
      <c r="G288" s="37"/>
      <c r="H288" s="391"/>
      <c r="I288" s="391"/>
      <c r="J288" s="391"/>
      <c r="O288" s="99"/>
      <c r="P288" s="99"/>
      <c r="Q288" s="99"/>
    </row>
    <row r="289" spans="2:17" ht="90" customHeight="1">
      <c r="C289" s="390" t="str" cm="1">
        <f t="array" aca="1" ref="C289" ca="1">INDEX(Products!A:E, (MATCH(OFFSET(INDIRECT(ADDRESS(ROW(), COLUMN())), -5, 0), Products!B:B, 0)), 5)</f>
        <v>・セキュリティポリシーを適切に設定しないと効果を発揮できません。</v>
      </c>
      <c r="D289" s="390"/>
      <c r="E289" s="390"/>
      <c r="F289" s="390"/>
      <c r="G289" s="390"/>
      <c r="H289" s="391"/>
      <c r="I289" s="391"/>
      <c r="J289" s="391"/>
      <c r="O289" s="99"/>
      <c r="P289" s="99"/>
      <c r="Q289" s="99"/>
    </row>
    <row r="290" spans="2:17">
      <c r="H290" s="391"/>
      <c r="I290" s="391"/>
      <c r="J290" s="391"/>
      <c r="O290" s="99"/>
      <c r="P290" s="99"/>
      <c r="Q290" s="99"/>
    </row>
    <row r="291" spans="2:17">
      <c r="C291" s="22" t="s">
        <v>339</v>
      </c>
      <c r="H291" s="391"/>
      <c r="I291" s="391"/>
      <c r="J291" s="391"/>
      <c r="O291" s="99"/>
      <c r="P291" s="99"/>
      <c r="Q291" s="99"/>
    </row>
    <row r="292" spans="2:17">
      <c r="O292" s="99"/>
      <c r="P292" s="99"/>
      <c r="Q292" s="99"/>
    </row>
    <row r="293" spans="2:17">
      <c r="C293" s="378" t="s">
        <v>419</v>
      </c>
      <c r="D293" s="378"/>
      <c r="E293" s="379" t="s">
        <v>426</v>
      </c>
      <c r="F293" s="379"/>
      <c r="G293" s="380" t="s">
        <v>421</v>
      </c>
      <c r="H293" s="380"/>
      <c r="I293" s="381" t="s">
        <v>422</v>
      </c>
      <c r="J293" s="381"/>
      <c r="K293" s="382" t="s">
        <v>423</v>
      </c>
      <c r="L293" s="382"/>
      <c r="M293" s="383" t="s">
        <v>424</v>
      </c>
      <c r="N293" s="383"/>
      <c r="P293" s="69"/>
    </row>
    <row r="294" spans="2:17" ht="59.1" customHeight="1">
      <c r="C294" s="377" t="str">
        <f>$C$11</f>
        <v>・業務アドレスの調査</v>
      </c>
      <c r="D294" s="377"/>
      <c r="E294" s="377" t="str">
        <f>$E$11</f>
        <v>・フィッシングやSE（ソーシャルエンジニアリング）によるメールアカウント詐取</v>
      </c>
      <c r="F294" s="377"/>
      <c r="G294" s="377" t="str">
        <f>$G$11</f>
        <v xml:space="preserve">・メールアカウントへの不正ログイン
</v>
      </c>
      <c r="H294" s="377"/>
      <c r="I294" s="377" t="str">
        <f>$I$11</f>
        <v>-</v>
      </c>
      <c r="J294" s="377"/>
      <c r="K294" s="377" t="str">
        <f>$K$11</f>
        <v>-</v>
      </c>
      <c r="L294" s="377"/>
      <c r="M294" s="377" t="str">
        <f>$M$11</f>
        <v>・取引先を装った請求メールの送付</v>
      </c>
      <c r="N294" s="377"/>
      <c r="P294" s="69"/>
    </row>
    <row r="295" spans="2:17" ht="24" customHeight="1">
      <c r="C295" s="377" t="s">
        <v>312</v>
      </c>
      <c r="D295" s="377"/>
      <c r="E295" s="377" t="s">
        <v>312</v>
      </c>
      <c r="F295" s="377"/>
      <c r="G295" s="377" t="s">
        <v>312</v>
      </c>
      <c r="H295" s="377"/>
      <c r="I295" s="377" t="s">
        <v>312</v>
      </c>
      <c r="J295" s="377"/>
      <c r="K295" s="377" t="s">
        <v>312</v>
      </c>
      <c r="L295" s="377"/>
      <c r="M295" s="377" t="s">
        <v>312</v>
      </c>
      <c r="N295" s="377"/>
      <c r="P295" s="69"/>
    </row>
    <row r="296" spans="2:17" ht="20.25" thickBot="1">
      <c r="P296" s="69"/>
    </row>
    <row r="297" spans="2:17" ht="39.950000000000003" customHeight="1" thickBot="1">
      <c r="C297" s="374" t="s">
        <v>490</v>
      </c>
      <c r="D297" s="375"/>
      <c r="E297" s="375"/>
      <c r="F297" s="375"/>
      <c r="G297" s="375"/>
      <c r="H297" s="375"/>
      <c r="I297" s="375"/>
      <c r="J297" s="375"/>
      <c r="K297" s="375"/>
      <c r="L297" s="375"/>
      <c r="M297" s="375"/>
      <c r="N297" s="376"/>
      <c r="P297" s="69"/>
    </row>
    <row r="298" spans="2:17" ht="19.5" customHeight="1">
      <c r="C298" s="22"/>
      <c r="H298" s="99"/>
      <c r="I298" s="99"/>
      <c r="J298" s="99"/>
      <c r="P298" s="69"/>
    </row>
    <row r="299" spans="2:17" ht="19.5" customHeight="1">
      <c r="C299" s="22"/>
      <c r="H299" s="99"/>
      <c r="I299" s="99"/>
      <c r="J299" s="99"/>
      <c r="P299" s="69"/>
    </row>
    <row r="300" spans="2:17" ht="39.75">
      <c r="B300" s="33"/>
      <c r="C300" s="33" t="s">
        <v>447</v>
      </c>
      <c r="P300" s="69"/>
    </row>
    <row r="301" spans="2:17">
      <c r="C301" s="22" t="s">
        <v>334</v>
      </c>
      <c r="H301" s="22" t="s">
        <v>335</v>
      </c>
      <c r="P301" s="69"/>
    </row>
    <row r="302" spans="2:17" ht="78.95" customHeight="1">
      <c r="C302" s="390" t="str" cm="1">
        <f t="array" aca="1" ref="C302" ca="1">INDEX(Products!A:D, (MATCH(OFFSET(INDIRECT(ADDRESS(ROW(), COLUMN())), -2, 0), Products!B:B, 0)), 4)</f>
        <v>企業が保有するPCやソフトウェアなどのバージョンや保有数、各端末の操作ログなどを一元的に管理
するツールです。
導入することにより脆弱性が報告された際の適切なアップデート対応や、インシデント発生時のログ
調査などに役立ちます。</v>
      </c>
      <c r="D302" s="390"/>
      <c r="E302" s="390"/>
      <c r="F302" s="390"/>
      <c r="G302" s="390"/>
      <c r="H302" s="392" t="str">
        <f>$H$43</f>
        <v>JIPDEC「企業IT利活⽤動向調査2022」より引用</v>
      </c>
      <c r="I302" s="392"/>
      <c r="J302" s="392"/>
      <c r="P302" s="69"/>
    </row>
    <row r="303" spans="2:17">
      <c r="C303" s="22"/>
      <c r="H303" s="391" t="s">
        <v>491</v>
      </c>
      <c r="I303" s="391"/>
      <c r="J303" s="391"/>
      <c r="O303" s="99"/>
      <c r="P303" s="99"/>
      <c r="Q303" s="99"/>
    </row>
    <row r="304" spans="2:17">
      <c r="C304" s="22" t="s">
        <v>348</v>
      </c>
      <c r="G304" s="37"/>
      <c r="H304" s="391"/>
      <c r="I304" s="391"/>
      <c r="J304" s="391"/>
      <c r="O304" s="99"/>
      <c r="P304" s="99"/>
      <c r="Q304" s="99"/>
    </row>
    <row r="305" spans="2:17" ht="100.5" customHeight="1">
      <c r="C305" s="390" t="str" cm="1">
        <f t="array" aca="1" ref="C305" ca="1">INDEX(Products!A:E, (MATCH(OFFSET(INDIRECT(ADDRESS(ROW(), COLUMN())), -5, 0), Products!B:B, 0)), 5)</f>
        <v>・EPPやEDRなどの検知・防御機能を持ったPC資産・ログ管理ツールが数多く存在します。
役割が重複する可能性あるので導入時は被りがないか確認が必要です。
・内外部の管理サーバとの通信を許容する必要があり、穴となる可能性があります。</v>
      </c>
      <c r="D305" s="390"/>
      <c r="E305" s="390"/>
      <c r="F305" s="390"/>
      <c r="G305" s="390"/>
      <c r="H305" s="391"/>
      <c r="I305" s="391"/>
      <c r="J305" s="391"/>
      <c r="O305" s="99"/>
      <c r="P305" s="99"/>
      <c r="Q305" s="99"/>
    </row>
    <row r="306" spans="2:17">
      <c r="H306" s="391"/>
      <c r="I306" s="391"/>
      <c r="J306" s="391"/>
      <c r="O306" s="99"/>
      <c r="P306" s="99"/>
      <c r="Q306" s="99"/>
    </row>
    <row r="307" spans="2:17">
      <c r="C307" s="22" t="s">
        <v>339</v>
      </c>
      <c r="H307" s="391"/>
      <c r="I307" s="391"/>
      <c r="J307" s="391"/>
      <c r="O307" s="99"/>
      <c r="P307" s="99"/>
      <c r="Q307" s="99"/>
    </row>
    <row r="308" spans="2:17">
      <c r="O308" s="99"/>
      <c r="P308" s="99"/>
      <c r="Q308" s="99"/>
    </row>
    <row r="309" spans="2:17" ht="20.100000000000001" customHeight="1">
      <c r="C309" s="378" t="s">
        <v>419</v>
      </c>
      <c r="D309" s="378"/>
      <c r="E309" s="398" t="s">
        <v>426</v>
      </c>
      <c r="F309" s="399"/>
      <c r="G309" s="422" t="s">
        <v>421</v>
      </c>
      <c r="H309" s="423"/>
      <c r="I309" s="416" t="s">
        <v>422</v>
      </c>
      <c r="J309" s="417"/>
      <c r="K309" s="382" t="s">
        <v>423</v>
      </c>
      <c r="L309" s="382"/>
      <c r="M309" s="383" t="s">
        <v>424</v>
      </c>
      <c r="N309" s="383"/>
      <c r="P309" s="69"/>
    </row>
    <row r="310" spans="2:17" ht="78" customHeight="1">
      <c r="C310" s="377" t="str">
        <f>$C$11</f>
        <v>・業務アドレスの調査</v>
      </c>
      <c r="D310" s="377"/>
      <c r="E310" s="377" t="str">
        <f>$E$11</f>
        <v>・フィッシングやSE（ソーシャルエンジニアリング）によるメールアカウント詐取</v>
      </c>
      <c r="F310" s="377"/>
      <c r="G310" s="377" t="str">
        <f>$G$11</f>
        <v xml:space="preserve">・メールアカウントへの不正ログイン
</v>
      </c>
      <c r="H310" s="377"/>
      <c r="I310" s="377" t="str">
        <f>$I$11</f>
        <v>-</v>
      </c>
      <c r="J310" s="377"/>
      <c r="K310" s="377" t="str">
        <f>$K$11</f>
        <v>-</v>
      </c>
      <c r="L310" s="377"/>
      <c r="M310" s="377" t="str">
        <f>$M$11</f>
        <v>・取引先を装った請求メールの送付</v>
      </c>
      <c r="N310" s="377"/>
      <c r="P310" s="69"/>
    </row>
    <row r="311" spans="2:17" ht="26.1" customHeight="1">
      <c r="C311" s="377" t="s">
        <v>340</v>
      </c>
      <c r="D311" s="377"/>
      <c r="E311" s="377" t="s">
        <v>340</v>
      </c>
      <c r="F311" s="377"/>
      <c r="G311" s="377" t="s">
        <v>340</v>
      </c>
      <c r="H311" s="377"/>
      <c r="I311" s="377" t="s">
        <v>340</v>
      </c>
      <c r="J311" s="377"/>
      <c r="K311" s="377" t="s">
        <v>340</v>
      </c>
      <c r="L311" s="377"/>
      <c r="M311" s="377" t="s">
        <v>340</v>
      </c>
      <c r="N311" s="377"/>
      <c r="P311" s="69"/>
    </row>
    <row r="312" spans="2:17" ht="20.25" thickBot="1">
      <c r="P312" s="69"/>
    </row>
    <row r="313" spans="2:17" ht="40.5" thickBot="1">
      <c r="C313" s="450" t="s">
        <v>344</v>
      </c>
      <c r="D313" s="451"/>
      <c r="E313" s="451"/>
      <c r="F313" s="451"/>
      <c r="G313" s="451"/>
      <c r="H313" s="451"/>
      <c r="I313" s="451"/>
      <c r="J313" s="451"/>
      <c r="K313" s="451"/>
      <c r="L313" s="451"/>
      <c r="M313" s="451"/>
      <c r="N313" s="452"/>
      <c r="P313" s="69"/>
    </row>
    <row r="314" spans="2:17" ht="19.5" customHeight="1"/>
    <row r="315" spans="2:17" ht="19.5" customHeight="1"/>
    <row r="316" spans="2:17" ht="39.950000000000003" customHeight="1">
      <c r="B316" s="33"/>
      <c r="C316" s="33" t="s">
        <v>450</v>
      </c>
      <c r="P316" s="69"/>
    </row>
    <row r="317" spans="2:17" ht="20.100000000000001" customHeight="1">
      <c r="C317" s="22" t="s">
        <v>334</v>
      </c>
      <c r="H317" s="22" t="s">
        <v>335</v>
      </c>
      <c r="P317" s="69"/>
    </row>
    <row r="318" spans="2:17" ht="78.95" customHeight="1">
      <c r="C318" s="390" t="str" cm="1">
        <f t="array" aca="1" ref="C318" ca="1">INDEX(Products!A:D, (MATCH(OFFSET(INDIRECT(ADDRESS(ROW(), COLUMN())), -2, 0), Products!B:B, 0)), 4)</f>
        <v>ユーザーが使うクライアント端末に必要最小限の処理をさせ、ほとんどの処理をサーバ側に集中させたシステムアーキテクチャを実現するサービスです。
個別端末上にデータを保存しないので紛失時のリスクを大幅に削減することができます。</v>
      </c>
      <c r="D318" s="390"/>
      <c r="E318" s="390"/>
      <c r="F318" s="390"/>
      <c r="G318" s="390"/>
      <c r="H318" s="392" t="str">
        <f>$H$43</f>
        <v>JIPDEC「企業IT利活⽤動向調査2022」より引用</v>
      </c>
      <c r="I318" s="392"/>
      <c r="J318" s="392"/>
      <c r="P318" s="69"/>
    </row>
    <row r="319" spans="2:17" ht="19.5" customHeight="1">
      <c r="C319" s="22"/>
      <c r="H319" s="391" t="s">
        <v>491</v>
      </c>
      <c r="I319" s="391"/>
      <c r="J319" s="391"/>
      <c r="O319" s="99"/>
      <c r="P319" s="99"/>
      <c r="Q319" s="99"/>
    </row>
    <row r="320" spans="2:17" ht="20.100000000000001" customHeight="1">
      <c r="C320" s="22" t="s">
        <v>348</v>
      </c>
      <c r="G320" s="37"/>
      <c r="H320" s="391"/>
      <c r="I320" s="391"/>
      <c r="J320" s="391"/>
      <c r="O320" s="99"/>
      <c r="P320" s="99"/>
      <c r="Q320" s="99"/>
    </row>
    <row r="321" spans="2:17" ht="100.5" customHeight="1">
      <c r="C321" s="390" t="str" cm="1">
        <f t="array" aca="1" ref="C321" ca="1">INDEX(Products!A:E, (MATCH(OFFSET(INDIRECT(ADDRESS(ROW(), COLUMN())), -5, 0), Products!B:B, 0)), 5)</f>
        <v>・サーバの負荷が高くなるため、リソースを適切に配置する必要があります。</v>
      </c>
      <c r="D321" s="390"/>
      <c r="E321" s="390"/>
      <c r="F321" s="390"/>
      <c r="G321" s="390"/>
      <c r="H321" s="391"/>
      <c r="I321" s="391"/>
      <c r="J321" s="391"/>
      <c r="O321" s="99"/>
      <c r="P321" s="99"/>
      <c r="Q321" s="99"/>
    </row>
    <row r="322" spans="2:17">
      <c r="H322" s="391"/>
      <c r="I322" s="391"/>
      <c r="J322" s="391"/>
      <c r="O322" s="99"/>
      <c r="P322" s="99"/>
      <c r="Q322" s="99"/>
    </row>
    <row r="323" spans="2:17" ht="20.100000000000001" customHeight="1">
      <c r="C323" s="22" t="s">
        <v>339</v>
      </c>
      <c r="H323" s="391"/>
      <c r="I323" s="391"/>
      <c r="J323" s="391"/>
      <c r="O323" s="99"/>
      <c r="P323" s="99"/>
      <c r="Q323" s="99"/>
    </row>
    <row r="324" spans="2:17">
      <c r="O324" s="99"/>
      <c r="P324" s="99"/>
      <c r="Q324" s="99"/>
    </row>
    <row r="325" spans="2:17">
      <c r="C325" s="378" t="s">
        <v>419</v>
      </c>
      <c r="D325" s="378"/>
      <c r="E325" s="379" t="s">
        <v>426</v>
      </c>
      <c r="F325" s="379"/>
      <c r="G325" s="380" t="s">
        <v>421</v>
      </c>
      <c r="H325" s="380"/>
      <c r="I325" s="381" t="s">
        <v>422</v>
      </c>
      <c r="J325" s="381"/>
      <c r="K325" s="382" t="s">
        <v>423</v>
      </c>
      <c r="L325" s="382"/>
      <c r="M325" s="383" t="s">
        <v>424</v>
      </c>
      <c r="N325" s="383"/>
      <c r="P325" s="69"/>
    </row>
    <row r="326" spans="2:17" ht="86.1" customHeight="1">
      <c r="C326" s="377" t="str">
        <f>$C$11</f>
        <v>・業務アドレスの調査</v>
      </c>
      <c r="D326" s="377"/>
      <c r="E326" s="377" t="str">
        <f>$E$11</f>
        <v>・フィッシングやSE（ソーシャルエンジニアリング）によるメールアカウント詐取</v>
      </c>
      <c r="F326" s="377"/>
      <c r="G326" s="377" t="str">
        <f>$G$11</f>
        <v xml:space="preserve">・メールアカウントへの不正ログイン
</v>
      </c>
      <c r="H326" s="377"/>
      <c r="I326" s="377" t="str">
        <f>$I$11</f>
        <v>-</v>
      </c>
      <c r="J326" s="377"/>
      <c r="K326" s="377" t="str">
        <f>$K$11</f>
        <v>-</v>
      </c>
      <c r="L326" s="377"/>
      <c r="M326" s="377" t="str">
        <f>$M$11</f>
        <v>・取引先を装った請求メールの送付</v>
      </c>
      <c r="N326" s="377"/>
      <c r="P326" s="69"/>
    </row>
    <row r="327" spans="2:17" ht="21" customHeight="1">
      <c r="C327" s="377" t="s">
        <v>340</v>
      </c>
      <c r="D327" s="377"/>
      <c r="E327" s="377" t="s">
        <v>340</v>
      </c>
      <c r="F327" s="377"/>
      <c r="G327" s="377" t="s">
        <v>340</v>
      </c>
      <c r="H327" s="377"/>
      <c r="I327" s="377" t="s">
        <v>340</v>
      </c>
      <c r="J327" s="377"/>
      <c r="K327" s="377" t="s">
        <v>340</v>
      </c>
      <c r="L327" s="377"/>
      <c r="M327" s="377" t="s">
        <v>340</v>
      </c>
      <c r="N327" s="377"/>
      <c r="P327" s="69"/>
    </row>
    <row r="328" spans="2:17" ht="20.25" thickBot="1">
      <c r="P328" s="69"/>
    </row>
    <row r="329" spans="2:17" ht="39.950000000000003" customHeight="1" thickBot="1">
      <c r="C329" s="374" t="s">
        <v>490</v>
      </c>
      <c r="D329" s="375"/>
      <c r="E329" s="375"/>
      <c r="F329" s="375"/>
      <c r="G329" s="375"/>
      <c r="H329" s="375"/>
      <c r="I329" s="375"/>
      <c r="J329" s="375"/>
      <c r="K329" s="375"/>
      <c r="L329" s="375"/>
      <c r="M329" s="375"/>
      <c r="N329" s="376"/>
      <c r="P329" s="69"/>
    </row>
    <row r="330" spans="2:17" ht="19.5" customHeight="1">
      <c r="C330" s="22"/>
      <c r="H330" s="99"/>
      <c r="I330" s="99"/>
      <c r="J330" s="99"/>
      <c r="P330" s="69"/>
    </row>
    <row r="331" spans="2:17" ht="19.5" customHeight="1">
      <c r="C331" s="22"/>
      <c r="H331" s="99"/>
      <c r="I331" s="99"/>
      <c r="J331" s="99"/>
      <c r="P331" s="69"/>
    </row>
    <row r="332" spans="2:17" ht="39.75">
      <c r="B332" s="33"/>
      <c r="C332" s="33" t="s">
        <v>451</v>
      </c>
      <c r="P332" s="69"/>
    </row>
    <row r="333" spans="2:17">
      <c r="C333" s="22" t="s">
        <v>334</v>
      </c>
      <c r="H333" s="22" t="s">
        <v>335</v>
      </c>
      <c r="P333" s="69"/>
    </row>
    <row r="334" spans="2:17" ht="57" customHeight="1">
      <c r="C334" s="390" t="str" cm="1">
        <f t="array" aca="1" ref="C334" ca="1">INDEX(Products!A:D, (MATCH(OFFSET(INDIRECT(ADDRESS(ROW(), COLUMN())), -2, 0), Products!B:B, 0)), 4)</f>
        <v>ネットワークやユーザPCから集約したログを集約し、AIを利用してユーザの振る舞いを分析し、普段と違う動作を検知できるツールです。内部不正やマルウェアに感染した端末上で行われる不正な操作の検知ができます。</v>
      </c>
      <c r="D334" s="390"/>
      <c r="E334" s="390"/>
      <c r="F334" s="390"/>
      <c r="G334" s="390"/>
      <c r="H334" s="392" t="str">
        <f>$H$43</f>
        <v>JIPDEC「企業IT利活⽤動向調査2022」より引用</v>
      </c>
      <c r="I334" s="392"/>
      <c r="J334" s="392"/>
      <c r="P334" s="69"/>
    </row>
    <row r="335" spans="2:17">
      <c r="C335" s="22"/>
      <c r="H335" s="391" t="s">
        <v>491</v>
      </c>
      <c r="I335" s="391"/>
      <c r="J335" s="391"/>
      <c r="O335" s="99"/>
      <c r="P335" s="99"/>
      <c r="Q335" s="99"/>
    </row>
    <row r="336" spans="2:17">
      <c r="C336" s="22" t="s">
        <v>348</v>
      </c>
      <c r="G336" s="37"/>
      <c r="H336" s="391"/>
      <c r="I336" s="391"/>
      <c r="J336" s="391"/>
      <c r="O336" s="99"/>
      <c r="P336" s="99"/>
      <c r="Q336" s="99"/>
    </row>
    <row r="337" spans="2:17" ht="100.5" customHeight="1">
      <c r="C337" s="390" t="str" cm="1">
        <f t="array" aca="1" ref="C337" ca="1">INDEX(Products!A:E, (MATCH(OFFSET(INDIRECT(ADDRESS(ROW(), COLUMN())), -5, 0), Products!B:B, 0)), 5)</f>
        <v>・ログ分析ツールSIEMの追加機能として導入されるケースが多いです。
・ユーザの振る舞いをAIで判断するためには一定の学習期間が必要です。</v>
      </c>
      <c r="D337" s="390"/>
      <c r="E337" s="390"/>
      <c r="F337" s="390"/>
      <c r="G337" s="390"/>
      <c r="H337" s="391"/>
      <c r="I337" s="391"/>
      <c r="J337" s="391"/>
      <c r="O337" s="99"/>
      <c r="P337" s="99"/>
      <c r="Q337" s="99"/>
    </row>
    <row r="338" spans="2:17">
      <c r="H338" s="391"/>
      <c r="I338" s="391"/>
      <c r="J338" s="391"/>
      <c r="O338" s="99"/>
      <c r="P338" s="99"/>
      <c r="Q338" s="99"/>
    </row>
    <row r="339" spans="2:17">
      <c r="C339" s="22" t="s">
        <v>339</v>
      </c>
      <c r="H339" s="391"/>
      <c r="I339" s="391"/>
      <c r="J339" s="391"/>
      <c r="O339" s="99"/>
      <c r="P339" s="99"/>
      <c r="Q339" s="99"/>
    </row>
    <row r="340" spans="2:17">
      <c r="O340" s="99"/>
      <c r="P340" s="99"/>
      <c r="Q340" s="99"/>
    </row>
    <row r="341" spans="2:17">
      <c r="C341" s="378" t="s">
        <v>419</v>
      </c>
      <c r="D341" s="378"/>
      <c r="E341" s="379" t="s">
        <v>426</v>
      </c>
      <c r="F341" s="379"/>
      <c r="G341" s="380" t="s">
        <v>421</v>
      </c>
      <c r="H341" s="380"/>
      <c r="I341" s="381" t="s">
        <v>422</v>
      </c>
      <c r="J341" s="381"/>
      <c r="K341" s="382" t="s">
        <v>423</v>
      </c>
      <c r="L341" s="382"/>
      <c r="M341" s="383" t="s">
        <v>424</v>
      </c>
      <c r="N341" s="383"/>
      <c r="P341" s="69"/>
    </row>
    <row r="342" spans="2:17" ht="72" customHeight="1">
      <c r="C342" s="377" t="str">
        <f>$C$11</f>
        <v>・業務アドレスの調査</v>
      </c>
      <c r="D342" s="377"/>
      <c r="E342" s="377" t="str">
        <f>$E$11</f>
        <v>・フィッシングやSE（ソーシャルエンジニアリング）によるメールアカウント詐取</v>
      </c>
      <c r="F342" s="377"/>
      <c r="G342" s="384" t="str">
        <f>$G$11</f>
        <v xml:space="preserve">・メールアカウントへの不正ログイン
</v>
      </c>
      <c r="H342" s="384"/>
      <c r="I342" s="377" t="str">
        <f>$I$11</f>
        <v>-</v>
      </c>
      <c r="J342" s="377"/>
      <c r="K342" s="377" t="str">
        <f>$K$11</f>
        <v>-</v>
      </c>
      <c r="L342" s="377"/>
      <c r="M342" s="377" t="str">
        <f>$M$11</f>
        <v>・取引先を装った請求メールの送付</v>
      </c>
      <c r="N342" s="377"/>
      <c r="P342" s="69"/>
    </row>
    <row r="343" spans="2:17" ht="69" customHeight="1">
      <c r="C343" s="377" t="s">
        <v>340</v>
      </c>
      <c r="D343" s="377"/>
      <c r="E343" s="377" t="s">
        <v>340</v>
      </c>
      <c r="F343" s="377"/>
      <c r="G343" s="389" t="s">
        <v>522</v>
      </c>
      <c r="H343" s="389"/>
      <c r="I343" s="377" t="s">
        <v>340</v>
      </c>
      <c r="J343" s="377"/>
      <c r="K343" s="377" t="s">
        <v>340</v>
      </c>
      <c r="L343" s="377"/>
      <c r="M343" s="377" t="s">
        <v>340</v>
      </c>
      <c r="N343" s="377"/>
      <c r="P343" s="69"/>
    </row>
    <row r="344" spans="2:17" ht="20.25" thickBot="1">
      <c r="P344" s="69"/>
    </row>
    <row r="345" spans="2:17" ht="39.950000000000003" customHeight="1" thickBot="1">
      <c r="C345" s="374" t="s">
        <v>490</v>
      </c>
      <c r="D345" s="375"/>
      <c r="E345" s="375"/>
      <c r="F345" s="375"/>
      <c r="G345" s="375"/>
      <c r="H345" s="375"/>
      <c r="I345" s="375"/>
      <c r="J345" s="375"/>
      <c r="K345" s="375"/>
      <c r="L345" s="375"/>
      <c r="M345" s="375"/>
      <c r="N345" s="376"/>
      <c r="P345" s="69"/>
    </row>
    <row r="346" spans="2:17" ht="19.5" customHeight="1">
      <c r="C346" s="22"/>
      <c r="H346" s="99"/>
      <c r="I346" s="99"/>
      <c r="J346" s="99"/>
      <c r="P346" s="69"/>
    </row>
    <row r="347" spans="2:17" ht="19.5" customHeight="1">
      <c r="C347" s="22"/>
      <c r="H347" s="99"/>
      <c r="I347" s="99"/>
      <c r="J347" s="99"/>
      <c r="P347" s="69"/>
    </row>
    <row r="348" spans="2:17" ht="39.75">
      <c r="B348" s="33"/>
      <c r="C348" s="33" t="s">
        <v>454</v>
      </c>
      <c r="P348" s="69"/>
    </row>
    <row r="349" spans="2:17">
      <c r="C349" s="22" t="s">
        <v>334</v>
      </c>
      <c r="H349" s="22" t="s">
        <v>335</v>
      </c>
      <c r="P349" s="69"/>
    </row>
    <row r="350" spans="2:17" ht="78.95" customHeight="1">
      <c r="C350" s="390" t="str" cm="1">
        <f t="array" aca="1" ref="C350" ca="1">INDEX(Products!A:D, (MATCH(OFFSET(INDIRECT(ADDRESS(ROW(), COLUMN())), -2, 0), Products!B:B, 0)), 4)</f>
        <v>新しくサービスを立ち上げたり、既存システムの定期的な見直しを行う際、脆弱性がないかどうかを自社で開発・提供するサーバ・プラットホームに対してスキャン・模擬攻撃などを行い、穴がないかを診断することのできるサービスです。</v>
      </c>
      <c r="D350" s="390"/>
      <c r="E350" s="390"/>
      <c r="F350" s="390"/>
      <c r="G350" s="390"/>
      <c r="H350" s="392" t="str">
        <f>$H$43</f>
        <v>JIPDEC「企業IT利活⽤動向調査2022」より引用</v>
      </c>
      <c r="I350" s="392"/>
      <c r="J350" s="392"/>
      <c r="P350" s="69"/>
    </row>
    <row r="351" spans="2:17">
      <c r="C351" s="22"/>
      <c r="H351" s="391" t="s">
        <v>491</v>
      </c>
      <c r="I351" s="391"/>
      <c r="J351" s="391"/>
      <c r="O351" s="99"/>
      <c r="P351" s="99"/>
      <c r="Q351" s="99"/>
    </row>
    <row r="352" spans="2:17">
      <c r="C352" s="22" t="s">
        <v>348</v>
      </c>
      <c r="G352" s="37"/>
      <c r="H352" s="391"/>
      <c r="I352" s="391"/>
      <c r="J352" s="391"/>
      <c r="O352" s="99"/>
      <c r="P352" s="99"/>
      <c r="Q352" s="99"/>
    </row>
    <row r="353" spans="2:17" ht="100.5" customHeight="1">
      <c r="C353" s="390" t="str" cm="1">
        <f t="array" aca="1" ref="C353" ca="1">INDEX(Products!A:E, (MATCH(OFFSET(INDIRECT(ADDRESS(ROW(), COLUMN())), -5, 0), Products!B:B, 0)), 5)</f>
        <v>・ペネトレーションテストとは異なるものです。</v>
      </c>
      <c r="D353" s="390"/>
      <c r="E353" s="390"/>
      <c r="F353" s="390"/>
      <c r="G353" s="390"/>
      <c r="H353" s="391"/>
      <c r="I353" s="391"/>
      <c r="J353" s="391"/>
      <c r="O353" s="99"/>
      <c r="P353" s="99"/>
      <c r="Q353" s="99"/>
    </row>
    <row r="354" spans="2:17">
      <c r="H354" s="391"/>
      <c r="I354" s="391"/>
      <c r="J354" s="391"/>
      <c r="O354" s="99"/>
      <c r="P354" s="99"/>
      <c r="Q354" s="99"/>
    </row>
    <row r="355" spans="2:17">
      <c r="C355" s="22" t="s">
        <v>339</v>
      </c>
      <c r="H355" s="391"/>
      <c r="I355" s="391"/>
      <c r="J355" s="391"/>
      <c r="O355" s="99"/>
      <c r="P355" s="99"/>
      <c r="Q355" s="99"/>
    </row>
    <row r="356" spans="2:17">
      <c r="O356" s="99"/>
      <c r="P356" s="99"/>
      <c r="Q356" s="99"/>
    </row>
    <row r="357" spans="2:17">
      <c r="C357" s="378" t="s">
        <v>419</v>
      </c>
      <c r="D357" s="378"/>
      <c r="E357" s="379" t="s">
        <v>426</v>
      </c>
      <c r="F357" s="379"/>
      <c r="G357" s="380" t="s">
        <v>421</v>
      </c>
      <c r="H357" s="380"/>
      <c r="I357" s="381" t="s">
        <v>422</v>
      </c>
      <c r="J357" s="381"/>
      <c r="K357" s="382" t="s">
        <v>423</v>
      </c>
      <c r="L357" s="382"/>
      <c r="M357" s="383" t="s">
        <v>424</v>
      </c>
      <c r="N357" s="383"/>
      <c r="P357" s="69"/>
    </row>
    <row r="358" spans="2:17" ht="59.1" customHeight="1">
      <c r="C358" s="377" t="str">
        <f>$C$11</f>
        <v>・業務アドレスの調査</v>
      </c>
      <c r="D358" s="377"/>
      <c r="E358" s="377" t="str">
        <f>$E$11</f>
        <v>・フィッシングやSE（ソーシャルエンジニアリング）によるメールアカウント詐取</v>
      </c>
      <c r="F358" s="377"/>
      <c r="G358" s="377" t="str">
        <f>$G$11</f>
        <v xml:space="preserve">・メールアカウントへの不正ログイン
</v>
      </c>
      <c r="H358" s="377"/>
      <c r="I358" s="377" t="str">
        <f>$I$11</f>
        <v>-</v>
      </c>
      <c r="J358" s="377"/>
      <c r="K358" s="377" t="str">
        <f>$K$11</f>
        <v>-</v>
      </c>
      <c r="L358" s="377"/>
      <c r="M358" s="377" t="str">
        <f>$M$11</f>
        <v>・取引先を装った請求メールの送付</v>
      </c>
      <c r="N358" s="377"/>
      <c r="P358" s="69"/>
    </row>
    <row r="359" spans="2:17" ht="24" customHeight="1">
      <c r="C359" s="377" t="s">
        <v>340</v>
      </c>
      <c r="D359" s="377"/>
      <c r="E359" s="377" t="s">
        <v>340</v>
      </c>
      <c r="F359" s="377"/>
      <c r="G359" s="377" t="s">
        <v>340</v>
      </c>
      <c r="H359" s="377"/>
      <c r="I359" s="377" t="s">
        <v>340</v>
      </c>
      <c r="J359" s="377"/>
      <c r="K359" s="377" t="s">
        <v>340</v>
      </c>
      <c r="L359" s="377"/>
      <c r="M359" s="377" t="s">
        <v>340</v>
      </c>
      <c r="N359" s="377"/>
      <c r="P359" s="69"/>
    </row>
    <row r="360" spans="2:17" ht="20.25" thickBot="1">
      <c r="P360" s="69"/>
    </row>
    <row r="361" spans="2:17" ht="39.950000000000003" customHeight="1" thickBot="1">
      <c r="C361" s="374" t="s">
        <v>490</v>
      </c>
      <c r="D361" s="375"/>
      <c r="E361" s="375"/>
      <c r="F361" s="375"/>
      <c r="G361" s="375"/>
      <c r="H361" s="375"/>
      <c r="I361" s="375"/>
      <c r="J361" s="375"/>
      <c r="K361" s="375"/>
      <c r="L361" s="375"/>
      <c r="M361" s="375"/>
      <c r="N361" s="376"/>
      <c r="P361" s="69"/>
    </row>
    <row r="362" spans="2:17" ht="19.5" customHeight="1">
      <c r="C362" s="22"/>
      <c r="H362" s="99"/>
      <c r="I362" s="99"/>
      <c r="J362" s="99"/>
      <c r="P362" s="69"/>
    </row>
    <row r="363" spans="2:17" ht="19.5" customHeight="1">
      <c r="C363" s="22"/>
      <c r="H363" s="99"/>
      <c r="I363" s="99"/>
      <c r="J363" s="99"/>
      <c r="P363" s="69"/>
    </row>
    <row r="364" spans="2:17" ht="39.75">
      <c r="B364" s="33"/>
      <c r="C364" s="33" t="s">
        <v>456</v>
      </c>
      <c r="P364" s="69"/>
    </row>
    <row r="365" spans="2:17">
      <c r="C365" s="22" t="s">
        <v>334</v>
      </c>
      <c r="H365" s="22" t="s">
        <v>335</v>
      </c>
      <c r="P365" s="69"/>
    </row>
    <row r="366" spans="2:17" ht="78.95" customHeight="1">
      <c r="C366" s="390" t="str" cm="1">
        <f t="array" aca="1" ref="C366" ca="1">INDEX(Products!A:D, (MATCH(OFFSET(INDIRECT(ADDRESS(ROW(), COLUMN())), -2, 0), Products!B:B, 0)), 4)</f>
        <v>自社が運営するWebサービスに対して、脆弱性がないかどうかをスキャン・模擬攻撃などを行い、穴がないかを診断することのできるサービスです。</v>
      </c>
      <c r="D366" s="390"/>
      <c r="E366" s="390"/>
      <c r="F366" s="390"/>
      <c r="G366" s="390"/>
      <c r="H366" s="392" t="str">
        <f>$H$43</f>
        <v>JIPDEC「企業IT利活⽤動向調査2022」より引用</v>
      </c>
      <c r="I366" s="392"/>
      <c r="J366" s="392"/>
      <c r="P366" s="69"/>
    </row>
    <row r="367" spans="2:17">
      <c r="C367" s="22"/>
      <c r="H367" s="391" t="s">
        <v>491</v>
      </c>
      <c r="I367" s="391"/>
      <c r="J367" s="391"/>
      <c r="O367" s="99"/>
      <c r="P367" s="99"/>
      <c r="Q367" s="99"/>
    </row>
    <row r="368" spans="2:17">
      <c r="C368" s="22" t="s">
        <v>348</v>
      </c>
      <c r="G368" s="37"/>
      <c r="H368" s="391"/>
      <c r="I368" s="391"/>
      <c r="J368" s="391"/>
      <c r="O368" s="99"/>
      <c r="P368" s="99"/>
      <c r="Q368" s="99"/>
    </row>
    <row r="369" spans="2:17" ht="100.5" customHeight="1">
      <c r="C369" s="390" t="str" cm="1">
        <f t="array" aca="1" ref="C369" ca="1">INDEX(Products!A:E, (MATCH(OFFSET(INDIRECT(ADDRESS(ROW(), COLUMN())), -5, 0), Products!B:B, 0)), 5)</f>
        <v>・ペネトレーションテストとは異なるものです。</v>
      </c>
      <c r="D369" s="390"/>
      <c r="E369" s="390"/>
      <c r="F369" s="390"/>
      <c r="G369" s="390"/>
      <c r="H369" s="391"/>
      <c r="I369" s="391"/>
      <c r="J369" s="391"/>
      <c r="O369" s="99"/>
      <c r="P369" s="99"/>
      <c r="Q369" s="99"/>
    </row>
    <row r="370" spans="2:17">
      <c r="H370" s="391"/>
      <c r="I370" s="391"/>
      <c r="J370" s="391"/>
      <c r="O370" s="99"/>
      <c r="P370" s="99"/>
      <c r="Q370" s="99"/>
    </row>
    <row r="371" spans="2:17">
      <c r="C371" s="22" t="s">
        <v>339</v>
      </c>
      <c r="H371" s="391"/>
      <c r="I371" s="391"/>
      <c r="J371" s="391"/>
      <c r="O371" s="99"/>
      <c r="P371" s="99"/>
      <c r="Q371" s="99"/>
    </row>
    <row r="372" spans="2:17">
      <c r="O372" s="99"/>
      <c r="P372" s="99"/>
      <c r="Q372" s="99"/>
    </row>
    <row r="373" spans="2:17">
      <c r="C373" s="378" t="s">
        <v>419</v>
      </c>
      <c r="D373" s="378"/>
      <c r="E373" s="379" t="s">
        <v>426</v>
      </c>
      <c r="F373" s="379"/>
      <c r="G373" s="380" t="s">
        <v>421</v>
      </c>
      <c r="H373" s="380"/>
      <c r="I373" s="381" t="s">
        <v>422</v>
      </c>
      <c r="J373" s="381"/>
      <c r="K373" s="382" t="s">
        <v>423</v>
      </c>
      <c r="L373" s="382"/>
      <c r="M373" s="383" t="s">
        <v>424</v>
      </c>
      <c r="N373" s="383"/>
      <c r="P373" s="69"/>
    </row>
    <row r="374" spans="2:17" ht="65.099999999999994" customHeight="1">
      <c r="C374" s="377" t="str">
        <f>$C$11</f>
        <v>・業務アドレスの調査</v>
      </c>
      <c r="D374" s="377"/>
      <c r="E374" s="377" t="str">
        <f>$E$11</f>
        <v>・フィッシングやSE（ソーシャルエンジニアリング）によるメールアカウント詐取</v>
      </c>
      <c r="F374" s="377"/>
      <c r="G374" s="377" t="str">
        <f>$G$11</f>
        <v xml:space="preserve">・メールアカウントへの不正ログイン
</v>
      </c>
      <c r="H374" s="377"/>
      <c r="I374" s="377" t="str">
        <f>$I$11</f>
        <v>-</v>
      </c>
      <c r="J374" s="377"/>
      <c r="K374" s="377" t="str">
        <f>$K$11</f>
        <v>-</v>
      </c>
      <c r="L374" s="377"/>
      <c r="M374" s="377" t="str">
        <f>$M$11</f>
        <v>・取引先を装った請求メールの送付</v>
      </c>
      <c r="N374" s="377"/>
      <c r="P374" s="69"/>
    </row>
    <row r="375" spans="2:17" ht="18.95" customHeight="1">
      <c r="C375" s="377" t="s">
        <v>340</v>
      </c>
      <c r="D375" s="377"/>
      <c r="E375" s="377" t="s">
        <v>340</v>
      </c>
      <c r="F375" s="377"/>
      <c r="G375" s="377" t="s">
        <v>340</v>
      </c>
      <c r="H375" s="377"/>
      <c r="I375" s="377" t="s">
        <v>340</v>
      </c>
      <c r="J375" s="377"/>
      <c r="K375" s="377" t="s">
        <v>340</v>
      </c>
      <c r="L375" s="377"/>
      <c r="M375" s="377" t="s">
        <v>340</v>
      </c>
      <c r="N375" s="377"/>
      <c r="P375" s="69"/>
    </row>
    <row r="376" spans="2:17" ht="20.25" thickBot="1">
      <c r="P376" s="69"/>
    </row>
    <row r="377" spans="2:17" ht="39.950000000000003" customHeight="1" thickBot="1">
      <c r="C377" s="374" t="s">
        <v>490</v>
      </c>
      <c r="D377" s="375"/>
      <c r="E377" s="375"/>
      <c r="F377" s="375"/>
      <c r="G377" s="375"/>
      <c r="H377" s="375"/>
      <c r="I377" s="375"/>
      <c r="J377" s="375"/>
      <c r="K377" s="375"/>
      <c r="L377" s="375"/>
      <c r="M377" s="375"/>
      <c r="N377" s="376"/>
      <c r="P377" s="69"/>
    </row>
    <row r="378" spans="2:17" ht="19.5" customHeight="1">
      <c r="C378" s="22"/>
      <c r="H378" s="99"/>
      <c r="I378" s="99"/>
      <c r="J378" s="99"/>
      <c r="P378" s="69"/>
    </row>
    <row r="379" spans="2:17" ht="19.5" customHeight="1">
      <c r="C379" s="22"/>
      <c r="H379" s="99"/>
      <c r="I379" s="99"/>
      <c r="J379" s="99"/>
      <c r="P379" s="69"/>
    </row>
    <row r="380" spans="2:17" ht="39.75">
      <c r="B380" s="33"/>
      <c r="C380" s="33" t="s">
        <v>458</v>
      </c>
      <c r="P380" s="69"/>
    </row>
    <row r="381" spans="2:17">
      <c r="C381" s="22" t="s">
        <v>334</v>
      </c>
      <c r="H381" s="22" t="s">
        <v>335</v>
      </c>
      <c r="P381" s="69"/>
    </row>
    <row r="382" spans="2:17" ht="81" customHeight="1">
      <c r="C382" s="390" t="str" cm="1">
        <f t="array" aca="1" ref="C382" ca="1">INDEX(Products!A:D, (MATCH(OFFSET(INDIRECT(ADDRESS(ROW(), COLUMN())), -2, 0), Products!B:B, 0)), 4)</f>
        <v>パケットや通信ログを監視して攻撃者の侵入を検知するIDS等の製品を侵入検知ツールと呼びます。
適切な検知・遮断ルールの設定（チューニング）の難しさから社外のセキュリティ専門企業などが
請け負うサービスもあります。</v>
      </c>
      <c r="D382" s="390"/>
      <c r="E382" s="390"/>
      <c r="F382" s="390"/>
      <c r="G382" s="390"/>
      <c r="H382" s="390" t="s">
        <v>383</v>
      </c>
      <c r="I382" s="390"/>
      <c r="J382" s="390"/>
      <c r="P382" s="69"/>
    </row>
    <row r="383" spans="2:17">
      <c r="C383" s="22"/>
      <c r="H383" s="391" t="s">
        <v>491</v>
      </c>
      <c r="I383" s="391"/>
      <c r="J383" s="391"/>
      <c r="O383" s="99"/>
      <c r="P383" s="99"/>
      <c r="Q383" s="99"/>
    </row>
    <row r="384" spans="2:17">
      <c r="C384" s="22" t="s">
        <v>348</v>
      </c>
      <c r="G384" s="37"/>
      <c r="H384" s="391"/>
      <c r="I384" s="391"/>
      <c r="J384" s="391"/>
      <c r="O384" s="99"/>
      <c r="P384" s="99"/>
      <c r="Q384" s="99"/>
    </row>
    <row r="385" spans="2:17" ht="100.5" customHeight="1">
      <c r="C385" s="390" t="str" cm="1">
        <f t="array" aca="1" ref="C385" ca="1">INDEX(Products!A:E, (MATCH(OFFSET(INDIRECT(ADDRESS(ROW(), COLUMN())), -5, 0), Products!B:B, 0)), 5)</f>
        <v xml:space="preserve">・検知ルールによっては誤検知が発生するため、ルールのアップデート体制やアラートを処理する際のルールが必要となります。
・検知精度を高めるためにはチューニングが必要です。自社で運用が可能か、外部委託が必要か検討を実施してください。				</v>
      </c>
      <c r="D385" s="390"/>
      <c r="E385" s="390"/>
      <c r="F385" s="390"/>
      <c r="G385" s="390"/>
      <c r="H385" s="391"/>
      <c r="I385" s="391"/>
      <c r="J385" s="391"/>
      <c r="O385" s="99"/>
      <c r="P385" s="99"/>
      <c r="Q385" s="99"/>
    </row>
    <row r="386" spans="2:17">
      <c r="H386" s="391"/>
      <c r="I386" s="391"/>
      <c r="J386" s="391"/>
      <c r="O386" s="99"/>
      <c r="P386" s="99"/>
      <c r="Q386" s="99"/>
    </row>
    <row r="387" spans="2:17">
      <c r="C387" s="22" t="s">
        <v>339</v>
      </c>
      <c r="H387" s="391"/>
      <c r="I387" s="391"/>
      <c r="J387" s="391"/>
      <c r="O387" s="99"/>
      <c r="P387" s="99"/>
      <c r="Q387" s="99"/>
    </row>
    <row r="388" spans="2:17">
      <c r="O388" s="99"/>
      <c r="P388" s="99"/>
      <c r="Q388" s="99"/>
    </row>
    <row r="389" spans="2:17">
      <c r="C389" s="378" t="s">
        <v>419</v>
      </c>
      <c r="D389" s="378"/>
      <c r="E389" s="379" t="s">
        <v>426</v>
      </c>
      <c r="F389" s="379"/>
      <c r="G389" s="380" t="s">
        <v>421</v>
      </c>
      <c r="H389" s="380"/>
      <c r="I389" s="381" t="s">
        <v>422</v>
      </c>
      <c r="J389" s="381"/>
      <c r="K389" s="382" t="s">
        <v>423</v>
      </c>
      <c r="L389" s="382"/>
      <c r="M389" s="383" t="s">
        <v>424</v>
      </c>
      <c r="N389" s="383"/>
      <c r="P389" s="69"/>
    </row>
    <row r="390" spans="2:17" ht="63.95" customHeight="1">
      <c r="C390" s="377" t="str">
        <f>$C$11</f>
        <v>・業務アドレスの調査</v>
      </c>
      <c r="D390" s="377"/>
      <c r="E390" s="377" t="str">
        <f>$E$11</f>
        <v>・フィッシングやSE（ソーシャルエンジニアリング）によるメールアカウント詐取</v>
      </c>
      <c r="F390" s="377"/>
      <c r="G390" s="377" t="str">
        <f>$G$11</f>
        <v xml:space="preserve">・メールアカウントへの不正ログイン
</v>
      </c>
      <c r="H390" s="377"/>
      <c r="I390" s="377" t="str">
        <f>$I$11</f>
        <v>-</v>
      </c>
      <c r="J390" s="377"/>
      <c r="K390" s="377" t="str">
        <f>$K$11</f>
        <v>-</v>
      </c>
      <c r="L390" s="377"/>
      <c r="M390" s="377" t="str">
        <f>$M$11</f>
        <v>・取引先を装った請求メールの送付</v>
      </c>
      <c r="N390" s="377"/>
      <c r="P390" s="69"/>
    </row>
    <row r="391" spans="2:17" ht="20.100000000000001" customHeight="1">
      <c r="C391" s="377" t="s">
        <v>340</v>
      </c>
      <c r="D391" s="377"/>
      <c r="E391" s="377" t="s">
        <v>340</v>
      </c>
      <c r="F391" s="377"/>
      <c r="G391" s="377" t="s">
        <v>340</v>
      </c>
      <c r="H391" s="377"/>
      <c r="I391" s="377" t="s">
        <v>340</v>
      </c>
      <c r="J391" s="377"/>
      <c r="K391" s="377" t="s">
        <v>340</v>
      </c>
      <c r="L391" s="377"/>
      <c r="M391" s="377" t="s">
        <v>340</v>
      </c>
      <c r="N391" s="377"/>
      <c r="P391" s="69"/>
    </row>
    <row r="392" spans="2:17" ht="20.25" thickBot="1">
      <c r="P392" s="69"/>
    </row>
    <row r="393" spans="2:17" ht="39.950000000000003" customHeight="1" thickBot="1">
      <c r="C393" s="374" t="s">
        <v>490</v>
      </c>
      <c r="D393" s="375"/>
      <c r="E393" s="375"/>
      <c r="F393" s="375"/>
      <c r="G393" s="375"/>
      <c r="H393" s="375"/>
      <c r="I393" s="375"/>
      <c r="J393" s="375"/>
      <c r="K393" s="375"/>
      <c r="L393" s="375"/>
      <c r="M393" s="375"/>
      <c r="N393" s="376"/>
      <c r="P393" s="69"/>
    </row>
    <row r="394" spans="2:17" ht="19.5" customHeight="1">
      <c r="C394" s="22"/>
      <c r="H394" s="99"/>
      <c r="I394" s="99"/>
      <c r="J394" s="99"/>
      <c r="P394" s="69"/>
    </row>
    <row r="395" spans="2:17" ht="19.5" customHeight="1">
      <c r="C395" s="22"/>
      <c r="H395" s="99"/>
      <c r="I395" s="99"/>
      <c r="J395" s="99"/>
      <c r="P395" s="69"/>
    </row>
    <row r="396" spans="2:17" ht="39.75">
      <c r="B396" s="33"/>
      <c r="C396" s="33" t="s">
        <v>462</v>
      </c>
      <c r="P396" s="69"/>
    </row>
    <row r="397" spans="2:17">
      <c r="C397" s="22" t="s">
        <v>334</v>
      </c>
      <c r="H397" s="22" t="s">
        <v>335</v>
      </c>
      <c r="P397" s="69"/>
    </row>
    <row r="398" spans="2:17" ht="59.1" customHeight="1">
      <c r="C398" s="390" t="str" cm="1">
        <f t="array" aca="1" ref="C398" ca="1">INDEX(Products!A:D, (MATCH(OFFSET(INDIRECT(ADDRESS(ROW(), COLUMN())), -2, 0), Products!B:B, 0)), 4)</f>
        <v>FW、SIEM, IDSなどのセキュリティ製品のメンテナンス・検知時の一時対応を
社外のセキュリティ専門企業などが請け負うサービスです。
マネージドセキュリティサービス（MSS）と呼ばれることもあります。</v>
      </c>
      <c r="D398" s="390"/>
      <c r="E398" s="390"/>
      <c r="F398" s="390"/>
      <c r="G398" s="390"/>
      <c r="H398" s="392" t="str">
        <f>$H$43</f>
        <v>JIPDEC「企業IT利活⽤動向調査2022」より引用</v>
      </c>
      <c r="I398" s="392"/>
      <c r="J398" s="392"/>
      <c r="P398" s="69"/>
    </row>
    <row r="399" spans="2:17" ht="39.75" customHeight="1">
      <c r="C399" s="22"/>
      <c r="H399" s="391" t="s">
        <v>491</v>
      </c>
      <c r="I399" s="391"/>
      <c r="J399" s="391"/>
      <c r="O399" s="99"/>
      <c r="P399" s="99"/>
      <c r="Q399" s="99"/>
    </row>
    <row r="400" spans="2:17">
      <c r="C400" s="22" t="s">
        <v>348</v>
      </c>
      <c r="G400" s="37"/>
      <c r="H400" s="391"/>
      <c r="I400" s="391"/>
      <c r="J400" s="391"/>
      <c r="O400" s="99"/>
      <c r="P400" s="99"/>
      <c r="Q400" s="99"/>
    </row>
    <row r="401" spans="2:17" ht="81" customHeight="1">
      <c r="C401" s="390" t="str" cm="1">
        <f t="array" aca="1" ref="C401" ca="1">INDEX(Products!A:E, (MATCH(OFFSET(INDIRECT(ADDRESS(ROW(), COLUMN())), -5, 0), Products!B:B, 0)), 5)</f>
        <v>・検知後の連絡対応などは委託元でフローなどを綿密に作成する必要があります。
・異常がなくても月時レポートなどで運用状況を報告するのが一般的です。</v>
      </c>
      <c r="D401" s="390"/>
      <c r="E401" s="390"/>
      <c r="F401" s="390"/>
      <c r="G401" s="390"/>
      <c r="H401" s="391"/>
      <c r="I401" s="391"/>
      <c r="J401" s="391"/>
      <c r="O401" s="99"/>
      <c r="P401" s="99"/>
      <c r="Q401" s="99"/>
    </row>
    <row r="402" spans="2:17">
      <c r="H402" s="391"/>
      <c r="I402" s="391"/>
      <c r="J402" s="391"/>
      <c r="O402" s="99"/>
      <c r="P402" s="99"/>
      <c r="Q402" s="99"/>
    </row>
    <row r="403" spans="2:17">
      <c r="C403" s="22" t="s">
        <v>339</v>
      </c>
      <c r="H403" s="391"/>
      <c r="I403" s="391"/>
      <c r="J403" s="391"/>
      <c r="O403" s="99"/>
      <c r="P403" s="99"/>
      <c r="Q403" s="99"/>
    </row>
    <row r="404" spans="2:17">
      <c r="C404" s="143" t="s">
        <v>386</v>
      </c>
      <c r="H404" s="391"/>
      <c r="I404" s="391"/>
      <c r="J404" s="391"/>
      <c r="O404" s="99"/>
      <c r="P404" s="99"/>
      <c r="Q404" s="99"/>
    </row>
    <row r="405" spans="2:17">
      <c r="O405" s="99"/>
      <c r="P405" s="99"/>
      <c r="Q405" s="99"/>
    </row>
    <row r="406" spans="2:17">
      <c r="C406" s="378" t="s">
        <v>419</v>
      </c>
      <c r="D406" s="378"/>
      <c r="E406" s="379" t="s">
        <v>426</v>
      </c>
      <c r="F406" s="379"/>
      <c r="G406" s="380" t="s">
        <v>421</v>
      </c>
      <c r="H406" s="380"/>
      <c r="I406" s="381" t="s">
        <v>422</v>
      </c>
      <c r="J406" s="381"/>
      <c r="K406" s="382" t="s">
        <v>423</v>
      </c>
      <c r="L406" s="382"/>
      <c r="M406" s="383" t="s">
        <v>424</v>
      </c>
      <c r="N406" s="383"/>
      <c r="P406" s="69"/>
    </row>
    <row r="407" spans="2:17" ht="81.95" customHeight="1">
      <c r="C407" s="377" t="str">
        <f>$C$11</f>
        <v>・業務アドレスの調査</v>
      </c>
      <c r="D407" s="377"/>
      <c r="E407" s="377" t="str">
        <f>$E$11</f>
        <v>・フィッシングやSE（ソーシャルエンジニアリング）によるメールアカウント詐取</v>
      </c>
      <c r="F407" s="377"/>
      <c r="G407" s="377" t="str">
        <f>$G$11</f>
        <v xml:space="preserve">・メールアカウントへの不正ログイン
</v>
      </c>
      <c r="H407" s="377"/>
      <c r="I407" s="377" t="str">
        <f>$I$11</f>
        <v>-</v>
      </c>
      <c r="J407" s="377"/>
      <c r="K407" s="377" t="str">
        <f>$K$11</f>
        <v>-</v>
      </c>
      <c r="L407" s="377"/>
      <c r="M407" s="377" t="str">
        <f>$M$11</f>
        <v>・取引先を装った請求メールの送付</v>
      </c>
      <c r="N407" s="377"/>
      <c r="P407" s="69"/>
    </row>
    <row r="408" spans="2:17" ht="21" customHeight="1">
      <c r="C408" s="377" t="s">
        <v>340</v>
      </c>
      <c r="D408" s="377"/>
      <c r="E408" s="377" t="s">
        <v>340</v>
      </c>
      <c r="F408" s="377"/>
      <c r="G408" s="377" t="s">
        <v>340</v>
      </c>
      <c r="H408" s="377"/>
      <c r="I408" s="377" t="s">
        <v>340</v>
      </c>
      <c r="J408" s="377"/>
      <c r="K408" s="377" t="s">
        <v>340</v>
      </c>
      <c r="L408" s="377"/>
      <c r="M408" s="377" t="s">
        <v>340</v>
      </c>
      <c r="N408" s="377"/>
      <c r="P408" s="69"/>
    </row>
    <row r="409" spans="2:17" ht="20.25" thickBot="1">
      <c r="P409" s="69"/>
    </row>
    <row r="410" spans="2:17" ht="39.950000000000003" customHeight="1" thickBot="1">
      <c r="C410" s="374" t="s">
        <v>490</v>
      </c>
      <c r="D410" s="375"/>
      <c r="E410" s="375"/>
      <c r="F410" s="375"/>
      <c r="G410" s="375"/>
      <c r="H410" s="375"/>
      <c r="I410" s="375"/>
      <c r="J410" s="375"/>
      <c r="K410" s="375"/>
      <c r="L410" s="375"/>
      <c r="M410" s="375"/>
      <c r="N410" s="376"/>
      <c r="P410" s="69"/>
    </row>
    <row r="411" spans="2:17" ht="19.5" customHeight="1">
      <c r="C411" s="22"/>
      <c r="H411" s="99"/>
      <c r="I411" s="99"/>
      <c r="J411" s="99"/>
      <c r="P411" s="69"/>
    </row>
    <row r="412" spans="2:17" ht="19.5" customHeight="1">
      <c r="C412" s="22"/>
      <c r="H412" s="99"/>
      <c r="I412" s="99"/>
      <c r="J412" s="99"/>
      <c r="P412" s="69"/>
    </row>
    <row r="413" spans="2:17" ht="39.75">
      <c r="B413" s="33"/>
      <c r="C413" s="33" t="str">
        <f>VLOOKUP(25,Products!$A$4:$B$35,2,FALSE)</f>
        <v>セキュリティオペレーションセンター（SOC）による総合的なセキュリティ監視</v>
      </c>
      <c r="H413" s="149"/>
      <c r="P413" s="69"/>
    </row>
    <row r="414" spans="2:17">
      <c r="C414" s="22" t="s">
        <v>334</v>
      </c>
      <c r="H414" s="113" t="s">
        <v>335</v>
      </c>
      <c r="P414" s="69"/>
    </row>
    <row r="415" spans="2:17" ht="105" customHeight="1">
      <c r="C415" s="390" t="str" cm="1">
        <f t="array" aca="1" ref="C415" ca="1">INDEX(Products!A:D, (MATCH(OFFSET(INDIRECT(ADDRESS(ROW(), COLUMN())), -2, 0), Products!B:B, 0)), 4)</f>
        <v>SOC(Security Operation Center)とは、24時間365日体制でネットワークやデバイスを監視し、
サイバー攻撃の検出や分析、対応策のアドバイスを行う組織をいいます。
セキュリティ関連の組織としては他にもCSIRT(Computer Security Incident Response Team)が
ありますが、CSIRTはインシデントが発生した時の対応に重点が置かれているのに対し、SOCはインシデントの検知に重点が置かれている点が特徴的です。</v>
      </c>
      <c r="D415" s="390"/>
      <c r="E415" s="390"/>
      <c r="F415" s="390"/>
      <c r="G415" s="390"/>
      <c r="H415" s="392" t="str">
        <f>$H$43</f>
        <v>JIPDEC「企業IT利活⽤動向調査2022」より引用</v>
      </c>
      <c r="I415" s="392"/>
      <c r="J415" s="392"/>
      <c r="P415" s="69"/>
    </row>
    <row r="416" spans="2:17">
      <c r="C416" s="22"/>
      <c r="H416" s="391" t="str">
        <f>$H$44</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416" s="391"/>
      <c r="J416" s="391"/>
      <c r="O416" s="99"/>
      <c r="P416" s="99"/>
      <c r="Q416" s="99"/>
    </row>
    <row r="417" spans="2:17">
      <c r="C417" s="22" t="s">
        <v>348</v>
      </c>
      <c r="G417" s="37"/>
      <c r="H417" s="391"/>
      <c r="I417" s="391"/>
      <c r="J417" s="391"/>
      <c r="O417" s="99"/>
      <c r="P417" s="99"/>
      <c r="Q417" s="99"/>
    </row>
    <row r="418" spans="2:17" ht="100.5" customHeight="1">
      <c r="C418" s="390" t="str" cm="1">
        <f t="array" aca="1" ref="C418" ca="1">INDEX(Products!A:E, (MATCH(OFFSET(INDIRECT(ADDRESS(ROW(), COLUMN())), -5, 0), Products!B:B, 0)), 5)</f>
        <v>・業務に必要な作業手順やテンプレート、プロセスを特定し、明確な文書を作成する事が必要です。
・SOCの任務や課題を明確にし、対応内容やその業務範囲について、具体的に調整した上で、
SOCの責任範囲を定義する必要があります。
・管理が行き届かない機器(いわゆるシャドーIT)で発生したインシデントは、
SOCも対処できないため、資産管理を適切に行う必要があります。</v>
      </c>
      <c r="D418" s="390"/>
      <c r="E418" s="390"/>
      <c r="F418" s="390"/>
      <c r="G418" s="390"/>
      <c r="H418" s="391"/>
      <c r="I418" s="391"/>
      <c r="J418" s="391"/>
      <c r="O418" s="99"/>
      <c r="P418" s="99"/>
      <c r="Q418" s="99"/>
    </row>
    <row r="419" spans="2:17">
      <c r="H419" s="391"/>
      <c r="I419" s="391"/>
      <c r="J419" s="391"/>
      <c r="O419" s="99"/>
      <c r="P419" s="99"/>
      <c r="Q419" s="99"/>
    </row>
    <row r="420" spans="2:17">
      <c r="C420" s="22" t="s">
        <v>339</v>
      </c>
      <c r="H420" s="391"/>
      <c r="I420" s="391"/>
      <c r="J420" s="391"/>
      <c r="O420" s="99"/>
      <c r="P420" s="99"/>
      <c r="Q420" s="99"/>
    </row>
    <row r="421" spans="2:17">
      <c r="H421" s="149"/>
      <c r="O421" s="99"/>
      <c r="P421" s="99"/>
      <c r="Q421" s="99"/>
    </row>
    <row r="422" spans="2:17">
      <c r="C422" s="426" t="s">
        <v>419</v>
      </c>
      <c r="D422" s="427"/>
      <c r="E422" s="428" t="s">
        <v>426</v>
      </c>
      <c r="F422" s="429"/>
      <c r="G422" s="430" t="s">
        <v>421</v>
      </c>
      <c r="H422" s="431"/>
      <c r="I422" s="432" t="s">
        <v>422</v>
      </c>
      <c r="J422" s="433"/>
      <c r="K422" s="434" t="s">
        <v>423</v>
      </c>
      <c r="L422" s="435"/>
      <c r="M422" s="436" t="s">
        <v>424</v>
      </c>
      <c r="N422" s="437"/>
      <c r="P422" s="69"/>
    </row>
    <row r="423" spans="2:17" ht="80.099999999999994" customHeight="1">
      <c r="C423" s="377" t="str">
        <f>$C$11</f>
        <v>・業務アドレスの調査</v>
      </c>
      <c r="D423" s="377"/>
      <c r="E423" s="377" t="str">
        <f>$E$11</f>
        <v>・フィッシングやSE（ソーシャルエンジニアリング）によるメールアカウント詐取</v>
      </c>
      <c r="F423" s="377"/>
      <c r="G423" s="384" t="str">
        <f>$G$11</f>
        <v xml:space="preserve">・メールアカウントへの不正ログイン
</v>
      </c>
      <c r="H423" s="384"/>
      <c r="I423" s="377" t="str">
        <f>$I$11</f>
        <v>-</v>
      </c>
      <c r="J423" s="377"/>
      <c r="K423" s="377" t="str">
        <f>$K$11</f>
        <v>-</v>
      </c>
      <c r="L423" s="377"/>
      <c r="M423" s="377" t="str">
        <f>$M$11</f>
        <v>・取引先を装った請求メールの送付</v>
      </c>
      <c r="N423" s="377"/>
      <c r="P423" s="69"/>
    </row>
    <row r="424" spans="2:17" ht="108.95" customHeight="1">
      <c r="C424" s="377" t="s">
        <v>312</v>
      </c>
      <c r="D424" s="377"/>
      <c r="E424" s="377" t="s">
        <v>312</v>
      </c>
      <c r="F424" s="377"/>
      <c r="G424" s="389" t="s">
        <v>667</v>
      </c>
      <c r="H424" s="389"/>
      <c r="I424" s="377" t="s">
        <v>312</v>
      </c>
      <c r="J424" s="377"/>
      <c r="K424" s="377" t="s">
        <v>312</v>
      </c>
      <c r="L424" s="377"/>
      <c r="M424" s="377" t="s">
        <v>312</v>
      </c>
      <c r="N424" s="377"/>
      <c r="P424" s="69"/>
    </row>
    <row r="425" spans="2:17">
      <c r="H425" s="149"/>
      <c r="P425" s="69"/>
    </row>
    <row r="426" spans="2:17" ht="39.950000000000003" customHeight="1">
      <c r="C426" s="374" t="s">
        <v>344</v>
      </c>
      <c r="D426" s="375"/>
      <c r="E426" s="375"/>
      <c r="F426" s="375"/>
      <c r="G426" s="375"/>
      <c r="H426" s="375"/>
      <c r="I426" s="375"/>
      <c r="J426" s="375"/>
      <c r="K426" s="375"/>
      <c r="L426" s="375"/>
      <c r="M426" s="375"/>
      <c r="N426" s="376"/>
      <c r="P426" s="69"/>
    </row>
    <row r="427" spans="2:17" ht="19.5" customHeight="1">
      <c r="C427" s="22"/>
      <c r="H427" s="99"/>
      <c r="I427" s="99"/>
      <c r="J427" s="99"/>
      <c r="P427" s="69"/>
    </row>
    <row r="428" spans="2:17" ht="19.5" customHeight="1">
      <c r="C428" s="22"/>
      <c r="H428" s="99"/>
      <c r="I428" s="99"/>
      <c r="J428" s="99"/>
      <c r="P428" s="69"/>
    </row>
    <row r="429" spans="2:17" ht="39.75">
      <c r="B429" s="33"/>
      <c r="C429" s="33" t="str">
        <f>VLOOKUP(26,Products!$A$4:$B$35,2,FALSE)</f>
        <v>セキュリティ情報（脅威情報含む）有償配信サービス</v>
      </c>
      <c r="P429" s="69"/>
    </row>
    <row r="430" spans="2:17">
      <c r="C430" s="22" t="s">
        <v>334</v>
      </c>
      <c r="H430" s="22" t="s">
        <v>335</v>
      </c>
      <c r="P430" s="69"/>
    </row>
    <row r="431" spans="2:17" ht="59.1" customHeight="1">
      <c r="C431" s="390" t="str" cm="1">
        <f t="array" aca="1" ref="C431" ca="1">INDEX(Products!A:D, (MATCH(OFFSET(INDIRECT(ADDRESS(ROW(), COLUMN())), -2, 0), Products!B:B, 0)), 4)</f>
        <v>脅威インテリジェンスと呼ばれる、サイバーセキュリティにおける脅威の防止や検知に利用できる情報の総称を有償で購入するサービスです。特定の業界・業種を標的としたサイバー攻撃への対策検討に有効です。</v>
      </c>
      <c r="D431" s="390"/>
      <c r="E431" s="390"/>
      <c r="F431" s="390"/>
      <c r="G431" s="390"/>
      <c r="H431" s="392" t="str">
        <f>$H$43</f>
        <v>JIPDEC「企業IT利活⽤動向調査2022」より引用</v>
      </c>
      <c r="I431" s="392"/>
      <c r="J431" s="392"/>
      <c r="P431" s="69"/>
    </row>
    <row r="432" spans="2:17">
      <c r="C432" s="22"/>
      <c r="H432" s="391" t="s">
        <v>491</v>
      </c>
      <c r="I432" s="391"/>
      <c r="J432" s="391"/>
      <c r="O432" s="99"/>
      <c r="P432" s="99"/>
      <c r="Q432" s="99"/>
    </row>
    <row r="433" spans="2:17">
      <c r="C433" s="22" t="s">
        <v>348</v>
      </c>
      <c r="G433" s="37"/>
      <c r="H433" s="391"/>
      <c r="I433" s="391"/>
      <c r="J433" s="391"/>
      <c r="O433" s="99"/>
      <c r="P433" s="99"/>
      <c r="Q433" s="99"/>
    </row>
    <row r="434" spans="2:17" ht="100.5" customHeight="1">
      <c r="C434" s="390" t="str" cm="1">
        <f t="array" aca="1" ref="C434" ca="1">INDEX(Products!A:E, (MATCH(OFFSET(INDIRECT(ADDRESS(ROW(), COLUMN())), -5, 0), Products!B:B, 0)), 5)</f>
        <v>・サービスによって公開情報から脆弱性情報をまとめただけのものからダークウェブを調査し攻撃者の次の標的となっているかを知ることができるものまで脅威情報は様々な種類があります。自組織に必要な情報の選定が必要になります。</v>
      </c>
      <c r="D434" s="390"/>
      <c r="E434" s="390"/>
      <c r="F434" s="390"/>
      <c r="G434" s="390"/>
      <c r="H434" s="391"/>
      <c r="I434" s="391"/>
      <c r="J434" s="391"/>
      <c r="O434" s="99"/>
      <c r="P434" s="99"/>
      <c r="Q434" s="99"/>
    </row>
    <row r="435" spans="2:17">
      <c r="H435" s="391"/>
      <c r="I435" s="391"/>
      <c r="J435" s="391"/>
      <c r="O435" s="99"/>
      <c r="P435" s="99"/>
      <c r="Q435" s="99"/>
    </row>
    <row r="436" spans="2:17">
      <c r="C436" s="22" t="s">
        <v>339</v>
      </c>
      <c r="H436" s="391"/>
      <c r="I436" s="391"/>
      <c r="J436" s="391"/>
      <c r="O436" s="99"/>
      <c r="P436" s="99"/>
      <c r="Q436" s="99"/>
    </row>
    <row r="437" spans="2:17">
      <c r="O437" s="99"/>
      <c r="P437" s="99"/>
      <c r="Q437" s="99"/>
    </row>
    <row r="438" spans="2:17">
      <c r="C438" s="378" t="s">
        <v>419</v>
      </c>
      <c r="D438" s="378"/>
      <c r="E438" s="379" t="s">
        <v>426</v>
      </c>
      <c r="F438" s="379"/>
      <c r="G438" s="380" t="s">
        <v>421</v>
      </c>
      <c r="H438" s="380"/>
      <c r="I438" s="381" t="s">
        <v>422</v>
      </c>
      <c r="J438" s="381"/>
      <c r="K438" s="382" t="s">
        <v>423</v>
      </c>
      <c r="L438" s="382"/>
      <c r="M438" s="383" t="s">
        <v>424</v>
      </c>
      <c r="N438" s="383"/>
      <c r="P438" s="69"/>
    </row>
    <row r="439" spans="2:17" ht="62.1" customHeight="1">
      <c r="C439" s="384" t="str">
        <f>$C$11</f>
        <v>・業務アドレスの調査</v>
      </c>
      <c r="D439" s="384"/>
      <c r="E439" s="377" t="str">
        <f>$E$11</f>
        <v>・フィッシングやSE（ソーシャルエンジニアリング）によるメールアカウント詐取</v>
      </c>
      <c r="F439" s="377"/>
      <c r="G439" s="377" t="str">
        <f>$G$11</f>
        <v xml:space="preserve">・メールアカウントへの不正ログイン
</v>
      </c>
      <c r="H439" s="377"/>
      <c r="I439" s="377" t="str">
        <f>$I$11</f>
        <v>-</v>
      </c>
      <c r="J439" s="377"/>
      <c r="K439" s="377" t="str">
        <f>$K$11</f>
        <v>-</v>
      </c>
      <c r="L439" s="377"/>
      <c r="M439" s="377" t="str">
        <f>$M$11</f>
        <v>・取引先を装った請求メールの送付</v>
      </c>
      <c r="N439" s="377"/>
      <c r="P439" s="69"/>
    </row>
    <row r="440" spans="2:17" ht="92.1" customHeight="1">
      <c r="C440" s="389" t="s">
        <v>669</v>
      </c>
      <c r="D440" s="389"/>
      <c r="E440" s="377" t="s">
        <v>340</v>
      </c>
      <c r="F440" s="377"/>
      <c r="G440" s="377" t="s">
        <v>340</v>
      </c>
      <c r="H440" s="377"/>
      <c r="I440" s="377" t="s">
        <v>340</v>
      </c>
      <c r="J440" s="377"/>
      <c r="K440" s="377" t="s">
        <v>340</v>
      </c>
      <c r="L440" s="377"/>
      <c r="M440" s="377" t="s">
        <v>340</v>
      </c>
      <c r="N440" s="377"/>
      <c r="P440" s="69"/>
    </row>
    <row r="441" spans="2:17" ht="20.25" thickBot="1">
      <c r="P441" s="69"/>
    </row>
    <row r="442" spans="2:17" ht="39.950000000000003" customHeight="1" thickBot="1">
      <c r="C442" s="374" t="s">
        <v>490</v>
      </c>
      <c r="D442" s="375"/>
      <c r="E442" s="375"/>
      <c r="F442" s="375"/>
      <c r="G442" s="375"/>
      <c r="H442" s="375"/>
      <c r="I442" s="375"/>
      <c r="J442" s="375"/>
      <c r="K442" s="375"/>
      <c r="L442" s="375"/>
      <c r="M442" s="375"/>
      <c r="N442" s="376"/>
      <c r="P442" s="69"/>
    </row>
    <row r="443" spans="2:17" ht="19.5" customHeight="1">
      <c r="C443" s="22"/>
      <c r="H443" s="99"/>
      <c r="I443" s="99"/>
      <c r="J443" s="99"/>
      <c r="P443" s="69"/>
    </row>
    <row r="444" spans="2:17" ht="19.5" customHeight="1">
      <c r="C444" s="22"/>
      <c r="H444" s="99"/>
      <c r="I444" s="99"/>
      <c r="J444" s="99"/>
      <c r="P444" s="69"/>
    </row>
    <row r="445" spans="2:17" ht="39.75">
      <c r="B445" s="33"/>
      <c r="C445" s="33" t="str">
        <f>VLOOKUP(27,Products!$A$4:$B$35,2,FALSE)</f>
        <v>サイバー保険（個人情報漏洩保険含む）</v>
      </c>
      <c r="P445" s="69"/>
    </row>
    <row r="446" spans="2:17">
      <c r="C446" s="22" t="s">
        <v>334</v>
      </c>
      <c r="H446" s="22" t="s">
        <v>335</v>
      </c>
      <c r="P446" s="69"/>
    </row>
    <row r="447" spans="2:17" ht="60" customHeight="1">
      <c r="C447" s="390" t="str" cm="1">
        <f t="array" aca="1" ref="C447" ca="1">INDEX(Products!A:D, (MATCH(OFFSET(INDIRECT(ADDRESS(ROW(), COLUMN())), -2, 0), Products!B:B, 0)), 4)</f>
        <v>サイバーインシデントが発生した際に発生する損害額の一部が補償されるサービスです。</v>
      </c>
      <c r="D447" s="390"/>
      <c r="E447" s="390"/>
      <c r="F447" s="390"/>
      <c r="G447" s="390"/>
      <c r="H447" s="392" t="str">
        <f>$H$43</f>
        <v>JIPDEC「企業IT利活⽤動向調査2022」より引用</v>
      </c>
      <c r="I447" s="392"/>
      <c r="J447" s="392"/>
      <c r="P447" s="69"/>
    </row>
    <row r="448" spans="2:17">
      <c r="C448" s="22"/>
      <c r="H448" s="391" t="s">
        <v>491</v>
      </c>
      <c r="I448" s="391"/>
      <c r="J448" s="391"/>
      <c r="O448" s="99"/>
      <c r="P448" s="99"/>
      <c r="Q448" s="99"/>
    </row>
    <row r="449" spans="3:17">
      <c r="C449" s="22" t="s">
        <v>348</v>
      </c>
      <c r="G449" s="37"/>
      <c r="H449" s="391"/>
      <c r="I449" s="391"/>
      <c r="J449" s="391"/>
      <c r="O449" s="99"/>
      <c r="P449" s="99"/>
      <c r="Q449" s="99"/>
    </row>
    <row r="450" spans="3:17" ht="81" customHeight="1">
      <c r="C450" s="390" t="str" cm="1">
        <f t="array" aca="1" ref="C450" ca="1">INDEX(Products!A:E, (MATCH(OFFSET(INDIRECT(ADDRESS(ROW(), COLUMN())), -5, 0), Products!B:B, 0)), 5)</f>
        <v>・リスク低減策ではなくリスク移転策であり、自組織のリスク低減策が必要十分であるか確認・評価を行った上で選択する必要があります。
・サイバー保険の内容により免責事項、補償される損害額、付帯サービスが異なります。</v>
      </c>
      <c r="D450" s="390"/>
      <c r="E450" s="390"/>
      <c r="F450" s="390"/>
      <c r="G450" s="390"/>
      <c r="H450" s="391"/>
      <c r="I450" s="391"/>
      <c r="J450" s="391"/>
      <c r="O450" s="99"/>
      <c r="P450" s="99"/>
      <c r="Q450" s="99"/>
    </row>
    <row r="451" spans="3:17">
      <c r="H451" s="391"/>
      <c r="I451" s="391"/>
      <c r="J451" s="391"/>
      <c r="O451" s="99"/>
      <c r="P451" s="99"/>
      <c r="Q451" s="99"/>
    </row>
    <row r="452" spans="3:17">
      <c r="C452" s="22" t="s">
        <v>339</v>
      </c>
      <c r="H452" s="391"/>
      <c r="I452" s="391"/>
      <c r="J452" s="391"/>
      <c r="O452" s="99"/>
      <c r="P452" s="99"/>
      <c r="Q452" s="99"/>
    </row>
    <row r="453" spans="3:17">
      <c r="C453" s="128" t="s">
        <v>670</v>
      </c>
      <c r="H453" s="391"/>
      <c r="I453" s="391"/>
      <c r="J453" s="391"/>
      <c r="O453" s="99"/>
      <c r="P453" s="99"/>
      <c r="Q453" s="99"/>
    </row>
    <row r="454" spans="3:17">
      <c r="O454" s="99"/>
      <c r="P454" s="99"/>
      <c r="Q454" s="99"/>
    </row>
    <row r="455" spans="3:17">
      <c r="C455" s="378" t="s">
        <v>419</v>
      </c>
      <c r="D455" s="378"/>
      <c r="E455" s="379" t="s">
        <v>426</v>
      </c>
      <c r="F455" s="379"/>
      <c r="G455" s="380" t="s">
        <v>421</v>
      </c>
      <c r="H455" s="380"/>
      <c r="I455" s="381" t="s">
        <v>422</v>
      </c>
      <c r="J455" s="381"/>
      <c r="K455" s="382" t="s">
        <v>423</v>
      </c>
      <c r="L455" s="382"/>
      <c r="M455" s="383" t="s">
        <v>424</v>
      </c>
      <c r="N455" s="383"/>
      <c r="P455" s="69"/>
    </row>
    <row r="456" spans="3:17" ht="60" customHeight="1">
      <c r="C456" s="377" t="str">
        <f>$C$11</f>
        <v>・業務アドレスの調査</v>
      </c>
      <c r="D456" s="377"/>
      <c r="E456" s="377" t="str">
        <f>$E$11</f>
        <v>・フィッシングやSE（ソーシャルエンジニアリング）によるメールアカウント詐取</v>
      </c>
      <c r="F456" s="377"/>
      <c r="G456" s="377" t="str">
        <f>$G$11</f>
        <v xml:space="preserve">・メールアカウントへの不正ログイン
</v>
      </c>
      <c r="H456" s="377"/>
      <c r="I456" s="377" t="str">
        <f>$I$11</f>
        <v>-</v>
      </c>
      <c r="J456" s="377"/>
      <c r="K456" s="377" t="str">
        <f>$K$11</f>
        <v>-</v>
      </c>
      <c r="L456" s="377"/>
      <c r="M456" s="377" t="str">
        <f>$M$11</f>
        <v>・取引先を装った請求メールの送付</v>
      </c>
      <c r="N456" s="377"/>
      <c r="P456" s="69"/>
    </row>
    <row r="457" spans="3:17" ht="24" customHeight="1">
      <c r="C457" s="377" t="s">
        <v>340</v>
      </c>
      <c r="D457" s="377"/>
      <c r="E457" s="377" t="s">
        <v>340</v>
      </c>
      <c r="F457" s="377"/>
      <c r="G457" s="377" t="s">
        <v>340</v>
      </c>
      <c r="H457" s="377"/>
      <c r="I457" s="377" t="s">
        <v>340</v>
      </c>
      <c r="J457" s="377"/>
      <c r="K457" s="377" t="s">
        <v>340</v>
      </c>
      <c r="L457" s="377"/>
      <c r="M457" s="377" t="s">
        <v>340</v>
      </c>
      <c r="N457" s="377"/>
      <c r="P457" s="69"/>
    </row>
    <row r="458" spans="3:17" ht="20.25" thickBot="1">
      <c r="P458" s="69"/>
    </row>
    <row r="459" spans="3:17" ht="39.950000000000003" customHeight="1" thickBot="1">
      <c r="C459" s="374" t="s">
        <v>490</v>
      </c>
      <c r="D459" s="375"/>
      <c r="E459" s="375"/>
      <c r="F459" s="375"/>
      <c r="G459" s="375"/>
      <c r="H459" s="375"/>
      <c r="I459" s="375"/>
      <c r="J459" s="375"/>
      <c r="K459" s="375"/>
      <c r="L459" s="375"/>
      <c r="M459" s="375"/>
      <c r="N459" s="376"/>
      <c r="P459" s="69"/>
    </row>
    <row r="460" spans="3:17" ht="19.5" customHeight="1">
      <c r="C460" s="22"/>
      <c r="H460" s="99"/>
      <c r="I460" s="99"/>
      <c r="J460" s="99"/>
      <c r="P460" s="69"/>
    </row>
    <row r="461" spans="3:17" ht="19.5" customHeight="1">
      <c r="C461" s="22"/>
      <c r="H461" s="99"/>
      <c r="I461" s="99"/>
      <c r="J461" s="99"/>
      <c r="P461" s="69"/>
    </row>
    <row r="462" spans="3:17">
      <c r="P462" s="69"/>
    </row>
    <row r="463" spans="3:17">
      <c r="P463" s="69"/>
    </row>
    <row r="464" spans="3:17">
      <c r="P464" s="69"/>
    </row>
    <row r="465" spans="16:16">
      <c r="P465" s="69"/>
    </row>
    <row r="466" spans="16:16">
      <c r="P466" s="69"/>
    </row>
    <row r="467" spans="16:16">
      <c r="P467" s="69"/>
    </row>
    <row r="468" spans="16:16">
      <c r="P468" s="69"/>
    </row>
    <row r="469" spans="16:16">
      <c r="P469" s="69"/>
    </row>
    <row r="470" spans="16:16">
      <c r="P470" s="69"/>
    </row>
    <row r="471" spans="16:16">
      <c r="P471" s="69"/>
    </row>
    <row r="472" spans="16:16">
      <c r="P472" s="69"/>
    </row>
    <row r="473" spans="16:16">
      <c r="P473" s="69"/>
    </row>
    <row r="474" spans="16:16">
      <c r="P474" s="69"/>
    </row>
    <row r="475" spans="16:16">
      <c r="P475" s="69"/>
    </row>
    <row r="476" spans="16:16">
      <c r="P476" s="69"/>
    </row>
    <row r="477" spans="16:16">
      <c r="P477" s="69"/>
    </row>
    <row r="478" spans="16:16">
      <c r="P478" s="69"/>
    </row>
    <row r="479" spans="16:16">
      <c r="P479" s="69"/>
    </row>
    <row r="480" spans="16:16">
      <c r="P480" s="69"/>
    </row>
    <row r="481" spans="16:16">
      <c r="P481" s="69"/>
    </row>
    <row r="482" spans="16:16">
      <c r="P482" s="69"/>
    </row>
    <row r="483" spans="16:16">
      <c r="P483" s="69"/>
    </row>
    <row r="484" spans="16:16">
      <c r="P484" s="69"/>
    </row>
    <row r="485" spans="16:16">
      <c r="P485" s="69"/>
    </row>
    <row r="486" spans="16:16">
      <c r="P486" s="69"/>
    </row>
    <row r="487" spans="16:16">
      <c r="P487" s="69"/>
    </row>
    <row r="488" spans="16:16">
      <c r="P488" s="69"/>
    </row>
    <row r="489" spans="16:16">
      <c r="P489" s="69"/>
    </row>
    <row r="490" spans="16:16">
      <c r="P490" s="69"/>
    </row>
    <row r="491" spans="16:16">
      <c r="P491" s="69"/>
    </row>
    <row r="492" spans="16:16">
      <c r="P492" s="69"/>
    </row>
    <row r="493" spans="16:16">
      <c r="P493" s="69"/>
    </row>
    <row r="494" spans="16:16">
      <c r="P494" s="69"/>
    </row>
    <row r="495" spans="16:16">
      <c r="P495" s="69"/>
    </row>
    <row r="496" spans="16:16">
      <c r="P496" s="69"/>
    </row>
    <row r="497" spans="16:16">
      <c r="P497" s="69"/>
    </row>
    <row r="498" spans="16:16">
      <c r="P498" s="69"/>
    </row>
    <row r="499" spans="16:16">
      <c r="P499" s="69"/>
    </row>
    <row r="500" spans="16:16">
      <c r="P500" s="69"/>
    </row>
    <row r="501" spans="16:16">
      <c r="P501" s="69"/>
    </row>
  </sheetData>
  <sheetProtection algorithmName="SHA-512" hashValue="u3MsO4ii/kOmBKluyZSjx6IKb2hG8YwXnr8sJ2Zatnp3ExTcaHTfCh4FRqDxHBCabImjh0pfLydLWJl6iUF2sA==" saltValue="ltnn4QBbpeXC/fatM5MAwA==" spinCount="100000" sheet="1" objects="1" scenarios="1"/>
  <mergeCells count="662">
    <mergeCell ref="C10:D10"/>
    <mergeCell ref="E10:F10"/>
    <mergeCell ref="G10:H10"/>
    <mergeCell ref="I10:J10"/>
    <mergeCell ref="K10:L10"/>
    <mergeCell ref="C15:N15"/>
    <mergeCell ref="C18:E18"/>
    <mergeCell ref="F18:I18"/>
    <mergeCell ref="J18:N18"/>
    <mergeCell ref="M10:N10"/>
    <mergeCell ref="C11:D11"/>
    <mergeCell ref="E11:F11"/>
    <mergeCell ref="G11:H11"/>
    <mergeCell ref="I11:J11"/>
    <mergeCell ref="K11:L11"/>
    <mergeCell ref="M11:N11"/>
    <mergeCell ref="B4:N4"/>
    <mergeCell ref="C26:E26"/>
    <mergeCell ref="F26:I26"/>
    <mergeCell ref="J26:N26"/>
    <mergeCell ref="C12:D12"/>
    <mergeCell ref="E12:F12"/>
    <mergeCell ref="G12:H12"/>
    <mergeCell ref="I12:J12"/>
    <mergeCell ref="K12:L12"/>
    <mergeCell ref="M12:N12"/>
    <mergeCell ref="C19:E25"/>
    <mergeCell ref="F19:I19"/>
    <mergeCell ref="J19:N19"/>
    <mergeCell ref="F20:I20"/>
    <mergeCell ref="J20:N20"/>
    <mergeCell ref="F21:I21"/>
    <mergeCell ref="J21:N21"/>
    <mergeCell ref="F22:I22"/>
    <mergeCell ref="J22:N22"/>
    <mergeCell ref="F23:I25"/>
    <mergeCell ref="J23:N23"/>
    <mergeCell ref="J24:N24"/>
    <mergeCell ref="J25:N25"/>
    <mergeCell ref="C16:N16"/>
    <mergeCell ref="C29:E29"/>
    <mergeCell ref="F29:I29"/>
    <mergeCell ref="J29:N29"/>
    <mergeCell ref="C30:E30"/>
    <mergeCell ref="F30:I30"/>
    <mergeCell ref="J30:N30"/>
    <mergeCell ref="C27:E27"/>
    <mergeCell ref="F27:I27"/>
    <mergeCell ref="J27:N27"/>
    <mergeCell ref="C28:E28"/>
    <mergeCell ref="F28:I28"/>
    <mergeCell ref="J28:N28"/>
    <mergeCell ref="C39:N39"/>
    <mergeCell ref="C31:E31"/>
    <mergeCell ref="F31:I31"/>
    <mergeCell ref="J31:N31"/>
    <mergeCell ref="C32:E36"/>
    <mergeCell ref="F32:I36"/>
    <mergeCell ref="J32:N32"/>
    <mergeCell ref="J33:N33"/>
    <mergeCell ref="J34:N34"/>
    <mergeCell ref="J36:N36"/>
    <mergeCell ref="J35:N35"/>
    <mergeCell ref="C43:G43"/>
    <mergeCell ref="H43:J43"/>
    <mergeCell ref="H44:J48"/>
    <mergeCell ref="C46:G46"/>
    <mergeCell ref="C50:D50"/>
    <mergeCell ref="E50:F50"/>
    <mergeCell ref="G50:H50"/>
    <mergeCell ref="I50:J50"/>
    <mergeCell ref="C52:D52"/>
    <mergeCell ref="E52:F52"/>
    <mergeCell ref="G52:H52"/>
    <mergeCell ref="I52:J52"/>
    <mergeCell ref="K52:L52"/>
    <mergeCell ref="M52:N52"/>
    <mergeCell ref="K50:L50"/>
    <mergeCell ref="M50:N50"/>
    <mergeCell ref="C51:D51"/>
    <mergeCell ref="E51:F51"/>
    <mergeCell ref="G51:H51"/>
    <mergeCell ref="I51:J51"/>
    <mergeCell ref="K51:L51"/>
    <mergeCell ref="M51:N51"/>
    <mergeCell ref="C54:N54"/>
    <mergeCell ref="H60:J64"/>
    <mergeCell ref="C66:D66"/>
    <mergeCell ref="E66:F66"/>
    <mergeCell ref="G66:H66"/>
    <mergeCell ref="I66:J66"/>
    <mergeCell ref="K66:L66"/>
    <mergeCell ref="C59:G59"/>
    <mergeCell ref="H59:J59"/>
    <mergeCell ref="C62:G62"/>
    <mergeCell ref="C68:D68"/>
    <mergeCell ref="E68:F68"/>
    <mergeCell ref="G68:H68"/>
    <mergeCell ref="I68:J68"/>
    <mergeCell ref="K68:L68"/>
    <mergeCell ref="M68:N68"/>
    <mergeCell ref="M66:N66"/>
    <mergeCell ref="C67:D67"/>
    <mergeCell ref="E67:F67"/>
    <mergeCell ref="G67:H67"/>
    <mergeCell ref="I67:J67"/>
    <mergeCell ref="K67:L67"/>
    <mergeCell ref="M67:N67"/>
    <mergeCell ref="C70:N70"/>
    <mergeCell ref="H76:J82"/>
    <mergeCell ref="C84:D84"/>
    <mergeCell ref="E84:F84"/>
    <mergeCell ref="G84:H84"/>
    <mergeCell ref="I84:J84"/>
    <mergeCell ref="K84:L84"/>
    <mergeCell ref="C75:G75"/>
    <mergeCell ref="H75:J75"/>
    <mergeCell ref="C78:G80"/>
    <mergeCell ref="C86:D86"/>
    <mergeCell ref="E86:F86"/>
    <mergeCell ref="G86:H86"/>
    <mergeCell ref="I86:J86"/>
    <mergeCell ref="K86:L86"/>
    <mergeCell ref="M86:N86"/>
    <mergeCell ref="M84:N84"/>
    <mergeCell ref="C85:D85"/>
    <mergeCell ref="E85:F85"/>
    <mergeCell ref="G85:H85"/>
    <mergeCell ref="I85:J85"/>
    <mergeCell ref="K85:L85"/>
    <mergeCell ref="M85:N85"/>
    <mergeCell ref="C88:N88"/>
    <mergeCell ref="H94:J98"/>
    <mergeCell ref="C100:D100"/>
    <mergeCell ref="E100:F100"/>
    <mergeCell ref="G100:H100"/>
    <mergeCell ref="I100:J100"/>
    <mergeCell ref="K100:L100"/>
    <mergeCell ref="C93:G93"/>
    <mergeCell ref="H93:J93"/>
    <mergeCell ref="C96:G96"/>
    <mergeCell ref="C102:D102"/>
    <mergeCell ref="E102:F102"/>
    <mergeCell ref="G102:H102"/>
    <mergeCell ref="I102:J102"/>
    <mergeCell ref="K102:L102"/>
    <mergeCell ref="M102:N102"/>
    <mergeCell ref="M100:N100"/>
    <mergeCell ref="C101:D101"/>
    <mergeCell ref="E101:F101"/>
    <mergeCell ref="G101:H101"/>
    <mergeCell ref="I101:J101"/>
    <mergeCell ref="K101:L101"/>
    <mergeCell ref="M101:N101"/>
    <mergeCell ref="C116:D116"/>
    <mergeCell ref="E116:F116"/>
    <mergeCell ref="G116:H116"/>
    <mergeCell ref="I116:J116"/>
    <mergeCell ref="K116:L116"/>
    <mergeCell ref="M116:N116"/>
    <mergeCell ref="C104:N104"/>
    <mergeCell ref="H110:J114"/>
    <mergeCell ref="C109:G109"/>
    <mergeCell ref="H109:J109"/>
    <mergeCell ref="C112:G112"/>
    <mergeCell ref="C118:D118"/>
    <mergeCell ref="E118:F118"/>
    <mergeCell ref="G118:H118"/>
    <mergeCell ref="I118:J118"/>
    <mergeCell ref="K118:L118"/>
    <mergeCell ref="M118:N118"/>
    <mergeCell ref="C117:D117"/>
    <mergeCell ref="E117:F117"/>
    <mergeCell ref="G117:H117"/>
    <mergeCell ref="I117:J117"/>
    <mergeCell ref="K117:L117"/>
    <mergeCell ref="M117:N117"/>
    <mergeCell ref="C132:D132"/>
    <mergeCell ref="E132:F132"/>
    <mergeCell ref="G132:H132"/>
    <mergeCell ref="I132:J132"/>
    <mergeCell ref="K132:L132"/>
    <mergeCell ref="M132:N132"/>
    <mergeCell ref="C120:N120"/>
    <mergeCell ref="H126:J130"/>
    <mergeCell ref="C125:G125"/>
    <mergeCell ref="H125:J125"/>
    <mergeCell ref="C128:G128"/>
    <mergeCell ref="C134:D134"/>
    <mergeCell ref="E134:F134"/>
    <mergeCell ref="G134:H134"/>
    <mergeCell ref="I134:J134"/>
    <mergeCell ref="K134:L134"/>
    <mergeCell ref="M134:N134"/>
    <mergeCell ref="C133:D133"/>
    <mergeCell ref="E133:F133"/>
    <mergeCell ref="G133:H133"/>
    <mergeCell ref="I133:J133"/>
    <mergeCell ref="K133:L133"/>
    <mergeCell ref="M133:N133"/>
    <mergeCell ref="C149:D149"/>
    <mergeCell ref="E149:F149"/>
    <mergeCell ref="G149:H149"/>
    <mergeCell ref="I149:J149"/>
    <mergeCell ref="K149:L149"/>
    <mergeCell ref="M149:N149"/>
    <mergeCell ref="C136:N136"/>
    <mergeCell ref="H142:J146"/>
    <mergeCell ref="C148:D148"/>
    <mergeCell ref="E148:F148"/>
    <mergeCell ref="G148:H148"/>
    <mergeCell ref="I148:J148"/>
    <mergeCell ref="K148:L148"/>
    <mergeCell ref="M148:N148"/>
    <mergeCell ref="C141:G141"/>
    <mergeCell ref="H141:J141"/>
    <mergeCell ref="C144:G144"/>
    <mergeCell ref="C152:N152"/>
    <mergeCell ref="H158:J163"/>
    <mergeCell ref="C163:G163"/>
    <mergeCell ref="C150:D150"/>
    <mergeCell ref="E150:F150"/>
    <mergeCell ref="G150:H150"/>
    <mergeCell ref="I150:J150"/>
    <mergeCell ref="K150:L150"/>
    <mergeCell ref="M150:N150"/>
    <mergeCell ref="C157:G157"/>
    <mergeCell ref="H157:J157"/>
    <mergeCell ref="C160:G160"/>
    <mergeCell ref="C166:D166"/>
    <mergeCell ref="E166:F166"/>
    <mergeCell ref="G166:H166"/>
    <mergeCell ref="I166:J166"/>
    <mergeCell ref="K166:L166"/>
    <mergeCell ref="M166:N166"/>
    <mergeCell ref="C165:D165"/>
    <mergeCell ref="E165:F165"/>
    <mergeCell ref="G165:H165"/>
    <mergeCell ref="I165:J165"/>
    <mergeCell ref="K165:L165"/>
    <mergeCell ref="M165:N165"/>
    <mergeCell ref="C169:N169"/>
    <mergeCell ref="H175:J179"/>
    <mergeCell ref="C167:D167"/>
    <mergeCell ref="E167:F167"/>
    <mergeCell ref="G167:H167"/>
    <mergeCell ref="I167:J167"/>
    <mergeCell ref="K167:L167"/>
    <mergeCell ref="M167:N167"/>
    <mergeCell ref="C174:G174"/>
    <mergeCell ref="H174:J174"/>
    <mergeCell ref="C177:G177"/>
    <mergeCell ref="C182:D182"/>
    <mergeCell ref="E182:F182"/>
    <mergeCell ref="G182:H182"/>
    <mergeCell ref="I182:J182"/>
    <mergeCell ref="K182:L182"/>
    <mergeCell ref="M182:N182"/>
    <mergeCell ref="C181:D181"/>
    <mergeCell ref="E181:F181"/>
    <mergeCell ref="G181:H181"/>
    <mergeCell ref="I181:J181"/>
    <mergeCell ref="K181:L181"/>
    <mergeCell ref="M181:N181"/>
    <mergeCell ref="C185:N185"/>
    <mergeCell ref="H191:J195"/>
    <mergeCell ref="C197:D197"/>
    <mergeCell ref="E197:F197"/>
    <mergeCell ref="G197:H197"/>
    <mergeCell ref="I197:J197"/>
    <mergeCell ref="K197:L197"/>
    <mergeCell ref="M197:N197"/>
    <mergeCell ref="C183:D183"/>
    <mergeCell ref="E183:F183"/>
    <mergeCell ref="G183:H183"/>
    <mergeCell ref="I183:J183"/>
    <mergeCell ref="K183:L183"/>
    <mergeCell ref="M183:N183"/>
    <mergeCell ref="C190:G190"/>
    <mergeCell ref="H190:J190"/>
    <mergeCell ref="C193:G193"/>
    <mergeCell ref="C199:D199"/>
    <mergeCell ref="E199:F199"/>
    <mergeCell ref="G199:H199"/>
    <mergeCell ref="I199:J199"/>
    <mergeCell ref="K199:L199"/>
    <mergeCell ref="M199:N199"/>
    <mergeCell ref="C198:D198"/>
    <mergeCell ref="E198:F198"/>
    <mergeCell ref="G198:H198"/>
    <mergeCell ref="I198:J198"/>
    <mergeCell ref="K198:L198"/>
    <mergeCell ref="M198:N198"/>
    <mergeCell ref="C214:D214"/>
    <mergeCell ref="E214:F214"/>
    <mergeCell ref="G214:H214"/>
    <mergeCell ref="I214:J214"/>
    <mergeCell ref="K214:L214"/>
    <mergeCell ref="M214:N214"/>
    <mergeCell ref="C201:N201"/>
    <mergeCell ref="H207:J211"/>
    <mergeCell ref="C213:D213"/>
    <mergeCell ref="E213:F213"/>
    <mergeCell ref="G213:H213"/>
    <mergeCell ref="I213:J213"/>
    <mergeCell ref="K213:L213"/>
    <mergeCell ref="M213:N213"/>
    <mergeCell ref="C206:G206"/>
    <mergeCell ref="H206:J206"/>
    <mergeCell ref="C209:G209"/>
    <mergeCell ref="C217:N217"/>
    <mergeCell ref="H223:J227"/>
    <mergeCell ref="C229:D229"/>
    <mergeCell ref="E229:F229"/>
    <mergeCell ref="G229:H229"/>
    <mergeCell ref="I229:J229"/>
    <mergeCell ref="K229:L229"/>
    <mergeCell ref="M229:N229"/>
    <mergeCell ref="C215:D215"/>
    <mergeCell ref="E215:F215"/>
    <mergeCell ref="G215:H215"/>
    <mergeCell ref="I215:J215"/>
    <mergeCell ref="K215:L215"/>
    <mergeCell ref="M215:N215"/>
    <mergeCell ref="C222:G222"/>
    <mergeCell ref="H222:J222"/>
    <mergeCell ref="C225:G225"/>
    <mergeCell ref="C231:D231"/>
    <mergeCell ref="E231:F231"/>
    <mergeCell ref="G231:H231"/>
    <mergeCell ref="I231:J231"/>
    <mergeCell ref="K231:L231"/>
    <mergeCell ref="M231:N231"/>
    <mergeCell ref="C230:D230"/>
    <mergeCell ref="E230:F230"/>
    <mergeCell ref="G230:H230"/>
    <mergeCell ref="I230:J230"/>
    <mergeCell ref="K230:L230"/>
    <mergeCell ref="M230:N230"/>
    <mergeCell ref="C246:D246"/>
    <mergeCell ref="E246:F246"/>
    <mergeCell ref="G246:H246"/>
    <mergeCell ref="I246:J246"/>
    <mergeCell ref="K246:L246"/>
    <mergeCell ref="M246:N246"/>
    <mergeCell ref="C233:N233"/>
    <mergeCell ref="H239:J243"/>
    <mergeCell ref="C245:D245"/>
    <mergeCell ref="E245:F245"/>
    <mergeCell ref="G245:H245"/>
    <mergeCell ref="I245:J245"/>
    <mergeCell ref="K245:L245"/>
    <mergeCell ref="M245:N245"/>
    <mergeCell ref="C238:G238"/>
    <mergeCell ref="H238:J238"/>
    <mergeCell ref="C241:G241"/>
    <mergeCell ref="C249:N249"/>
    <mergeCell ref="H255:J259"/>
    <mergeCell ref="C261:D261"/>
    <mergeCell ref="E261:F261"/>
    <mergeCell ref="G261:H261"/>
    <mergeCell ref="I261:J261"/>
    <mergeCell ref="K261:L261"/>
    <mergeCell ref="M261:N261"/>
    <mergeCell ref="C247:D247"/>
    <mergeCell ref="E247:F247"/>
    <mergeCell ref="G247:H247"/>
    <mergeCell ref="I247:J247"/>
    <mergeCell ref="K247:L247"/>
    <mergeCell ref="M247:N247"/>
    <mergeCell ref="C254:G254"/>
    <mergeCell ref="H254:J254"/>
    <mergeCell ref="C257:G257"/>
    <mergeCell ref="C263:D263"/>
    <mergeCell ref="E263:F263"/>
    <mergeCell ref="G263:H263"/>
    <mergeCell ref="I263:J263"/>
    <mergeCell ref="K263:L263"/>
    <mergeCell ref="M263:N263"/>
    <mergeCell ref="C262:D262"/>
    <mergeCell ref="E262:F262"/>
    <mergeCell ref="G262:H262"/>
    <mergeCell ref="I262:J262"/>
    <mergeCell ref="K262:L262"/>
    <mergeCell ref="M262:N262"/>
    <mergeCell ref="C278:D278"/>
    <mergeCell ref="E278:F278"/>
    <mergeCell ref="G278:H278"/>
    <mergeCell ref="I278:J278"/>
    <mergeCell ref="K278:L278"/>
    <mergeCell ref="M278:N278"/>
    <mergeCell ref="C265:N265"/>
    <mergeCell ref="H271:J275"/>
    <mergeCell ref="C277:D277"/>
    <mergeCell ref="E277:F277"/>
    <mergeCell ref="G277:H277"/>
    <mergeCell ref="I277:J277"/>
    <mergeCell ref="K277:L277"/>
    <mergeCell ref="M277:N277"/>
    <mergeCell ref="C270:G270"/>
    <mergeCell ref="H270:J270"/>
    <mergeCell ref="C273:G273"/>
    <mergeCell ref="C281:N281"/>
    <mergeCell ref="H287:J291"/>
    <mergeCell ref="C293:D293"/>
    <mergeCell ref="E293:F293"/>
    <mergeCell ref="G293:H293"/>
    <mergeCell ref="I293:J293"/>
    <mergeCell ref="K293:L293"/>
    <mergeCell ref="M293:N293"/>
    <mergeCell ref="C279:D279"/>
    <mergeCell ref="E279:F279"/>
    <mergeCell ref="G279:H279"/>
    <mergeCell ref="I279:J279"/>
    <mergeCell ref="K279:L279"/>
    <mergeCell ref="M279:N279"/>
    <mergeCell ref="C286:G286"/>
    <mergeCell ref="H286:J286"/>
    <mergeCell ref="C289:G289"/>
    <mergeCell ref="C295:D295"/>
    <mergeCell ref="E295:F295"/>
    <mergeCell ref="G295:H295"/>
    <mergeCell ref="I295:J295"/>
    <mergeCell ref="K295:L295"/>
    <mergeCell ref="M295:N295"/>
    <mergeCell ref="C294:D294"/>
    <mergeCell ref="E294:F294"/>
    <mergeCell ref="G294:H294"/>
    <mergeCell ref="I294:J294"/>
    <mergeCell ref="K294:L294"/>
    <mergeCell ref="M294:N294"/>
    <mergeCell ref="M311:N311"/>
    <mergeCell ref="C310:D310"/>
    <mergeCell ref="E310:F310"/>
    <mergeCell ref="G310:H310"/>
    <mergeCell ref="I310:J310"/>
    <mergeCell ref="K310:L310"/>
    <mergeCell ref="M310:N310"/>
    <mergeCell ref="C313:N313"/>
    <mergeCell ref="C297:N297"/>
    <mergeCell ref="H303:J307"/>
    <mergeCell ref="C309:D309"/>
    <mergeCell ref="E309:F309"/>
    <mergeCell ref="G309:H309"/>
    <mergeCell ref="I309:J309"/>
    <mergeCell ref="K309:L309"/>
    <mergeCell ref="M309:N309"/>
    <mergeCell ref="H302:J302"/>
    <mergeCell ref="C305:G305"/>
    <mergeCell ref="C302:G302"/>
    <mergeCell ref="H319:J323"/>
    <mergeCell ref="C325:D325"/>
    <mergeCell ref="E325:F325"/>
    <mergeCell ref="G325:H325"/>
    <mergeCell ref="I325:J325"/>
    <mergeCell ref="K325:L325"/>
    <mergeCell ref="C311:D311"/>
    <mergeCell ref="E311:F311"/>
    <mergeCell ref="G311:H311"/>
    <mergeCell ref="I311:J311"/>
    <mergeCell ref="K311:L311"/>
    <mergeCell ref="C318:G318"/>
    <mergeCell ref="H318:J318"/>
    <mergeCell ref="C321:G321"/>
    <mergeCell ref="C327:D327"/>
    <mergeCell ref="E327:F327"/>
    <mergeCell ref="G327:H327"/>
    <mergeCell ref="I327:J327"/>
    <mergeCell ref="K327:L327"/>
    <mergeCell ref="M327:N327"/>
    <mergeCell ref="M325:N325"/>
    <mergeCell ref="C326:D326"/>
    <mergeCell ref="E326:F326"/>
    <mergeCell ref="G326:H326"/>
    <mergeCell ref="I326:J326"/>
    <mergeCell ref="K326:L326"/>
    <mergeCell ref="M326:N326"/>
    <mergeCell ref="C329:N329"/>
    <mergeCell ref="H335:J339"/>
    <mergeCell ref="C341:D341"/>
    <mergeCell ref="E341:F341"/>
    <mergeCell ref="G341:H341"/>
    <mergeCell ref="I341:J341"/>
    <mergeCell ref="K341:L341"/>
    <mergeCell ref="M341:N341"/>
    <mergeCell ref="C334:G334"/>
    <mergeCell ref="H334:J334"/>
    <mergeCell ref="C337:G337"/>
    <mergeCell ref="C343:D343"/>
    <mergeCell ref="E343:F343"/>
    <mergeCell ref="G343:H343"/>
    <mergeCell ref="I343:J343"/>
    <mergeCell ref="K343:L343"/>
    <mergeCell ref="M343:N343"/>
    <mergeCell ref="C342:D342"/>
    <mergeCell ref="E342:F342"/>
    <mergeCell ref="G342:H342"/>
    <mergeCell ref="I342:J342"/>
    <mergeCell ref="K342:L342"/>
    <mergeCell ref="M342:N342"/>
    <mergeCell ref="C358:D358"/>
    <mergeCell ref="E358:F358"/>
    <mergeCell ref="G358:H358"/>
    <mergeCell ref="I358:J358"/>
    <mergeCell ref="K358:L358"/>
    <mergeCell ref="M358:N358"/>
    <mergeCell ref="C345:N345"/>
    <mergeCell ref="H351:J355"/>
    <mergeCell ref="C357:D357"/>
    <mergeCell ref="E357:F357"/>
    <mergeCell ref="G357:H357"/>
    <mergeCell ref="I357:J357"/>
    <mergeCell ref="K357:L357"/>
    <mergeCell ref="M357:N357"/>
    <mergeCell ref="C350:G350"/>
    <mergeCell ref="H350:J350"/>
    <mergeCell ref="C353:G353"/>
    <mergeCell ref="C361:N361"/>
    <mergeCell ref="H367:J371"/>
    <mergeCell ref="C373:D373"/>
    <mergeCell ref="E373:F373"/>
    <mergeCell ref="G373:H373"/>
    <mergeCell ref="I373:J373"/>
    <mergeCell ref="K373:L373"/>
    <mergeCell ref="M373:N373"/>
    <mergeCell ref="C359:D359"/>
    <mergeCell ref="E359:F359"/>
    <mergeCell ref="G359:H359"/>
    <mergeCell ref="I359:J359"/>
    <mergeCell ref="K359:L359"/>
    <mergeCell ref="M359:N359"/>
    <mergeCell ref="C366:G366"/>
    <mergeCell ref="H366:J366"/>
    <mergeCell ref="C369:G369"/>
    <mergeCell ref="C375:D375"/>
    <mergeCell ref="E375:F375"/>
    <mergeCell ref="G375:H375"/>
    <mergeCell ref="I375:J375"/>
    <mergeCell ref="K375:L375"/>
    <mergeCell ref="M375:N375"/>
    <mergeCell ref="C374:D374"/>
    <mergeCell ref="E374:F374"/>
    <mergeCell ref="G374:H374"/>
    <mergeCell ref="I374:J374"/>
    <mergeCell ref="K374:L374"/>
    <mergeCell ref="M374:N374"/>
    <mergeCell ref="C390:D390"/>
    <mergeCell ref="E390:F390"/>
    <mergeCell ref="G390:H390"/>
    <mergeCell ref="I390:J390"/>
    <mergeCell ref="K390:L390"/>
    <mergeCell ref="M390:N390"/>
    <mergeCell ref="C377:N377"/>
    <mergeCell ref="H383:J387"/>
    <mergeCell ref="C389:D389"/>
    <mergeCell ref="E389:F389"/>
    <mergeCell ref="G389:H389"/>
    <mergeCell ref="I389:J389"/>
    <mergeCell ref="K389:L389"/>
    <mergeCell ref="M389:N389"/>
    <mergeCell ref="C382:G382"/>
    <mergeCell ref="H382:J382"/>
    <mergeCell ref="C385:G385"/>
    <mergeCell ref="C393:N393"/>
    <mergeCell ref="H399:J404"/>
    <mergeCell ref="C406:D406"/>
    <mergeCell ref="E406:F406"/>
    <mergeCell ref="G406:H406"/>
    <mergeCell ref="I406:J406"/>
    <mergeCell ref="K406:L406"/>
    <mergeCell ref="M406:N406"/>
    <mergeCell ref="C391:D391"/>
    <mergeCell ref="E391:F391"/>
    <mergeCell ref="G391:H391"/>
    <mergeCell ref="I391:J391"/>
    <mergeCell ref="K391:L391"/>
    <mergeCell ref="M391:N391"/>
    <mergeCell ref="C398:G398"/>
    <mergeCell ref="H398:J398"/>
    <mergeCell ref="C401:G401"/>
    <mergeCell ref="C408:D408"/>
    <mergeCell ref="E408:F408"/>
    <mergeCell ref="G408:H408"/>
    <mergeCell ref="I408:J408"/>
    <mergeCell ref="K408:L408"/>
    <mergeCell ref="M408:N408"/>
    <mergeCell ref="C407:D407"/>
    <mergeCell ref="E407:F407"/>
    <mergeCell ref="G407:H407"/>
    <mergeCell ref="I407:J407"/>
    <mergeCell ref="K407:L407"/>
    <mergeCell ref="M407:N407"/>
    <mergeCell ref="C439:D439"/>
    <mergeCell ref="E439:F439"/>
    <mergeCell ref="G439:H439"/>
    <mergeCell ref="I439:J439"/>
    <mergeCell ref="K439:L439"/>
    <mergeCell ref="M439:N439"/>
    <mergeCell ref="C410:N410"/>
    <mergeCell ref="H432:J436"/>
    <mergeCell ref="C438:D438"/>
    <mergeCell ref="E438:F438"/>
    <mergeCell ref="G438:H438"/>
    <mergeCell ref="I438:J438"/>
    <mergeCell ref="K438:L438"/>
    <mergeCell ref="M438:N438"/>
    <mergeCell ref="C431:G431"/>
    <mergeCell ref="H431:J431"/>
    <mergeCell ref="C434:G434"/>
    <mergeCell ref="C415:G415"/>
    <mergeCell ref="H415:J415"/>
    <mergeCell ref="H416:J420"/>
    <mergeCell ref="C418:G418"/>
    <mergeCell ref="M424:N424"/>
    <mergeCell ref="C426:N426"/>
    <mergeCell ref="C422:D422"/>
    <mergeCell ref="G455:H455"/>
    <mergeCell ref="I455:J455"/>
    <mergeCell ref="K455:L455"/>
    <mergeCell ref="M455:N455"/>
    <mergeCell ref="C440:D440"/>
    <mergeCell ref="E440:F440"/>
    <mergeCell ref="G440:H440"/>
    <mergeCell ref="I440:J440"/>
    <mergeCell ref="K440:L440"/>
    <mergeCell ref="M440:N440"/>
    <mergeCell ref="C447:G447"/>
    <mergeCell ref="H447:J447"/>
    <mergeCell ref="C450:G450"/>
    <mergeCell ref="M422:N422"/>
    <mergeCell ref="C423:D423"/>
    <mergeCell ref="E423:F423"/>
    <mergeCell ref="G423:H423"/>
    <mergeCell ref="I423:J423"/>
    <mergeCell ref="K423:L423"/>
    <mergeCell ref="M423:N423"/>
    <mergeCell ref="C459:N459"/>
    <mergeCell ref="C457:D457"/>
    <mergeCell ref="E457:F457"/>
    <mergeCell ref="G457:H457"/>
    <mergeCell ref="I457:J457"/>
    <mergeCell ref="K457:L457"/>
    <mergeCell ref="M457:N457"/>
    <mergeCell ref="C456:D456"/>
    <mergeCell ref="E456:F456"/>
    <mergeCell ref="G456:H456"/>
    <mergeCell ref="I456:J456"/>
    <mergeCell ref="K456:L456"/>
    <mergeCell ref="M456:N456"/>
    <mergeCell ref="C442:N442"/>
    <mergeCell ref="H448:J453"/>
    <mergeCell ref="C455:D455"/>
    <mergeCell ref="E455:F455"/>
    <mergeCell ref="C424:D424"/>
    <mergeCell ref="E424:F424"/>
    <mergeCell ref="G424:H424"/>
    <mergeCell ref="I424:J424"/>
    <mergeCell ref="K424:L424"/>
    <mergeCell ref="E422:F422"/>
    <mergeCell ref="G422:H422"/>
    <mergeCell ref="I422:J422"/>
    <mergeCell ref="K422:L422"/>
  </mergeCells>
  <phoneticPr fontId="2"/>
  <hyperlinks>
    <hyperlink ref="C54:N54" location="プロダクト一覧_01" display="▲プロダクト一覧に戻る▲" xr:uid="{00000000-0004-0000-0F00-000000000000}"/>
    <hyperlink ref="C70:N70" location="プロダクト一覧_01" display="▲プロダクト一覧に戻る▲" xr:uid="{00000000-0004-0000-0F00-000001000000}"/>
    <hyperlink ref="C88:N88" location="プロダクト一覧_01" display="▲プロダクト一覧に戻る▲" xr:uid="{00000000-0004-0000-0F00-000002000000}"/>
    <hyperlink ref="C104:N104" location="プロダクト一覧_01" display="▲プロダクト一覧に戻る▲" xr:uid="{00000000-0004-0000-0F00-000003000000}"/>
    <hyperlink ref="C120:N120" location="プロダクト一覧_01" display="▲プロダクト一覧に戻る▲" xr:uid="{00000000-0004-0000-0F00-000004000000}"/>
    <hyperlink ref="C136:N136" location="プロダクト一覧_01" display="▲プロダクト一覧に戻る▲" xr:uid="{00000000-0004-0000-0F00-000005000000}"/>
    <hyperlink ref="C152:N152" location="プロダクト一覧_01" display="▲プロダクト一覧に戻る▲" xr:uid="{00000000-0004-0000-0F00-000006000000}"/>
    <hyperlink ref="C169:N169" location="プロダクト一覧_01" display="▲プロダクト一覧に戻る▲" xr:uid="{00000000-0004-0000-0F00-000007000000}"/>
    <hyperlink ref="C185:N185" location="プロダクト一覧_01" display="▲プロダクト一覧に戻る▲" xr:uid="{00000000-0004-0000-0F00-000008000000}"/>
    <hyperlink ref="C201:N201" location="プロダクト一覧_01" display="▲プロダクト一覧に戻る▲" xr:uid="{00000000-0004-0000-0F00-000009000000}"/>
    <hyperlink ref="C217:N217" location="プロダクト一覧_01" display="▲プロダクト一覧に戻る▲" xr:uid="{00000000-0004-0000-0F00-00000A000000}"/>
    <hyperlink ref="C233:N233" location="プロダクト一覧_01" display="▲プロダクト一覧に戻る▲" xr:uid="{00000000-0004-0000-0F00-00000B000000}"/>
    <hyperlink ref="C249:N249" location="プロダクト一覧_01" display="▲プロダクト一覧に戻る▲" xr:uid="{00000000-0004-0000-0F00-00000C000000}"/>
    <hyperlink ref="C265:N265" location="プロダクト一覧_01" display="▲プロダクト一覧に戻る▲" xr:uid="{00000000-0004-0000-0F00-00000D000000}"/>
    <hyperlink ref="C281:N281" location="プロダクト一覧_01" display="▲プロダクト一覧に戻る▲" xr:uid="{00000000-0004-0000-0F00-00000E000000}"/>
    <hyperlink ref="C297:N297" location="プロダクト一覧_01" display="▲プロダクト一覧に戻る▲" xr:uid="{00000000-0004-0000-0F00-00000F000000}"/>
    <hyperlink ref="C410:N410" location="プロダクト一覧_01" display="▲プロダクト一覧に戻る▲" xr:uid="{00000000-0004-0000-0F00-000010000000}"/>
    <hyperlink ref="C442:N442" location="プロダクト一覧_01" display="▲プロダクト一覧に戻る▲" xr:uid="{00000000-0004-0000-0F00-000011000000}"/>
    <hyperlink ref="C459:N459" location="プロダクト一覧_01" display="▲プロダクト一覧に戻る▲" xr:uid="{00000000-0004-0000-0F00-000012000000}"/>
    <hyperlink ref="C329:N329" location="プロダクト一覧_01" display="▲プロダクト一覧に戻る▲" xr:uid="{00000000-0004-0000-0F00-000013000000}"/>
    <hyperlink ref="C345:N345" location="プロダクト一覧_01" display="▲プロダクト一覧に戻る▲" xr:uid="{00000000-0004-0000-0F00-000014000000}"/>
    <hyperlink ref="C361:N361" location="プロダクト一覧_01" display="▲プロダクト一覧に戻る▲" xr:uid="{00000000-0004-0000-0F00-000015000000}"/>
    <hyperlink ref="C377:N377" location="プロダクト一覧_01" display="▲プロダクト一覧に戻る▲" xr:uid="{00000000-0004-0000-0F00-000016000000}"/>
    <hyperlink ref="C393:N393" location="プロダクト一覧_01" display="▲プロダクト一覧に戻る▲" xr:uid="{00000000-0004-0000-0F00-000017000000}"/>
    <hyperlink ref="C313:N313" location="プロダクト一覧_01" display="▲プロダクト一覧に戻る▲" xr:uid="{00000000-0004-0000-0F00-000018000000}"/>
    <hyperlink ref="C426:N426" location="プロダクト一覧_01" display="▲プロダクト一覧に戻る▲" xr:uid="{00000000-0004-0000-0F00-000019000000}"/>
  </hyperlinks>
  <pageMargins left="0.7" right="0.7" top="0.75" bottom="0.75" header="0.3" footer="0.3"/>
  <pageSetup paperSize="9" scale="30" orientation="portrait" r:id="rId1"/>
  <rowBreaks count="1" manualBreakCount="1">
    <brk id="37"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theme="2" tint="-9.9978637043366805E-2"/>
  </sheetPr>
  <dimension ref="A2:J19"/>
  <sheetViews>
    <sheetView zoomScaleNormal="100" workbookViewId="0"/>
  </sheetViews>
  <sheetFormatPr defaultColWidth="11.5546875" defaultRowHeight="19.5"/>
  <cols>
    <col min="1" max="1" width="14" customWidth="1"/>
    <col min="2" max="2" width="21.5546875" customWidth="1"/>
    <col min="3" max="3" width="44" style="37" customWidth="1"/>
    <col min="4" max="4" width="56" style="37" customWidth="1"/>
    <col min="5" max="5" width="71.33203125" style="37" hidden="1" customWidth="1"/>
    <col min="6" max="6" width="68.44140625" style="37" customWidth="1"/>
    <col min="7" max="7" width="10.88671875" style="37" customWidth="1"/>
    <col min="8" max="8" width="68.44140625" customWidth="1"/>
    <col min="14" max="14" width="11.6640625" customWidth="1"/>
  </cols>
  <sheetData>
    <row r="2" spans="1:10">
      <c r="A2" s="18" t="s">
        <v>671</v>
      </c>
    </row>
    <row r="3" spans="1:10" ht="194.1" customHeight="1">
      <c r="A3" s="93" t="s">
        <v>672</v>
      </c>
      <c r="B3" s="17" t="s">
        <v>673</v>
      </c>
      <c r="C3" s="165" t="s">
        <v>674</v>
      </c>
      <c r="D3" s="492" t="s">
        <v>675</v>
      </c>
      <c r="E3" s="492"/>
      <c r="F3" s="165" t="s">
        <v>671</v>
      </c>
      <c r="G3" s="166"/>
    </row>
    <row r="4" spans="1:10" ht="251.1" customHeight="1">
      <c r="A4" s="94">
        <v>1</v>
      </c>
      <c r="B4" s="16" t="s">
        <v>676</v>
      </c>
      <c r="C4" s="74" t="s">
        <v>677</v>
      </c>
      <c r="D4" s="491" t="s">
        <v>678</v>
      </c>
      <c r="E4" s="491"/>
      <c r="F4" s="74" t="s">
        <v>679</v>
      </c>
    </row>
    <row r="5" spans="1:10" ht="251.1" customHeight="1">
      <c r="A5" s="94">
        <v>2</v>
      </c>
      <c r="B5" s="16" t="s">
        <v>680</v>
      </c>
      <c r="C5" s="74" t="s">
        <v>681</v>
      </c>
      <c r="D5" s="491" t="s">
        <v>682</v>
      </c>
      <c r="E5" s="491"/>
      <c r="F5" s="74" t="s">
        <v>683</v>
      </c>
      <c r="H5" s="20"/>
      <c r="I5" s="19"/>
      <c r="J5" s="19"/>
    </row>
    <row r="6" spans="1:10" ht="251.1" customHeight="1">
      <c r="A6" s="94">
        <v>3</v>
      </c>
      <c r="B6" s="16" t="s">
        <v>684</v>
      </c>
      <c r="C6" s="74" t="s">
        <v>685</v>
      </c>
      <c r="D6" s="491" t="s">
        <v>686</v>
      </c>
      <c r="E6" s="491"/>
      <c r="F6" s="74" t="s">
        <v>687</v>
      </c>
      <c r="H6" s="20"/>
      <c r="I6" s="19"/>
      <c r="J6" s="19"/>
    </row>
    <row r="7" spans="1:10" ht="251.1" customHeight="1">
      <c r="A7" s="94">
        <v>4</v>
      </c>
      <c r="B7" s="16" t="s">
        <v>688</v>
      </c>
      <c r="C7" s="74" t="s">
        <v>689</v>
      </c>
      <c r="D7" s="491" t="s">
        <v>690</v>
      </c>
      <c r="E7" s="491"/>
      <c r="F7" s="74" t="s">
        <v>691</v>
      </c>
      <c r="H7" s="20"/>
      <c r="I7" s="19"/>
      <c r="J7" s="21"/>
    </row>
    <row r="8" spans="1:10" ht="251.1" customHeight="1">
      <c r="A8" s="94">
        <v>5</v>
      </c>
      <c r="B8" s="16" t="s">
        <v>692</v>
      </c>
      <c r="C8" s="74" t="s">
        <v>693</v>
      </c>
      <c r="D8" s="491" t="s">
        <v>694</v>
      </c>
      <c r="E8" s="491"/>
      <c r="F8" s="74" t="s">
        <v>695</v>
      </c>
      <c r="H8" s="20"/>
      <c r="I8" s="19"/>
      <c r="J8" s="19"/>
    </row>
    <row r="9" spans="1:10" ht="251.1" customHeight="1">
      <c r="A9" s="94">
        <v>6</v>
      </c>
      <c r="B9" s="16" t="s">
        <v>696</v>
      </c>
      <c r="C9" s="74" t="s">
        <v>697</v>
      </c>
      <c r="D9" s="491" t="s">
        <v>698</v>
      </c>
      <c r="E9" s="491"/>
      <c r="F9" s="74" t="s">
        <v>699</v>
      </c>
      <c r="H9" s="20"/>
      <c r="I9" s="19"/>
      <c r="J9" s="19"/>
    </row>
    <row r="10" spans="1:10" ht="251.1" customHeight="1">
      <c r="A10" s="94">
        <v>7</v>
      </c>
      <c r="B10" s="16" t="s">
        <v>700</v>
      </c>
      <c r="C10" s="74" t="s">
        <v>701</v>
      </c>
      <c r="D10" s="491" t="s">
        <v>702</v>
      </c>
      <c r="E10" s="491"/>
      <c r="F10" s="74" t="s">
        <v>703</v>
      </c>
      <c r="H10" s="20"/>
      <c r="I10" s="19"/>
      <c r="J10" s="19"/>
    </row>
    <row r="11" spans="1:10" ht="251.1" customHeight="1">
      <c r="A11" s="94">
        <v>8</v>
      </c>
      <c r="B11" s="16" t="s">
        <v>704</v>
      </c>
      <c r="C11" s="74" t="s">
        <v>705</v>
      </c>
      <c r="D11" s="491" t="s">
        <v>706</v>
      </c>
      <c r="E11" s="491"/>
      <c r="F11" s="74" t="s">
        <v>707</v>
      </c>
    </row>
    <row r="12" spans="1:10" ht="194.1" customHeight="1">
      <c r="A12" s="94">
        <v>9</v>
      </c>
      <c r="B12" s="16" t="s">
        <v>708</v>
      </c>
      <c r="C12" s="74"/>
      <c r="D12" s="491"/>
      <c r="E12" s="491"/>
      <c r="F12" s="74"/>
    </row>
    <row r="13" spans="1:10" ht="194.1" customHeight="1">
      <c r="A13" s="94">
        <v>10</v>
      </c>
      <c r="B13" s="16" t="s">
        <v>709</v>
      </c>
      <c r="C13" s="74"/>
      <c r="D13" s="491"/>
      <c r="E13" s="491"/>
      <c r="F13" s="74"/>
    </row>
    <row r="19" spans="1:1">
      <c r="A19" s="37"/>
    </row>
  </sheetData>
  <sheetProtection algorithmName="SHA-512" hashValue="GHyU3Pvm0CYEbBN1T8EpSO5eqV2ZdmDO7vMuWIykBnH/ezmSC3j6It/B6D1O36caXaoG3/yQcOhg+uUy88lmHA==" saltValue="DUDb5974U2hUwxBnf/G66g==" spinCount="100000" sheet="1" objects="1" scenarios="1"/>
  <mergeCells count="11">
    <mergeCell ref="D13:E13"/>
    <mergeCell ref="D11:E11"/>
    <mergeCell ref="D12:E12"/>
    <mergeCell ref="D9:E9"/>
    <mergeCell ref="D10:E10"/>
    <mergeCell ref="D7:E7"/>
    <mergeCell ref="D8:E8"/>
    <mergeCell ref="D5:E5"/>
    <mergeCell ref="D6:E6"/>
    <mergeCell ref="D3:E3"/>
    <mergeCell ref="D4:E4"/>
  </mergeCells>
  <phoneticPr fontId="2"/>
  <pageMargins left="0.7" right="0.7" top="0.75" bottom="0.75" header="0.3" footer="0.3"/>
  <pageSetup paperSize="9" orientation="portrait" horizontalDpi="0" verticalDpi="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tabColor theme="2" tint="-9.9978637043366805E-2"/>
  </sheetPr>
  <dimension ref="A2:J19"/>
  <sheetViews>
    <sheetView workbookViewId="0"/>
  </sheetViews>
  <sheetFormatPr defaultColWidth="11.5546875" defaultRowHeight="19.5"/>
  <cols>
    <col min="1" max="1" width="14" customWidth="1"/>
    <col min="2" max="2" width="21.5546875" customWidth="1"/>
    <col min="3" max="3" width="44" style="37" customWidth="1"/>
    <col min="4" max="4" width="56" style="37" customWidth="1"/>
    <col min="5" max="5" width="71.33203125" style="37" hidden="1" customWidth="1"/>
    <col min="6" max="6" width="68.44140625" style="37" customWidth="1"/>
    <col min="7" max="7" width="10.88671875" style="37" customWidth="1"/>
    <col min="8" max="8" width="68.44140625" customWidth="1"/>
    <col min="14" max="14" width="11.6640625" customWidth="1"/>
  </cols>
  <sheetData>
    <row r="2" spans="1:10">
      <c r="A2" s="18" t="s">
        <v>671</v>
      </c>
    </row>
    <row r="3" spans="1:10" ht="194.1" customHeight="1">
      <c r="A3" s="93" t="s">
        <v>672</v>
      </c>
      <c r="B3" s="17" t="s">
        <v>673</v>
      </c>
      <c r="C3" s="165" t="s">
        <v>674</v>
      </c>
      <c r="D3" s="492" t="s">
        <v>675</v>
      </c>
      <c r="E3" s="492"/>
      <c r="F3" s="165" t="s">
        <v>671</v>
      </c>
      <c r="G3" s="166"/>
    </row>
    <row r="4" spans="1:10" ht="251.1" customHeight="1">
      <c r="A4" s="94">
        <v>1</v>
      </c>
      <c r="B4" s="16" t="s">
        <v>676</v>
      </c>
      <c r="C4" s="74" t="s">
        <v>677</v>
      </c>
      <c r="D4" s="491" t="s">
        <v>678</v>
      </c>
      <c r="E4" s="491"/>
      <c r="F4" s="74" t="s">
        <v>710</v>
      </c>
    </row>
    <row r="5" spans="1:10" ht="251.1" customHeight="1">
      <c r="A5" s="94">
        <v>2</v>
      </c>
      <c r="B5" s="16" t="s">
        <v>680</v>
      </c>
      <c r="C5" s="74" t="s">
        <v>681</v>
      </c>
      <c r="D5" s="491" t="s">
        <v>682</v>
      </c>
      <c r="E5" s="491"/>
      <c r="F5" s="74" t="s">
        <v>711</v>
      </c>
      <c r="H5" s="20"/>
      <c r="I5" s="19"/>
      <c r="J5" s="19"/>
    </row>
    <row r="6" spans="1:10" ht="251.1" customHeight="1">
      <c r="A6" s="94">
        <v>3</v>
      </c>
      <c r="B6" s="16" t="s">
        <v>684</v>
      </c>
      <c r="C6" s="74" t="s">
        <v>685</v>
      </c>
      <c r="D6" s="491" t="s">
        <v>686</v>
      </c>
      <c r="E6" s="491"/>
      <c r="F6" s="74" t="s">
        <v>712</v>
      </c>
      <c r="H6" s="20"/>
      <c r="I6" s="19"/>
      <c r="J6" s="19"/>
    </row>
    <row r="7" spans="1:10" ht="251.1" customHeight="1">
      <c r="A7" s="94">
        <v>4</v>
      </c>
      <c r="B7" s="16" t="s">
        <v>688</v>
      </c>
      <c r="C7" s="74" t="s">
        <v>689</v>
      </c>
      <c r="D7" s="491" t="s">
        <v>690</v>
      </c>
      <c r="E7" s="491"/>
      <c r="F7" s="74" t="s">
        <v>713</v>
      </c>
      <c r="H7" s="20"/>
      <c r="I7" s="19"/>
      <c r="J7" s="21"/>
    </row>
    <row r="8" spans="1:10" ht="251.1" customHeight="1">
      <c r="A8" s="94">
        <v>5</v>
      </c>
      <c r="B8" s="16" t="s">
        <v>692</v>
      </c>
      <c r="C8" s="74" t="s">
        <v>693</v>
      </c>
      <c r="D8" s="491" t="s">
        <v>694</v>
      </c>
      <c r="E8" s="491"/>
      <c r="F8" s="74" t="s">
        <v>714</v>
      </c>
      <c r="H8" s="20"/>
      <c r="I8" s="19"/>
      <c r="J8" s="19"/>
    </row>
    <row r="9" spans="1:10" ht="251.1" customHeight="1">
      <c r="A9" s="94">
        <v>6</v>
      </c>
      <c r="B9" s="16" t="s">
        <v>696</v>
      </c>
      <c r="C9" s="74" t="s">
        <v>697</v>
      </c>
      <c r="D9" s="491" t="s">
        <v>698</v>
      </c>
      <c r="E9" s="491"/>
      <c r="F9" s="74" t="s">
        <v>715</v>
      </c>
      <c r="H9" s="20"/>
      <c r="I9" s="19"/>
      <c r="J9" s="19"/>
    </row>
    <row r="10" spans="1:10" ht="251.1" customHeight="1">
      <c r="A10" s="94">
        <v>7</v>
      </c>
      <c r="B10" s="16" t="s">
        <v>700</v>
      </c>
      <c r="C10" s="74" t="s">
        <v>701</v>
      </c>
      <c r="D10" s="491" t="s">
        <v>702</v>
      </c>
      <c r="E10" s="491"/>
      <c r="F10" s="74" t="s">
        <v>716</v>
      </c>
      <c r="H10" s="20"/>
      <c r="I10" s="19"/>
      <c r="J10" s="19"/>
    </row>
    <row r="11" spans="1:10" ht="251.1" customHeight="1">
      <c r="A11" s="94">
        <v>8</v>
      </c>
      <c r="B11" s="16" t="s">
        <v>704</v>
      </c>
      <c r="C11" s="74" t="s">
        <v>705</v>
      </c>
      <c r="D11" s="491" t="s">
        <v>706</v>
      </c>
      <c r="E11" s="491"/>
      <c r="F11" s="74" t="s">
        <v>717</v>
      </c>
    </row>
    <row r="12" spans="1:10" ht="194.1" customHeight="1">
      <c r="A12" s="94">
        <v>9</v>
      </c>
      <c r="B12" s="16" t="s">
        <v>708</v>
      </c>
      <c r="C12" s="74"/>
      <c r="D12" s="491"/>
      <c r="E12" s="491"/>
      <c r="F12" s="74"/>
    </row>
    <row r="13" spans="1:10" ht="194.1" customHeight="1">
      <c r="A13" s="94">
        <v>10</v>
      </c>
      <c r="B13" s="16" t="s">
        <v>709</v>
      </c>
      <c r="C13" s="74"/>
      <c r="D13" s="491"/>
      <c r="E13" s="491"/>
      <c r="F13" s="74"/>
    </row>
    <row r="19" spans="1:1">
      <c r="A19" s="37"/>
    </row>
  </sheetData>
  <sheetProtection algorithmName="SHA-512" hashValue="29HTLd7soRK/CyVHukDXR0YjtQHafGkhfQ76SoNKCbIKYO9abVJyJaDOH/c0GtGW0Pdj8oLt+/PeMFf4vxGUCg==" saltValue="Zd3wNq9qqiWQ6VbxBJrvEQ==" spinCount="100000" sheet="1" objects="1" scenarios="1"/>
  <mergeCells count="11">
    <mergeCell ref="D8:E8"/>
    <mergeCell ref="D3:E3"/>
    <mergeCell ref="D4:E4"/>
    <mergeCell ref="D5:E5"/>
    <mergeCell ref="D6:E6"/>
    <mergeCell ref="D7:E7"/>
    <mergeCell ref="D9:E9"/>
    <mergeCell ref="D10:E10"/>
    <mergeCell ref="D11:E11"/>
    <mergeCell ref="D12:E12"/>
    <mergeCell ref="D13:E13"/>
  </mergeCells>
  <phoneticPr fontId="2"/>
  <pageMargins left="0.7" right="0.7" top="0.75" bottom="0.75" header="0.3" footer="0.3"/>
  <pageSetup paperSize="9" orientation="portrait" horizontalDpi="0" verticalDpi="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theme="2" tint="-9.9978637043366805E-2"/>
  </sheetPr>
  <dimension ref="A2:J19"/>
  <sheetViews>
    <sheetView workbookViewId="0"/>
  </sheetViews>
  <sheetFormatPr defaultColWidth="11.5546875" defaultRowHeight="19.5"/>
  <cols>
    <col min="1" max="1" width="14" customWidth="1"/>
    <col min="2" max="2" width="21.5546875" customWidth="1"/>
    <col min="3" max="3" width="44" style="37" customWidth="1"/>
    <col min="4" max="4" width="56" style="37" customWidth="1"/>
    <col min="5" max="5" width="71.33203125" style="37" hidden="1" customWidth="1"/>
    <col min="6" max="6" width="68.44140625" style="37" customWidth="1"/>
    <col min="7" max="7" width="10.88671875" style="37" customWidth="1"/>
    <col min="8" max="8" width="68.44140625" customWidth="1"/>
    <col min="14" max="14" width="11.6640625" customWidth="1"/>
  </cols>
  <sheetData>
    <row r="2" spans="1:10">
      <c r="A2" s="18" t="s">
        <v>671</v>
      </c>
    </row>
    <row r="3" spans="1:10" ht="194.1" customHeight="1">
      <c r="A3" s="93" t="s">
        <v>672</v>
      </c>
      <c r="B3" s="17" t="s">
        <v>673</v>
      </c>
      <c r="C3" s="165" t="s">
        <v>674</v>
      </c>
      <c r="D3" s="492" t="s">
        <v>675</v>
      </c>
      <c r="E3" s="492"/>
      <c r="F3" s="165" t="s">
        <v>671</v>
      </c>
      <c r="G3" s="166"/>
    </row>
    <row r="4" spans="1:10" ht="251.1" customHeight="1">
      <c r="A4" s="94">
        <v>1</v>
      </c>
      <c r="B4" s="16" t="s">
        <v>676</v>
      </c>
      <c r="C4" s="74" t="s">
        <v>677</v>
      </c>
      <c r="D4" s="491" t="s">
        <v>678</v>
      </c>
      <c r="E4" s="491"/>
      <c r="F4" s="74" t="s">
        <v>718</v>
      </c>
    </row>
    <row r="5" spans="1:10" ht="251.1" customHeight="1">
      <c r="A5" s="94">
        <v>2</v>
      </c>
      <c r="B5" s="16" t="s">
        <v>680</v>
      </c>
      <c r="C5" s="74" t="s">
        <v>681</v>
      </c>
      <c r="D5" s="491" t="s">
        <v>682</v>
      </c>
      <c r="E5" s="491"/>
      <c r="F5" s="74" t="s">
        <v>719</v>
      </c>
      <c r="H5" s="20"/>
      <c r="I5" s="19"/>
      <c r="J5" s="19"/>
    </row>
    <row r="6" spans="1:10" ht="251.1" customHeight="1">
      <c r="A6" s="94">
        <v>3</v>
      </c>
      <c r="B6" s="16" t="s">
        <v>684</v>
      </c>
      <c r="C6" s="74" t="s">
        <v>685</v>
      </c>
      <c r="D6" s="491" t="s">
        <v>686</v>
      </c>
      <c r="E6" s="491"/>
      <c r="F6" s="74" t="s">
        <v>720</v>
      </c>
      <c r="H6" s="20"/>
      <c r="I6" s="19"/>
      <c r="J6" s="19"/>
    </row>
    <row r="7" spans="1:10" ht="251.1" customHeight="1">
      <c r="A7" s="94">
        <v>4</v>
      </c>
      <c r="B7" s="16" t="s">
        <v>688</v>
      </c>
      <c r="C7" s="74" t="s">
        <v>689</v>
      </c>
      <c r="D7" s="491" t="s">
        <v>690</v>
      </c>
      <c r="E7" s="491"/>
      <c r="F7" s="74" t="s">
        <v>721</v>
      </c>
      <c r="H7" s="20"/>
      <c r="I7" s="19"/>
      <c r="J7" s="21"/>
    </row>
    <row r="8" spans="1:10" ht="251.1" customHeight="1">
      <c r="A8" s="94">
        <v>5</v>
      </c>
      <c r="B8" s="16" t="s">
        <v>692</v>
      </c>
      <c r="C8" s="74" t="s">
        <v>693</v>
      </c>
      <c r="D8" s="491" t="s">
        <v>694</v>
      </c>
      <c r="E8" s="491"/>
      <c r="F8" s="74" t="s">
        <v>722</v>
      </c>
      <c r="H8" s="20"/>
      <c r="I8" s="19"/>
      <c r="J8" s="19"/>
    </row>
    <row r="9" spans="1:10" ht="251.1" customHeight="1">
      <c r="A9" s="94">
        <v>6</v>
      </c>
      <c r="B9" s="16" t="s">
        <v>696</v>
      </c>
      <c r="C9" s="74" t="s">
        <v>697</v>
      </c>
      <c r="D9" s="491" t="s">
        <v>698</v>
      </c>
      <c r="E9" s="491"/>
      <c r="F9" s="74" t="s">
        <v>723</v>
      </c>
      <c r="H9" s="20"/>
      <c r="I9" s="19"/>
      <c r="J9" s="19"/>
    </row>
    <row r="10" spans="1:10" ht="251.1" customHeight="1">
      <c r="A10" s="94">
        <v>7</v>
      </c>
      <c r="B10" s="16" t="s">
        <v>700</v>
      </c>
      <c r="C10" s="74" t="s">
        <v>701</v>
      </c>
      <c r="D10" s="491" t="s">
        <v>702</v>
      </c>
      <c r="E10" s="491"/>
      <c r="F10" s="74" t="s">
        <v>724</v>
      </c>
      <c r="H10" s="20"/>
      <c r="I10" s="19"/>
      <c r="J10" s="19"/>
    </row>
    <row r="11" spans="1:10" ht="251.1" customHeight="1">
      <c r="A11" s="94">
        <v>8</v>
      </c>
      <c r="B11" s="16" t="s">
        <v>704</v>
      </c>
      <c r="C11" s="74" t="s">
        <v>705</v>
      </c>
      <c r="D11" s="491" t="s">
        <v>706</v>
      </c>
      <c r="E11" s="491"/>
      <c r="F11" s="74" t="s">
        <v>725</v>
      </c>
    </row>
    <row r="12" spans="1:10" ht="194.1" customHeight="1">
      <c r="A12" s="94">
        <v>9</v>
      </c>
      <c r="B12" s="16" t="s">
        <v>708</v>
      </c>
      <c r="C12" s="74"/>
      <c r="D12" s="491"/>
      <c r="E12" s="491"/>
      <c r="F12" s="74"/>
    </row>
    <row r="13" spans="1:10" ht="194.1" customHeight="1">
      <c r="A13" s="94">
        <v>10</v>
      </c>
      <c r="B13" s="16" t="s">
        <v>709</v>
      </c>
      <c r="C13" s="74"/>
      <c r="D13" s="491"/>
      <c r="E13" s="491"/>
      <c r="F13" s="74"/>
    </row>
    <row r="19" spans="1:1">
      <c r="A19" s="37"/>
    </row>
  </sheetData>
  <sheetProtection algorithmName="SHA-512" hashValue="FwVDsEkOpbqbJ/3Y/UQmJBSYFswi+UZSkRMKSY40tj0p0Pm/Pogj/sytnGmZq7l4mbAwzESk5y9MjCY+l5nQ/Q==" saltValue="7ltULajkRNbyx0wUmYUfXA==" spinCount="100000" sheet="1" objects="1" scenarios="1"/>
  <mergeCells count="11">
    <mergeCell ref="D8:E8"/>
    <mergeCell ref="D3:E3"/>
    <mergeCell ref="D4:E4"/>
    <mergeCell ref="D5:E5"/>
    <mergeCell ref="D6:E6"/>
    <mergeCell ref="D7:E7"/>
    <mergeCell ref="D9:E9"/>
    <mergeCell ref="D10:E10"/>
    <mergeCell ref="D11:E11"/>
    <mergeCell ref="D12:E12"/>
    <mergeCell ref="D13:E13"/>
  </mergeCells>
  <phoneticPr fontId="2"/>
  <pageMargins left="0.7" right="0.7" top="0.75" bottom="0.75" header="0.3" footer="0.3"/>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I78"/>
  <sheetViews>
    <sheetView showGridLines="0" tabSelected="1" workbookViewId="0"/>
  </sheetViews>
  <sheetFormatPr defaultColWidth="11.5546875" defaultRowHeight="25.5"/>
  <cols>
    <col min="1" max="1" width="4.6640625" style="51" customWidth="1"/>
    <col min="2" max="2" width="65.33203125" style="51" customWidth="1"/>
    <col min="3" max="3" width="36.5546875" style="51" customWidth="1"/>
    <col min="4" max="5" width="11.5546875" style="51"/>
    <col min="6" max="6" width="19.44140625" style="51" customWidth="1"/>
    <col min="7" max="8" width="11.5546875" style="51"/>
    <col min="9" max="9" width="4.6640625" style="51" customWidth="1"/>
    <col min="10" max="16384" width="11.5546875" style="51"/>
  </cols>
  <sheetData>
    <row r="1" spans="1:9" ht="75.75">
      <c r="A1" s="186" t="s">
        <v>19</v>
      </c>
      <c r="B1" s="187"/>
      <c r="C1" s="187"/>
      <c r="D1" s="187"/>
      <c r="E1" s="187"/>
      <c r="F1" s="187"/>
      <c r="G1" s="187"/>
      <c r="H1" s="187"/>
      <c r="I1" s="188" t="s">
        <v>20</v>
      </c>
    </row>
    <row r="2" spans="1:9">
      <c r="A2" s="189" t="s">
        <v>21</v>
      </c>
      <c r="B2" s="190"/>
      <c r="C2" s="190"/>
      <c r="D2" s="190"/>
      <c r="E2" s="190"/>
      <c r="F2" s="190"/>
      <c r="G2" s="190"/>
      <c r="H2" s="190"/>
      <c r="I2" s="191"/>
    </row>
    <row r="3" spans="1:9">
      <c r="A3" s="189"/>
      <c r="B3" s="190"/>
      <c r="C3" s="190"/>
      <c r="D3" s="190"/>
      <c r="E3" s="190"/>
      <c r="F3" s="190"/>
      <c r="G3" s="190"/>
      <c r="H3" s="190"/>
      <c r="I3" s="191"/>
    </row>
    <row r="4" spans="1:9">
      <c r="A4" s="189"/>
      <c r="B4" s="190"/>
      <c r="C4" s="190"/>
      <c r="D4" s="190"/>
      <c r="E4" s="190"/>
      <c r="F4" s="190"/>
      <c r="G4" s="190"/>
      <c r="H4" s="190"/>
      <c r="I4" s="191"/>
    </row>
    <row r="5" spans="1:9">
      <c r="A5" s="190"/>
      <c r="B5" s="190"/>
      <c r="C5" s="190"/>
      <c r="D5" s="190"/>
      <c r="E5" s="190"/>
      <c r="F5" s="190"/>
      <c r="G5" s="190"/>
      <c r="H5" s="190"/>
      <c r="I5" s="190"/>
    </row>
    <row r="6" spans="1:9" ht="48.95" customHeight="1">
      <c r="A6" s="190"/>
      <c r="B6" s="257" t="str">
        <f ca="1">IFERROR(OFFSET('シナリオ(製造業)'!D3,DATA!A54,0),"10大脅威を選択した後、シナリオが表示されます")</f>
        <v xml:space="preserve"> ランサムウェアとは、ウイルスの一種です。PCやサーバが感染すると、端末のロックや、データの暗号化が行われ、その復旧と引き換えに金銭を要求されます。また、重要な情報が窃取されることもあり、社会的信用を失うおそれがあります。さらに、復旧に時間が掛かる場合、更なる経済的損失につながるおそれもあります。</v>
      </c>
      <c r="C6" s="258"/>
      <c r="D6" s="258"/>
      <c r="E6" s="258"/>
      <c r="F6" s="258"/>
      <c r="G6" s="258"/>
      <c r="H6" s="259"/>
      <c r="I6" s="190"/>
    </row>
    <row r="7" spans="1:9" ht="48.95" customHeight="1">
      <c r="A7" s="190"/>
      <c r="B7" s="260"/>
      <c r="C7" s="261"/>
      <c r="D7" s="261"/>
      <c r="E7" s="261"/>
      <c r="F7" s="261"/>
      <c r="G7" s="261"/>
      <c r="H7" s="262"/>
      <c r="I7" s="190"/>
    </row>
    <row r="8" spans="1:9" ht="48.95" customHeight="1">
      <c r="A8" s="190"/>
      <c r="B8" s="260"/>
      <c r="C8" s="261"/>
      <c r="D8" s="261"/>
      <c r="E8" s="261"/>
      <c r="F8" s="261"/>
      <c r="G8" s="261"/>
      <c r="H8" s="262"/>
      <c r="I8" s="190"/>
    </row>
    <row r="9" spans="1:9" ht="48.95" customHeight="1">
      <c r="A9" s="190"/>
      <c r="B9" s="263"/>
      <c r="C9" s="264"/>
      <c r="D9" s="264"/>
      <c r="E9" s="264"/>
      <c r="F9" s="264"/>
      <c r="G9" s="264"/>
      <c r="H9" s="265"/>
      <c r="I9" s="190"/>
    </row>
    <row r="10" spans="1:9" ht="39" thickBot="1">
      <c r="A10" s="190"/>
      <c r="B10" s="192" t="s">
        <v>22</v>
      </c>
      <c r="C10" s="271" t="s">
        <v>23</v>
      </c>
      <c r="D10" s="271"/>
      <c r="E10" s="271"/>
      <c r="F10" s="271"/>
      <c r="G10" s="271"/>
      <c r="H10" s="272"/>
      <c r="I10" s="190"/>
    </row>
    <row r="11" spans="1:9" ht="38.25">
      <c r="A11" s="189"/>
      <c r="B11" s="193" t="s">
        <v>10</v>
      </c>
      <c r="C11" s="269" t="s">
        <v>11</v>
      </c>
      <c r="D11" s="269"/>
      <c r="E11" s="269"/>
      <c r="F11" s="269"/>
      <c r="G11" s="269"/>
      <c r="H11" s="270"/>
      <c r="I11" s="190"/>
    </row>
    <row r="12" spans="1:9">
      <c r="A12" s="190"/>
      <c r="B12" s="190"/>
      <c r="C12" s="190"/>
      <c r="D12" s="190"/>
      <c r="E12" s="190"/>
      <c r="F12" s="190"/>
      <c r="G12" s="190"/>
      <c r="H12" s="190"/>
      <c r="I12" s="190"/>
    </row>
    <row r="13" spans="1:9">
      <c r="A13" s="194"/>
      <c r="B13" s="190"/>
      <c r="C13" s="190"/>
      <c r="D13" s="190"/>
      <c r="E13" s="190"/>
      <c r="F13" s="190"/>
      <c r="G13" s="190"/>
      <c r="H13" s="190"/>
      <c r="I13" s="190"/>
    </row>
    <row r="14" spans="1:9" ht="38.25">
      <c r="A14" s="194"/>
      <c r="B14" s="273" t="str">
        <f>HYPERLINK(DATA!B55,"損害額を計算する &gt;&gt;&gt;")</f>
        <v>損害額を計算する &gt;&gt;&gt;</v>
      </c>
      <c r="C14" s="273"/>
      <c r="D14" s="273"/>
      <c r="E14" s="273"/>
      <c r="F14" s="273"/>
      <c r="G14" s="273"/>
      <c r="H14" s="273"/>
      <c r="I14" s="190"/>
    </row>
    <row r="15" spans="1:9">
      <c r="A15" s="194"/>
      <c r="B15" s="194"/>
      <c r="C15" s="195"/>
      <c r="D15" s="190"/>
      <c r="E15" s="190"/>
      <c r="F15" s="190"/>
      <c r="G15" s="190"/>
      <c r="H15" s="190"/>
      <c r="I15" s="190"/>
    </row>
    <row r="16" spans="1:9" ht="38.25">
      <c r="A16" s="194"/>
      <c r="B16" s="196" t="s">
        <v>5</v>
      </c>
      <c r="C16" s="195"/>
      <c r="D16" s="190"/>
      <c r="E16" s="190"/>
      <c r="F16" s="190"/>
      <c r="G16" s="190"/>
      <c r="H16" s="190"/>
      <c r="I16" s="190"/>
    </row>
    <row r="17" spans="1:9">
      <c r="A17" s="194"/>
      <c r="B17" s="197"/>
      <c r="C17" s="195"/>
      <c r="D17" s="190"/>
      <c r="E17" s="190"/>
      <c r="F17" s="190"/>
      <c r="G17" s="190"/>
      <c r="H17" s="190"/>
      <c r="I17" s="190"/>
    </row>
    <row r="18" spans="1:9">
      <c r="A18" s="190"/>
      <c r="B18" s="190"/>
      <c r="C18" s="190"/>
      <c r="D18" s="190"/>
      <c r="E18" s="190"/>
      <c r="F18" s="190"/>
      <c r="G18" s="190"/>
      <c r="H18" s="190"/>
      <c r="I18" s="190"/>
    </row>
    <row r="19" spans="1:9" ht="38.25">
      <c r="A19" s="198" t="s">
        <v>24</v>
      </c>
      <c r="B19" s="199"/>
      <c r="C19" s="199"/>
      <c r="D19" s="199"/>
      <c r="E19" s="199"/>
      <c r="F19" s="199"/>
      <c r="G19" s="199"/>
      <c r="H19" s="199"/>
      <c r="I19" s="199"/>
    </row>
    <row r="20" spans="1:9">
      <c r="A20" s="189"/>
      <c r="B20" s="190" t="s">
        <v>25</v>
      </c>
      <c r="C20" s="190"/>
      <c r="D20" s="190"/>
      <c r="E20" s="190"/>
      <c r="F20" s="190"/>
      <c r="G20" s="190"/>
      <c r="H20" s="190"/>
      <c r="I20" s="190"/>
    </row>
    <row r="21" spans="1:9">
      <c r="A21" s="189"/>
      <c r="B21" s="190"/>
      <c r="C21" s="190"/>
      <c r="D21" s="190"/>
      <c r="E21" s="190"/>
      <c r="F21" s="190"/>
      <c r="G21" s="190"/>
      <c r="H21" s="190"/>
      <c r="I21" s="190"/>
    </row>
    <row r="22" spans="1:9">
      <c r="A22" s="189"/>
      <c r="B22" s="200" t="s">
        <v>26</v>
      </c>
      <c r="C22" s="201"/>
      <c r="D22" s="201"/>
      <c r="E22" s="201"/>
      <c r="F22" s="201"/>
      <c r="G22" s="201"/>
      <c r="H22" s="201"/>
      <c r="I22" s="201"/>
    </row>
    <row r="23" spans="1:9" ht="93.95" customHeight="1">
      <c r="A23" s="189"/>
      <c r="B23" s="202"/>
      <c r="C23" s="190"/>
      <c r="D23" s="190"/>
      <c r="E23" s="190"/>
      <c r="F23" s="190"/>
      <c r="G23" s="190"/>
      <c r="H23" s="190"/>
      <c r="I23" s="190"/>
    </row>
    <row r="24" spans="1:9">
      <c r="A24" s="189"/>
      <c r="B24" s="202"/>
      <c r="C24" s="190"/>
      <c r="D24" s="190"/>
      <c r="E24" s="190"/>
      <c r="F24" s="190"/>
      <c r="G24" s="190"/>
      <c r="H24" s="190"/>
      <c r="I24" s="190"/>
    </row>
    <row r="25" spans="1:9">
      <c r="A25" s="189"/>
      <c r="B25" s="202" t="s">
        <v>27</v>
      </c>
      <c r="C25" s="190"/>
      <c r="D25" s="190"/>
      <c r="E25" s="190"/>
      <c r="F25" s="190"/>
      <c r="G25" s="190"/>
      <c r="H25" s="190"/>
      <c r="I25" s="190"/>
    </row>
    <row r="26" spans="1:9">
      <c r="A26" s="189"/>
      <c r="B26" s="202" t="s">
        <v>28</v>
      </c>
      <c r="C26" s="190"/>
      <c r="D26" s="190"/>
      <c r="E26" s="190"/>
      <c r="F26" s="190"/>
      <c r="G26" s="190"/>
      <c r="H26" s="190"/>
      <c r="I26" s="190"/>
    </row>
    <row r="27" spans="1:9">
      <c r="A27" s="189"/>
      <c r="B27" s="202" t="s">
        <v>29</v>
      </c>
      <c r="C27" s="190"/>
      <c r="D27" s="190"/>
      <c r="E27" s="190"/>
      <c r="F27" s="190"/>
      <c r="G27" s="190"/>
      <c r="H27" s="190"/>
      <c r="I27" s="190"/>
    </row>
    <row r="28" spans="1:9">
      <c r="A28" s="189"/>
      <c r="B28" s="190"/>
      <c r="C28" s="190"/>
      <c r="D28" s="190"/>
      <c r="E28" s="190"/>
      <c r="F28" s="190"/>
      <c r="G28" s="190"/>
      <c r="H28" s="190"/>
      <c r="I28" s="190"/>
    </row>
    <row r="29" spans="1:9">
      <c r="A29" s="189"/>
      <c r="B29" s="200" t="s">
        <v>30</v>
      </c>
      <c r="C29" s="201"/>
      <c r="D29" s="201"/>
      <c r="E29" s="201"/>
      <c r="F29" s="201"/>
      <c r="G29" s="201"/>
      <c r="H29" s="201"/>
      <c r="I29" s="201"/>
    </row>
    <row r="30" spans="1:9">
      <c r="A30" s="189"/>
      <c r="B30" s="203"/>
      <c r="C30" s="190"/>
      <c r="D30" s="190"/>
      <c r="E30" s="190"/>
      <c r="F30" s="190"/>
      <c r="G30" s="190"/>
      <c r="H30" s="190"/>
      <c r="I30" s="190"/>
    </row>
    <row r="31" spans="1:9" ht="115.5" customHeight="1" thickBot="1">
      <c r="A31" s="189"/>
      <c r="B31" s="242" t="s">
        <v>31</v>
      </c>
      <c r="C31" s="278" t="s">
        <v>32</v>
      </c>
      <c r="D31" s="279"/>
      <c r="E31" s="279"/>
      <c r="F31" s="280"/>
      <c r="G31" s="190"/>
      <c r="H31" s="190"/>
      <c r="I31" s="190"/>
    </row>
    <row r="32" spans="1:9" ht="115.5" customHeight="1" thickTop="1">
      <c r="A32" s="189"/>
      <c r="B32" s="243" t="s">
        <v>33</v>
      </c>
      <c r="C32" s="281" t="s">
        <v>34</v>
      </c>
      <c r="D32" s="282"/>
      <c r="E32" s="282"/>
      <c r="F32" s="283"/>
      <c r="G32" s="190"/>
      <c r="H32" s="190"/>
      <c r="I32" s="190"/>
    </row>
    <row r="33" spans="1:9" ht="115.5" customHeight="1">
      <c r="A33" s="189"/>
      <c r="B33" s="244" t="s">
        <v>35</v>
      </c>
      <c r="C33" s="284" t="s">
        <v>36</v>
      </c>
      <c r="D33" s="285"/>
      <c r="E33" s="285"/>
      <c r="F33" s="286"/>
      <c r="G33" s="190"/>
      <c r="H33" s="190"/>
      <c r="I33" s="190"/>
    </row>
    <row r="34" spans="1:9" ht="115.5" customHeight="1">
      <c r="A34" s="189"/>
      <c r="B34" s="245" t="s">
        <v>37</v>
      </c>
      <c r="C34" s="275" t="s">
        <v>38</v>
      </c>
      <c r="D34" s="276"/>
      <c r="E34" s="276"/>
      <c r="F34" s="277"/>
      <c r="G34" s="190"/>
      <c r="H34" s="190"/>
      <c r="I34" s="190"/>
    </row>
    <row r="35" spans="1:9">
      <c r="A35" s="189"/>
      <c r="B35" s="190"/>
      <c r="C35" s="190"/>
      <c r="D35" s="190"/>
      <c r="E35" s="190"/>
      <c r="F35" s="190"/>
      <c r="G35" s="190"/>
      <c r="H35" s="190"/>
      <c r="I35" s="190"/>
    </row>
    <row r="36" spans="1:9">
      <c r="A36" s="189"/>
      <c r="B36" s="204" t="s">
        <v>39</v>
      </c>
      <c r="C36" s="201"/>
      <c r="D36" s="201"/>
      <c r="E36" s="201"/>
      <c r="F36" s="201"/>
      <c r="G36" s="201"/>
      <c r="H36" s="201"/>
      <c r="I36" s="201"/>
    </row>
    <row r="37" spans="1:9">
      <c r="A37" s="189"/>
      <c r="B37" s="190"/>
      <c r="C37" s="190"/>
      <c r="D37" s="190"/>
      <c r="E37" s="190"/>
      <c r="F37" s="190"/>
      <c r="G37" s="190"/>
      <c r="H37" s="190"/>
      <c r="I37" s="190"/>
    </row>
    <row r="38" spans="1:9">
      <c r="A38" s="189"/>
      <c r="B38" s="190"/>
      <c r="C38" s="190"/>
      <c r="D38" s="190"/>
      <c r="E38" s="190"/>
      <c r="F38" s="190"/>
      <c r="G38" s="190"/>
      <c r="H38" s="190"/>
      <c r="I38" s="190"/>
    </row>
    <row r="39" spans="1:9">
      <c r="A39" s="189"/>
      <c r="B39" s="190"/>
      <c r="C39" s="190"/>
      <c r="D39" s="190"/>
      <c r="E39" s="190"/>
      <c r="F39" s="190"/>
      <c r="G39" s="190"/>
      <c r="H39" s="190"/>
      <c r="I39" s="190"/>
    </row>
    <row r="40" spans="1:9">
      <c r="A40" s="189"/>
      <c r="B40" s="190"/>
      <c r="C40" s="190"/>
      <c r="D40" s="190"/>
      <c r="E40" s="190"/>
      <c r="F40" s="190"/>
      <c r="G40" s="190"/>
      <c r="H40" s="190"/>
      <c r="I40" s="190"/>
    </row>
    <row r="41" spans="1:9">
      <c r="A41" s="189"/>
      <c r="B41" s="190"/>
      <c r="C41" s="190"/>
      <c r="D41" s="190"/>
      <c r="E41" s="190"/>
      <c r="F41" s="190"/>
      <c r="G41" s="190"/>
      <c r="H41" s="190"/>
      <c r="I41" s="190"/>
    </row>
    <row r="42" spans="1:9">
      <c r="A42" s="189"/>
      <c r="B42" s="190"/>
      <c r="C42" s="190"/>
      <c r="D42" s="190"/>
      <c r="E42" s="190"/>
      <c r="F42" s="190"/>
      <c r="G42" s="190"/>
      <c r="H42" s="190"/>
      <c r="I42" s="190"/>
    </row>
    <row r="43" spans="1:9">
      <c r="A43" s="189"/>
      <c r="B43" s="190"/>
      <c r="C43" s="190"/>
      <c r="D43" s="190"/>
      <c r="E43" s="190"/>
      <c r="F43" s="190"/>
      <c r="G43" s="190"/>
      <c r="H43" s="190"/>
      <c r="I43" s="190"/>
    </row>
    <row r="44" spans="1:9">
      <c r="A44" s="189"/>
      <c r="B44" s="190"/>
      <c r="C44" s="190"/>
      <c r="D44" s="190"/>
      <c r="E44" s="190"/>
      <c r="F44" s="190"/>
      <c r="G44" s="190"/>
      <c r="H44" s="190"/>
      <c r="I44" s="190"/>
    </row>
    <row r="45" spans="1:9">
      <c r="A45" s="189"/>
      <c r="B45" s="190"/>
      <c r="C45" s="190"/>
      <c r="D45" s="190"/>
      <c r="E45" s="190"/>
      <c r="F45" s="190"/>
      <c r="G45" s="190"/>
      <c r="H45" s="190"/>
      <c r="I45" s="190"/>
    </row>
    <row r="46" spans="1:9">
      <c r="A46" s="189"/>
      <c r="B46" s="190"/>
      <c r="C46" s="190"/>
      <c r="D46" s="190"/>
      <c r="E46" s="190"/>
      <c r="F46" s="190"/>
      <c r="G46" s="190"/>
      <c r="H46" s="190"/>
      <c r="I46" s="190"/>
    </row>
    <row r="47" spans="1:9">
      <c r="A47" s="189"/>
      <c r="B47" s="190"/>
      <c r="C47" s="190"/>
      <c r="D47" s="190"/>
      <c r="E47" s="190"/>
      <c r="F47" s="190"/>
      <c r="G47" s="190"/>
      <c r="H47" s="190"/>
      <c r="I47" s="190"/>
    </row>
    <row r="48" spans="1:9">
      <c r="A48" s="189"/>
      <c r="B48" s="190"/>
      <c r="C48" s="190"/>
      <c r="D48" s="190"/>
      <c r="E48" s="190"/>
      <c r="F48" s="190"/>
      <c r="G48" s="190"/>
      <c r="H48" s="190"/>
      <c r="I48" s="190"/>
    </row>
    <row r="49" spans="1:9">
      <c r="A49" s="189"/>
      <c r="B49" s="190"/>
      <c r="C49" s="190"/>
      <c r="D49" s="190"/>
      <c r="E49" s="190"/>
      <c r="F49" s="190"/>
      <c r="G49" s="190"/>
      <c r="H49" s="190"/>
      <c r="I49" s="190"/>
    </row>
    <row r="50" spans="1:9">
      <c r="A50" s="189"/>
      <c r="B50" s="190"/>
      <c r="C50" s="190"/>
      <c r="D50" s="190"/>
      <c r="E50" s="190"/>
      <c r="F50" s="190"/>
      <c r="G50" s="190"/>
      <c r="H50" s="190"/>
      <c r="I50" s="190"/>
    </row>
    <row r="51" spans="1:9">
      <c r="A51" s="189"/>
      <c r="B51" s="190"/>
      <c r="C51" s="190"/>
      <c r="D51" s="190"/>
      <c r="E51" s="190"/>
      <c r="F51" s="190"/>
      <c r="G51" s="190"/>
      <c r="H51" s="190"/>
      <c r="I51" s="190"/>
    </row>
    <row r="52" spans="1:9">
      <c r="A52" s="189"/>
      <c r="B52" s="190"/>
      <c r="C52" s="190"/>
      <c r="D52" s="190"/>
      <c r="E52" s="190"/>
      <c r="F52" s="190"/>
      <c r="G52" s="190"/>
      <c r="H52" s="190"/>
      <c r="I52" s="190"/>
    </row>
    <row r="53" spans="1:9">
      <c r="A53" s="189"/>
      <c r="B53" s="190"/>
      <c r="C53" s="190"/>
      <c r="D53" s="190"/>
      <c r="E53" s="190"/>
      <c r="F53" s="190"/>
      <c r="G53" s="190"/>
      <c r="H53" s="190"/>
      <c r="I53" s="190"/>
    </row>
    <row r="54" spans="1:9">
      <c r="A54" s="189"/>
      <c r="B54" s="200" t="s">
        <v>40</v>
      </c>
      <c r="C54" s="204"/>
      <c r="D54" s="204"/>
      <c r="E54" s="204"/>
      <c r="F54" s="204"/>
      <c r="G54" s="204"/>
      <c r="H54" s="204"/>
      <c r="I54" s="204"/>
    </row>
    <row r="55" spans="1:9" hidden="1">
      <c r="A55" s="189"/>
      <c r="B55" s="202"/>
      <c r="C55" s="190"/>
      <c r="D55" s="190"/>
      <c r="E55" s="190"/>
      <c r="F55" s="190"/>
      <c r="G55" s="190"/>
      <c r="H55" s="190"/>
      <c r="I55" s="190"/>
    </row>
    <row r="56" spans="1:9">
      <c r="A56" s="189"/>
      <c r="B56" s="205" t="s">
        <v>41</v>
      </c>
      <c r="C56" s="206" t="s">
        <v>42</v>
      </c>
      <c r="D56" s="274" t="s">
        <v>43</v>
      </c>
      <c r="E56" s="274"/>
      <c r="F56" s="287" t="s">
        <v>44</v>
      </c>
      <c r="G56" s="287"/>
      <c r="H56" s="287"/>
      <c r="I56" s="190"/>
    </row>
    <row r="57" spans="1:9" s="173" customFormat="1" ht="111" customHeight="1">
      <c r="A57" s="207"/>
      <c r="B57" s="208" t="s">
        <v>45</v>
      </c>
      <c r="C57" s="209" t="s">
        <v>46</v>
      </c>
      <c r="D57" s="268" t="s">
        <v>47</v>
      </c>
      <c r="E57" s="268"/>
      <c r="F57" s="266" t="s">
        <v>48</v>
      </c>
      <c r="G57" s="267"/>
      <c r="H57" s="267"/>
      <c r="I57" s="210"/>
    </row>
    <row r="58" spans="1:9" s="173" customFormat="1" ht="111" customHeight="1">
      <c r="A58" s="207"/>
      <c r="B58" s="208" t="s">
        <v>49</v>
      </c>
      <c r="C58" s="209" t="s">
        <v>50</v>
      </c>
      <c r="D58" s="268" t="s">
        <v>51</v>
      </c>
      <c r="E58" s="268"/>
      <c r="F58" s="266" t="s">
        <v>52</v>
      </c>
      <c r="G58" s="267"/>
      <c r="H58" s="267"/>
      <c r="I58" s="210"/>
    </row>
    <row r="59" spans="1:9" s="173" customFormat="1" ht="111" customHeight="1">
      <c r="A59" s="207"/>
      <c r="B59" s="208" t="s">
        <v>53</v>
      </c>
      <c r="C59" s="209" t="s">
        <v>54</v>
      </c>
      <c r="D59" s="268" t="s">
        <v>55</v>
      </c>
      <c r="E59" s="268"/>
      <c r="F59" s="266" t="s">
        <v>56</v>
      </c>
      <c r="G59" s="267"/>
      <c r="H59" s="267"/>
      <c r="I59" s="210"/>
    </row>
    <row r="60" spans="1:9" s="173" customFormat="1">
      <c r="A60" s="207"/>
      <c r="B60" s="210"/>
      <c r="C60" s="210"/>
      <c r="D60" s="210"/>
      <c r="E60" s="210"/>
      <c r="F60" s="210"/>
      <c r="G60" s="210"/>
      <c r="H60" s="210"/>
      <c r="I60" s="210"/>
    </row>
    <row r="61" spans="1:9" ht="38.25">
      <c r="A61" s="198" t="s">
        <v>57</v>
      </c>
      <c r="B61" s="215"/>
      <c r="C61" s="215"/>
      <c r="D61" s="215"/>
      <c r="E61" s="215"/>
      <c r="F61" s="215"/>
      <c r="G61" s="215"/>
      <c r="H61" s="215"/>
      <c r="I61" s="199"/>
    </row>
    <row r="62" spans="1:9" s="173" customFormat="1" ht="195" customHeight="1">
      <c r="A62" s="207"/>
      <c r="B62" s="252" t="s">
        <v>58</v>
      </c>
      <c r="C62" s="253"/>
      <c r="D62" s="253"/>
      <c r="E62" s="253"/>
      <c r="F62" s="253"/>
      <c r="G62" s="253"/>
      <c r="H62" s="254"/>
      <c r="I62" s="213"/>
    </row>
    <row r="63" spans="1:9" s="173" customFormat="1">
      <c r="A63" s="210"/>
      <c r="B63" s="210"/>
      <c r="C63" s="210"/>
      <c r="D63" s="210"/>
      <c r="E63" s="210"/>
      <c r="F63" s="210"/>
      <c r="G63" s="210"/>
      <c r="H63" s="210"/>
      <c r="I63" s="210"/>
    </row>
    <row r="64" spans="1:9" ht="38.25">
      <c r="A64" s="198" t="s">
        <v>59</v>
      </c>
      <c r="B64" s="215"/>
      <c r="C64" s="215"/>
      <c r="D64" s="215"/>
      <c r="E64" s="215"/>
      <c r="F64" s="215"/>
      <c r="G64" s="215"/>
      <c r="H64" s="215"/>
      <c r="I64" s="199"/>
    </row>
    <row r="65" spans="1:9" s="173" customFormat="1" ht="145.5" customHeight="1">
      <c r="A65" s="207"/>
      <c r="B65" s="255" t="s">
        <v>60</v>
      </c>
      <c r="C65" s="253"/>
      <c r="D65" s="253"/>
      <c r="E65" s="253"/>
      <c r="F65" s="253"/>
      <c r="G65" s="253"/>
      <c r="H65" s="254"/>
      <c r="I65" s="213"/>
    </row>
    <row r="66" spans="1:9" s="173" customFormat="1" ht="26.25" customHeight="1">
      <c r="A66" s="207"/>
      <c r="B66" s="240"/>
      <c r="C66" s="240"/>
      <c r="D66" s="240"/>
      <c r="E66" s="240"/>
      <c r="F66" s="240"/>
      <c r="G66" s="240"/>
      <c r="H66" s="240"/>
      <c r="I66" s="240"/>
    </row>
    <row r="67" spans="1:9" s="173" customFormat="1" ht="37.5" customHeight="1">
      <c r="A67" s="238" t="s">
        <v>61</v>
      </c>
      <c r="B67" s="241"/>
      <c r="C67" s="241"/>
      <c r="D67" s="241"/>
      <c r="E67" s="241"/>
      <c r="F67" s="241"/>
      <c r="G67" s="241"/>
      <c r="H67" s="241"/>
      <c r="I67" s="239"/>
    </row>
    <row r="68" spans="1:9" s="173" customFormat="1" ht="380.25" customHeight="1">
      <c r="A68" s="207"/>
      <c r="B68" s="256" t="s">
        <v>62</v>
      </c>
      <c r="C68" s="256"/>
      <c r="D68" s="256"/>
      <c r="E68" s="256"/>
      <c r="F68" s="256"/>
      <c r="G68" s="256"/>
      <c r="H68" s="256"/>
      <c r="I68" s="240"/>
    </row>
    <row r="69" spans="1:9" s="173" customFormat="1">
      <c r="A69" s="210"/>
      <c r="B69" s="210"/>
      <c r="C69" s="210"/>
      <c r="D69" s="210"/>
      <c r="E69" s="210"/>
      <c r="F69" s="210"/>
      <c r="G69" s="210"/>
      <c r="H69" s="210"/>
      <c r="I69" s="210"/>
    </row>
    <row r="70" spans="1:9">
      <c r="A70" s="190"/>
      <c r="B70" s="190"/>
      <c r="C70" s="211"/>
      <c r="D70" s="190"/>
      <c r="E70" s="190"/>
      <c r="F70" s="190"/>
      <c r="G70" s="190"/>
      <c r="H70" s="190"/>
      <c r="I70" s="190"/>
    </row>
    <row r="71" spans="1:9">
      <c r="A71" s="190"/>
      <c r="B71" s="202"/>
      <c r="C71" s="211"/>
      <c r="D71" s="190"/>
      <c r="E71" s="190"/>
      <c r="F71" s="190"/>
      <c r="G71" s="190"/>
      <c r="H71" s="190"/>
      <c r="I71" s="190"/>
    </row>
    <row r="72" spans="1:9">
      <c r="A72" s="190"/>
      <c r="B72" s="202"/>
      <c r="C72" s="190"/>
      <c r="D72" s="190"/>
      <c r="E72" s="190"/>
      <c r="F72" s="190"/>
      <c r="G72" s="190"/>
      <c r="H72" s="190"/>
      <c r="I72" s="190"/>
    </row>
    <row r="73" spans="1:9">
      <c r="B73" s="175"/>
    </row>
    <row r="74" spans="1:9">
      <c r="B74" s="175"/>
    </row>
    <row r="75" spans="1:9">
      <c r="B75" s="175"/>
    </row>
    <row r="76" spans="1:9">
      <c r="B76" s="174"/>
    </row>
    <row r="77" spans="1:9">
      <c r="B77" s="175"/>
    </row>
    <row r="78" spans="1:9">
      <c r="B78" s="175"/>
    </row>
  </sheetData>
  <sheetProtection algorithmName="SHA-512" hashValue="PNTDHTix9i5U6aOejh2LEIiBlAIZfD8lkemqUy6gozmicPBWe9y4gf06s8e99bHa+RZxjFK4v6dYwZB5PSTLUQ==" saltValue="mifclPP6EH81c5LUgdVQ2Q==" spinCount="100000" sheet="1" objects="1" scenarios="1"/>
  <mergeCells count="19">
    <mergeCell ref="C33:F33"/>
    <mergeCell ref="F56:H56"/>
    <mergeCell ref="F57:H57"/>
    <mergeCell ref="B62:H62"/>
    <mergeCell ref="B65:H65"/>
    <mergeCell ref="B68:H68"/>
    <mergeCell ref="B6:H9"/>
    <mergeCell ref="F58:H58"/>
    <mergeCell ref="F59:H59"/>
    <mergeCell ref="D58:E58"/>
    <mergeCell ref="D59:E59"/>
    <mergeCell ref="C11:H11"/>
    <mergeCell ref="C10:H10"/>
    <mergeCell ref="B14:H14"/>
    <mergeCell ref="D56:E56"/>
    <mergeCell ref="D57:E57"/>
    <mergeCell ref="C34:F34"/>
    <mergeCell ref="C31:F31"/>
    <mergeCell ref="C32:F32"/>
  </mergeCells>
  <phoneticPr fontId="2"/>
  <conditionalFormatting sqref="C10:C11">
    <cfRule type="containsBlanks" dxfId="104" priority="2">
      <formula>LEN(TRIM(C10))=0</formula>
    </cfRule>
  </conditionalFormatting>
  <hyperlinks>
    <hyperlink ref="B16" location="how_to_use!A1" display="使い方はこちら" xr:uid="{00000000-0004-0000-0100-000000000000}"/>
    <hyperlink ref="F57" r:id="rId1" xr:uid="{00000000-0004-0000-0100-000001000000}"/>
    <hyperlink ref="F58" r:id="rId2" xr:uid="{00000000-0004-0000-0100-000002000000}"/>
    <hyperlink ref="F59" r:id="rId3" xr:uid="{00000000-0004-0000-0100-000003000000}"/>
  </hyperlinks>
  <pageMargins left="0.7" right="0.7" top="0.75" bottom="0.75" header="0.3" footer="0.3"/>
  <pageSetup paperSize="9" orientation="portrait" horizontalDpi="0" verticalDpi="0"/>
  <drawing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DATA!$B$12:$B$19</xm:f>
          </x14:formula1>
          <xm:sqref>C10</xm:sqref>
        </x14:dataValidation>
        <x14:dataValidation type="list" allowBlank="1" showInputMessage="1" showErrorMessage="1" xr:uid="{00000000-0002-0000-0100-000001000000}">
          <x14:formula1>
            <xm:f>DATA!$B$3:$B$6</xm:f>
          </x14:formula1>
          <xm:sqref>C11:H11</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theme="2" tint="-9.9978637043366805E-2"/>
  </sheetPr>
  <dimension ref="A2:J19"/>
  <sheetViews>
    <sheetView workbookViewId="0"/>
  </sheetViews>
  <sheetFormatPr defaultColWidth="11.5546875" defaultRowHeight="19.5"/>
  <cols>
    <col min="1" max="1" width="14" customWidth="1"/>
    <col min="2" max="2" width="21.5546875" customWidth="1"/>
    <col min="3" max="3" width="44" style="37" customWidth="1"/>
    <col min="4" max="4" width="56" style="37" customWidth="1"/>
    <col min="5" max="5" width="71.33203125" style="37" hidden="1" customWidth="1"/>
    <col min="6" max="6" width="68.44140625" style="37" customWidth="1"/>
    <col min="7" max="7" width="10.88671875" style="37" customWidth="1"/>
    <col min="8" max="8" width="68.44140625" customWidth="1"/>
    <col min="14" max="14" width="11.6640625" customWidth="1"/>
  </cols>
  <sheetData>
    <row r="2" spans="1:10">
      <c r="A2" s="18" t="s">
        <v>671</v>
      </c>
    </row>
    <row r="3" spans="1:10" ht="194.1" customHeight="1">
      <c r="A3" s="93" t="s">
        <v>672</v>
      </c>
      <c r="B3" s="17" t="s">
        <v>673</v>
      </c>
      <c r="C3" s="165" t="s">
        <v>674</v>
      </c>
      <c r="D3" s="492" t="s">
        <v>675</v>
      </c>
      <c r="E3" s="492"/>
      <c r="F3" s="165" t="s">
        <v>671</v>
      </c>
      <c r="G3" s="166"/>
    </row>
    <row r="4" spans="1:10" ht="251.1" customHeight="1">
      <c r="A4" s="94">
        <v>1</v>
      </c>
      <c r="B4" s="16" t="s">
        <v>676</v>
      </c>
      <c r="C4" s="74" t="s">
        <v>677</v>
      </c>
      <c r="D4" s="491" t="s">
        <v>678</v>
      </c>
      <c r="E4" s="491"/>
      <c r="F4" s="74" t="s">
        <v>726</v>
      </c>
    </row>
    <row r="5" spans="1:10" ht="251.1" customHeight="1">
      <c r="A5" s="94">
        <v>2</v>
      </c>
      <c r="B5" s="16" t="s">
        <v>680</v>
      </c>
      <c r="C5" s="74" t="s">
        <v>681</v>
      </c>
      <c r="D5" s="491" t="s">
        <v>682</v>
      </c>
      <c r="E5" s="491"/>
      <c r="F5" s="74" t="s">
        <v>727</v>
      </c>
      <c r="H5" s="20"/>
      <c r="I5" s="19"/>
      <c r="J5" s="19"/>
    </row>
    <row r="6" spans="1:10" ht="251.1" customHeight="1">
      <c r="A6" s="94">
        <v>3</v>
      </c>
      <c r="B6" s="16" t="s">
        <v>684</v>
      </c>
      <c r="C6" s="74" t="s">
        <v>685</v>
      </c>
      <c r="D6" s="491" t="s">
        <v>686</v>
      </c>
      <c r="E6" s="491"/>
      <c r="F6" s="74" t="s">
        <v>728</v>
      </c>
      <c r="H6" s="20"/>
      <c r="I6" s="19"/>
      <c r="J6" s="19"/>
    </row>
    <row r="7" spans="1:10" ht="251.1" customHeight="1">
      <c r="A7" s="94">
        <v>4</v>
      </c>
      <c r="B7" s="16" t="s">
        <v>688</v>
      </c>
      <c r="C7" s="74" t="s">
        <v>689</v>
      </c>
      <c r="D7" s="491" t="s">
        <v>690</v>
      </c>
      <c r="E7" s="491"/>
      <c r="F7" s="74" t="s">
        <v>729</v>
      </c>
      <c r="H7" s="20"/>
      <c r="I7" s="19"/>
      <c r="J7" s="21"/>
    </row>
    <row r="8" spans="1:10" ht="251.1" customHeight="1">
      <c r="A8" s="94">
        <v>5</v>
      </c>
      <c r="B8" s="16" t="s">
        <v>692</v>
      </c>
      <c r="C8" s="74" t="s">
        <v>693</v>
      </c>
      <c r="D8" s="491" t="s">
        <v>694</v>
      </c>
      <c r="E8" s="491"/>
      <c r="F8" s="74" t="s">
        <v>730</v>
      </c>
      <c r="H8" s="20"/>
      <c r="I8" s="19"/>
      <c r="J8" s="19"/>
    </row>
    <row r="9" spans="1:10" ht="251.1" customHeight="1">
      <c r="A9" s="94">
        <v>6</v>
      </c>
      <c r="B9" s="16" t="s">
        <v>696</v>
      </c>
      <c r="C9" s="74" t="s">
        <v>697</v>
      </c>
      <c r="D9" s="491" t="s">
        <v>698</v>
      </c>
      <c r="E9" s="491"/>
      <c r="F9" s="74" t="s">
        <v>731</v>
      </c>
      <c r="H9" s="20"/>
      <c r="I9" s="19"/>
      <c r="J9" s="19"/>
    </row>
    <row r="10" spans="1:10" ht="251.1" customHeight="1">
      <c r="A10" s="94">
        <v>7</v>
      </c>
      <c r="B10" s="16" t="s">
        <v>700</v>
      </c>
      <c r="C10" s="74" t="s">
        <v>701</v>
      </c>
      <c r="D10" s="491" t="s">
        <v>702</v>
      </c>
      <c r="E10" s="491"/>
      <c r="F10" s="74" t="s">
        <v>732</v>
      </c>
      <c r="H10" s="20"/>
      <c r="I10" s="19"/>
      <c r="J10" s="19"/>
    </row>
    <row r="11" spans="1:10" ht="251.1" customHeight="1">
      <c r="A11" s="94">
        <v>8</v>
      </c>
      <c r="B11" s="16" t="s">
        <v>704</v>
      </c>
      <c r="C11" s="74" t="s">
        <v>705</v>
      </c>
      <c r="D11" s="491" t="s">
        <v>706</v>
      </c>
      <c r="E11" s="491"/>
      <c r="F11" s="74" t="s">
        <v>733</v>
      </c>
    </row>
    <row r="12" spans="1:10" ht="194.1" customHeight="1">
      <c r="A12" s="94">
        <v>9</v>
      </c>
      <c r="B12" s="16" t="s">
        <v>708</v>
      </c>
      <c r="C12" s="74"/>
      <c r="D12" s="491"/>
      <c r="E12" s="491"/>
      <c r="F12" s="74"/>
    </row>
    <row r="13" spans="1:10" ht="194.1" customHeight="1">
      <c r="A13" s="94">
        <v>10</v>
      </c>
      <c r="B13" s="16" t="s">
        <v>709</v>
      </c>
      <c r="C13" s="74"/>
      <c r="D13" s="491"/>
      <c r="E13" s="491"/>
      <c r="F13" s="74"/>
    </row>
    <row r="19" spans="1:1">
      <c r="A19" s="37"/>
    </row>
  </sheetData>
  <sheetProtection algorithmName="SHA-512" hashValue="9qAXeLkdwV3KYFUxQNcP43RcfN91cHShbWP7BcLPXEgnI9zShcgN+syKSn9MrN45Q3Z/kbhFXDBnxj7JRqqaTQ==" saltValue="gGgboYJotYiR57ROQ8Kn9Q==" spinCount="100000" sheet="1" objects="1" scenarios="1"/>
  <mergeCells count="11">
    <mergeCell ref="D8:E8"/>
    <mergeCell ref="D3:E3"/>
    <mergeCell ref="D4:E4"/>
    <mergeCell ref="D5:E5"/>
    <mergeCell ref="D6:E6"/>
    <mergeCell ref="D7:E7"/>
    <mergeCell ref="D9:E9"/>
    <mergeCell ref="D10:E10"/>
    <mergeCell ref="D11:E11"/>
    <mergeCell ref="D12:E12"/>
    <mergeCell ref="D13:E13"/>
  </mergeCells>
  <phoneticPr fontId="2"/>
  <pageMargins left="0.7" right="0.7" top="0.75" bottom="0.75" header="0.3" footer="0.3"/>
  <pageSetup paperSize="9" orientation="portrait" horizontalDpi="0" verticalDpi="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
    <tabColor theme="2" tint="-9.9978637043366805E-2"/>
  </sheetPr>
  <dimension ref="A2:Q127"/>
  <sheetViews>
    <sheetView workbookViewId="0"/>
  </sheetViews>
  <sheetFormatPr defaultColWidth="11.5546875" defaultRowHeight="19.5"/>
  <cols>
    <col min="1" max="1" width="14" customWidth="1"/>
    <col min="2" max="2" width="41.77734375" bestFit="1" customWidth="1"/>
    <col min="3" max="3" width="11.5546875" customWidth="1"/>
    <col min="4" max="4" width="18.5546875" customWidth="1"/>
    <col min="5" max="5" width="15.6640625" customWidth="1"/>
    <col min="16" max="16" width="11.6640625" customWidth="1"/>
  </cols>
  <sheetData>
    <row r="2" spans="1:12">
      <c r="A2" s="17" t="s">
        <v>734</v>
      </c>
      <c r="B2" s="17" t="s">
        <v>735</v>
      </c>
    </row>
    <row r="3" spans="1:12">
      <c r="A3" s="16">
        <v>1</v>
      </c>
      <c r="B3" s="16" t="s">
        <v>11</v>
      </c>
    </row>
    <row r="4" spans="1:12">
      <c r="A4" s="16">
        <v>2</v>
      </c>
      <c r="B4" s="16" t="s">
        <v>736</v>
      </c>
    </row>
    <row r="5" spans="1:12">
      <c r="A5" s="16">
        <v>3</v>
      </c>
      <c r="B5" s="16" t="s">
        <v>737</v>
      </c>
    </row>
    <row r="6" spans="1:12">
      <c r="A6" s="16">
        <v>4</v>
      </c>
      <c r="B6" s="16" t="s">
        <v>738</v>
      </c>
    </row>
    <row r="7" spans="1:12">
      <c r="A7" s="16"/>
      <c r="B7" s="16"/>
    </row>
    <row r="8" spans="1:12">
      <c r="A8" s="16"/>
      <c r="B8" s="16"/>
    </row>
    <row r="10" spans="1:12">
      <c r="A10" s="18" t="s">
        <v>739</v>
      </c>
    </row>
    <row r="11" spans="1:12">
      <c r="A11" s="93" t="s">
        <v>672</v>
      </c>
      <c r="B11" s="493" t="s">
        <v>673</v>
      </c>
      <c r="C11" s="493"/>
      <c r="D11" s="493" t="s">
        <v>674</v>
      </c>
      <c r="E11" s="493"/>
      <c r="F11" s="493" t="s">
        <v>675</v>
      </c>
      <c r="G11" s="493"/>
      <c r="H11" s="493" t="s">
        <v>671</v>
      </c>
      <c r="I11" s="493"/>
    </row>
    <row r="12" spans="1:12" ht="19.899999999999999" customHeight="1">
      <c r="A12" s="94">
        <v>1</v>
      </c>
      <c r="B12" s="411" t="s">
        <v>676</v>
      </c>
      <c r="C12" s="411"/>
      <c r="D12" s="491" t="s">
        <v>740</v>
      </c>
      <c r="E12" s="411"/>
      <c r="F12" s="411" t="s">
        <v>741</v>
      </c>
      <c r="G12" s="411"/>
      <c r="H12" s="411" t="s">
        <v>679</v>
      </c>
      <c r="I12" s="411"/>
    </row>
    <row r="13" spans="1:12" ht="19.899999999999999" customHeight="1">
      <c r="A13" s="94">
        <v>2</v>
      </c>
      <c r="B13" s="411" t="s">
        <v>680</v>
      </c>
      <c r="C13" s="411"/>
      <c r="D13" s="491" t="s">
        <v>742</v>
      </c>
      <c r="E13" s="411"/>
      <c r="F13" s="411" t="s">
        <v>682</v>
      </c>
      <c r="G13" s="411"/>
      <c r="H13" s="411" t="s">
        <v>683</v>
      </c>
      <c r="I13" s="411"/>
      <c r="J13" s="20"/>
      <c r="K13" s="19"/>
      <c r="L13" s="19"/>
    </row>
    <row r="14" spans="1:12" ht="19.899999999999999" customHeight="1">
      <c r="A14" s="94">
        <v>3</v>
      </c>
      <c r="B14" s="411" t="s">
        <v>684</v>
      </c>
      <c r="C14" s="411"/>
      <c r="D14" s="491" t="s">
        <v>743</v>
      </c>
      <c r="E14" s="411"/>
      <c r="F14" s="411" t="s">
        <v>744</v>
      </c>
      <c r="G14" s="411"/>
      <c r="H14" s="411" t="s">
        <v>687</v>
      </c>
      <c r="I14" s="411"/>
      <c r="J14" s="20"/>
      <c r="K14" s="19"/>
      <c r="L14" s="19"/>
    </row>
    <row r="15" spans="1:12" ht="19.899999999999999" customHeight="1">
      <c r="A15" s="94">
        <v>4</v>
      </c>
      <c r="B15" s="411" t="s">
        <v>688</v>
      </c>
      <c r="C15" s="411"/>
      <c r="D15" s="491" t="s">
        <v>745</v>
      </c>
      <c r="E15" s="411"/>
      <c r="F15" s="411" t="s">
        <v>690</v>
      </c>
      <c r="G15" s="411"/>
      <c r="H15" s="411" t="s">
        <v>691</v>
      </c>
      <c r="I15" s="411"/>
      <c r="J15" s="20"/>
      <c r="K15" s="19"/>
      <c r="L15" s="21"/>
    </row>
    <row r="16" spans="1:12" ht="19.899999999999999" customHeight="1">
      <c r="A16" s="94">
        <v>5</v>
      </c>
      <c r="B16" s="411" t="s">
        <v>692</v>
      </c>
      <c r="C16" s="411"/>
      <c r="D16" s="491" t="s">
        <v>746</v>
      </c>
      <c r="E16" s="411"/>
      <c r="F16" s="411" t="s">
        <v>694</v>
      </c>
      <c r="G16" s="411"/>
      <c r="H16" s="411" t="s">
        <v>695</v>
      </c>
      <c r="I16" s="411"/>
      <c r="J16" s="20"/>
      <c r="K16" s="19"/>
      <c r="L16" s="19"/>
    </row>
    <row r="17" spans="1:12" ht="19.899999999999999" customHeight="1">
      <c r="A17" s="94">
        <v>6</v>
      </c>
      <c r="B17" s="411" t="s">
        <v>696</v>
      </c>
      <c r="C17" s="411"/>
      <c r="D17" s="491" t="s">
        <v>747</v>
      </c>
      <c r="E17" s="411"/>
      <c r="F17" s="411" t="s">
        <v>698</v>
      </c>
      <c r="G17" s="411"/>
      <c r="H17" s="411" t="s">
        <v>699</v>
      </c>
      <c r="I17" s="411"/>
      <c r="J17" s="20"/>
      <c r="K17" s="19"/>
      <c r="L17" s="19"/>
    </row>
    <row r="18" spans="1:12" ht="19.899999999999999" customHeight="1">
      <c r="A18" s="94">
        <v>7</v>
      </c>
      <c r="B18" s="411" t="s">
        <v>700</v>
      </c>
      <c r="C18" s="411"/>
      <c r="D18" s="491" t="s">
        <v>748</v>
      </c>
      <c r="E18" s="411"/>
      <c r="F18" s="411" t="s">
        <v>749</v>
      </c>
      <c r="G18" s="411"/>
      <c r="H18" s="411" t="s">
        <v>703</v>
      </c>
      <c r="I18" s="411"/>
      <c r="J18" s="20"/>
      <c r="K18" s="19"/>
      <c r="L18" s="19"/>
    </row>
    <row r="19" spans="1:12" ht="19.899999999999999" customHeight="1">
      <c r="A19" s="94">
        <v>8</v>
      </c>
      <c r="B19" s="411" t="s">
        <v>704</v>
      </c>
      <c r="C19" s="411"/>
      <c r="D19" s="491" t="s">
        <v>750</v>
      </c>
      <c r="E19" s="411"/>
      <c r="F19" s="411" t="s">
        <v>706</v>
      </c>
      <c r="G19" s="411"/>
      <c r="H19" s="411" t="s">
        <v>707</v>
      </c>
      <c r="I19" s="411"/>
    </row>
    <row r="20" spans="1:12">
      <c r="A20" s="94">
        <v>9</v>
      </c>
      <c r="B20" s="411" t="s">
        <v>708</v>
      </c>
      <c r="C20" s="411"/>
      <c r="D20" s="411"/>
      <c r="E20" s="411"/>
      <c r="F20" s="411"/>
      <c r="G20" s="411"/>
      <c r="H20" s="411"/>
      <c r="I20" s="411"/>
    </row>
    <row r="21" spans="1:12">
      <c r="A21" s="94">
        <v>10</v>
      </c>
      <c r="B21" s="411" t="s">
        <v>709</v>
      </c>
      <c r="C21" s="411"/>
      <c r="D21" s="411"/>
      <c r="E21" s="411"/>
      <c r="F21" s="411"/>
      <c r="G21" s="411"/>
      <c r="H21" s="411"/>
      <c r="I21" s="411"/>
    </row>
    <row r="23" spans="1:12">
      <c r="A23" s="18" t="s">
        <v>751</v>
      </c>
    </row>
    <row r="24" spans="1:12">
      <c r="A24" s="17" t="s">
        <v>752</v>
      </c>
      <c r="B24" s="17" t="s">
        <v>753</v>
      </c>
      <c r="C24" s="17" t="s">
        <v>754</v>
      </c>
    </row>
    <row r="25" spans="1:12">
      <c r="A25" s="16" t="s">
        <v>755</v>
      </c>
      <c r="B25" s="16" t="s">
        <v>756</v>
      </c>
      <c r="C25" s="27">
        <v>500000</v>
      </c>
    </row>
    <row r="26" spans="1:12">
      <c r="A26" s="16" t="s">
        <v>757</v>
      </c>
      <c r="B26" s="16" t="s">
        <v>756</v>
      </c>
      <c r="C26" s="27">
        <v>1250000</v>
      </c>
    </row>
    <row r="27" spans="1:12">
      <c r="A27" s="16" t="s">
        <v>758</v>
      </c>
      <c r="B27" s="16" t="s">
        <v>756</v>
      </c>
      <c r="C27" s="27">
        <v>0</v>
      </c>
    </row>
    <row r="28" spans="1:12">
      <c r="A28" s="16" t="s">
        <v>759</v>
      </c>
      <c r="B28" s="16" t="s">
        <v>760</v>
      </c>
      <c r="C28" s="28">
        <v>2000000</v>
      </c>
    </row>
    <row r="29" spans="1:12">
      <c r="A29" s="16" t="s">
        <v>761</v>
      </c>
      <c r="B29" s="16" t="s">
        <v>762</v>
      </c>
      <c r="C29" s="28">
        <v>1500000</v>
      </c>
    </row>
    <row r="30" spans="1:12">
      <c r="A30" s="16" t="s">
        <v>763</v>
      </c>
      <c r="B30" s="16" t="s">
        <v>764</v>
      </c>
      <c r="C30" s="28">
        <v>1000000</v>
      </c>
    </row>
    <row r="31" spans="1:12">
      <c r="A31" s="16" t="s">
        <v>765</v>
      </c>
      <c r="B31" s="16" t="s">
        <v>764</v>
      </c>
      <c r="C31" s="28">
        <v>500000</v>
      </c>
    </row>
    <row r="32" spans="1:12">
      <c r="A32" s="16" t="s">
        <v>766</v>
      </c>
      <c r="B32" s="16" t="s">
        <v>764</v>
      </c>
      <c r="C32" s="28" t="s">
        <v>767</v>
      </c>
    </row>
    <row r="33" spans="1:5">
      <c r="A33" s="16" t="s">
        <v>768</v>
      </c>
      <c r="B33" s="16" t="s">
        <v>769</v>
      </c>
      <c r="C33" s="28"/>
    </row>
    <row r="35" spans="1:5">
      <c r="A35" s="18" t="s">
        <v>770</v>
      </c>
    </row>
    <row r="36" spans="1:5">
      <c r="A36" s="17" t="s">
        <v>771</v>
      </c>
      <c r="B36" s="17" t="s">
        <v>772</v>
      </c>
      <c r="C36" s="17" t="s">
        <v>773</v>
      </c>
      <c r="D36" s="17" t="s">
        <v>774</v>
      </c>
      <c r="E36" s="17" t="s">
        <v>775</v>
      </c>
    </row>
    <row r="37" spans="1:5">
      <c r="A37" s="16"/>
      <c r="B37" s="16"/>
      <c r="C37" s="16"/>
      <c r="D37" s="16"/>
      <c r="E37" s="16"/>
    </row>
    <row r="38" spans="1:5">
      <c r="A38" s="16"/>
      <c r="B38" s="16"/>
      <c r="C38" s="16"/>
      <c r="D38" s="16"/>
      <c r="E38" s="16"/>
    </row>
    <row r="39" spans="1:5">
      <c r="A39" s="16"/>
      <c r="B39" s="16"/>
      <c r="C39" s="16"/>
      <c r="D39" s="16"/>
      <c r="E39" s="16"/>
    </row>
    <row r="40" spans="1:5">
      <c r="A40" s="16"/>
      <c r="B40" s="16"/>
      <c r="C40" s="16"/>
      <c r="D40" s="16"/>
      <c r="E40" s="16"/>
    </row>
    <row r="41" spans="1:5">
      <c r="A41" s="16"/>
      <c r="B41" s="16"/>
      <c r="C41" s="16"/>
      <c r="D41" s="16"/>
      <c r="E41" s="16"/>
    </row>
    <row r="43" spans="1:5">
      <c r="A43" s="22" t="s">
        <v>776</v>
      </c>
    </row>
    <row r="44" spans="1:5">
      <c r="A44" s="17" t="s">
        <v>771</v>
      </c>
      <c r="B44" s="17" t="s">
        <v>777</v>
      </c>
    </row>
    <row r="45" spans="1:5">
      <c r="A45" s="16"/>
      <c r="B45" s="16"/>
    </row>
    <row r="46" spans="1:5">
      <c r="A46" s="16"/>
      <c r="B46" s="16"/>
    </row>
    <row r="47" spans="1:5">
      <c r="A47" s="16"/>
      <c r="B47" s="16"/>
    </row>
    <row r="48" spans="1:5">
      <c r="A48" s="16"/>
      <c r="B48" s="16"/>
    </row>
    <row r="49" spans="1:17">
      <c r="A49" s="16"/>
      <c r="B49" s="16"/>
    </row>
    <row r="52" spans="1:17">
      <c r="A52" s="56" t="s">
        <v>778</v>
      </c>
    </row>
    <row r="53" spans="1:17">
      <c r="A53" s="16">
        <f>IF(TOP!C11="","",INDEX(DATA!$A$3:$B$8,MATCH(TOP!C11,DATA!B3:B8,0),1))</f>
        <v>1</v>
      </c>
      <c r="B53" s="16"/>
    </row>
    <row r="54" spans="1:17">
      <c r="A54" s="16">
        <f>IF(TOP!C10="","",INDEX(DATA!A12:B21,MATCH(TOP!C10,DATA!B12:B21,0),1))</f>
        <v>1</v>
      </c>
      <c r="B54" s="16"/>
    </row>
    <row r="55" spans="1:17">
      <c r="A55" s="55" t="str">
        <f>"0"&amp;A53</f>
        <v>01</v>
      </c>
      <c r="B55" s="16" t="str">
        <f>"#'"&amp;A55&amp;"_損害額試算'!A1"</f>
        <v>#'01_損害額試算'!A1</v>
      </c>
    </row>
    <row r="56" spans="1:17">
      <c r="A56" s="55"/>
      <c r="B56" s="16" t="str">
        <f>"#'対策と本シナリオにおける効果_0"&amp;A54&amp;"'!A1"</f>
        <v>#'対策と本シナリオにおける効果_01'!A1</v>
      </c>
    </row>
    <row r="58" spans="1:17" ht="20.100000000000001" customHeight="1">
      <c r="A58" s="16"/>
      <c r="B58" s="16"/>
      <c r="C58" s="72" t="s">
        <v>779</v>
      </c>
      <c r="D58" s="72"/>
      <c r="E58" s="72"/>
      <c r="F58" s="505" t="s">
        <v>780</v>
      </c>
      <c r="G58" s="506"/>
      <c r="H58" s="506"/>
      <c r="I58" s="506"/>
      <c r="J58" s="506"/>
      <c r="K58" s="506"/>
      <c r="L58" s="506"/>
      <c r="M58" s="506"/>
      <c r="N58" s="506"/>
      <c r="O58" s="506"/>
      <c r="P58" s="506"/>
      <c r="Q58" s="506"/>
    </row>
    <row r="59" spans="1:17" ht="97.5">
      <c r="A59" s="16"/>
      <c r="B59" s="16"/>
      <c r="C59" s="72" t="s">
        <v>781</v>
      </c>
      <c r="D59" s="72"/>
      <c r="E59" s="16"/>
      <c r="F59" s="43" t="s">
        <v>782</v>
      </c>
      <c r="G59" s="43" t="s">
        <v>783</v>
      </c>
      <c r="H59" s="74" t="s">
        <v>784</v>
      </c>
      <c r="I59" s="74" t="s">
        <v>785</v>
      </c>
      <c r="J59" s="74" t="s">
        <v>786</v>
      </c>
      <c r="K59" s="74" t="s">
        <v>787</v>
      </c>
      <c r="L59" s="74" t="s">
        <v>788</v>
      </c>
      <c r="M59" s="74" t="s">
        <v>789</v>
      </c>
      <c r="N59" s="74" t="s">
        <v>790</v>
      </c>
      <c r="O59" s="74" t="s">
        <v>791</v>
      </c>
      <c r="P59" s="118" t="s">
        <v>708</v>
      </c>
      <c r="Q59" s="118" t="s">
        <v>709</v>
      </c>
    </row>
    <row r="60" spans="1:17">
      <c r="A60" s="75" t="s">
        <v>193</v>
      </c>
      <c r="B60" s="75"/>
      <c r="C60" s="44"/>
      <c r="D60" s="44"/>
      <c r="E60" s="16"/>
      <c r="F60" s="44">
        <f ca="1">IF(G60=1,1,0)</f>
        <v>1</v>
      </c>
      <c r="G60" s="44">
        <f t="shared" ref="G60:G77" ca="1" si="0">IF(OFFSET($H60,0,$A$54-1)="○",1,0)</f>
        <v>1</v>
      </c>
      <c r="H60" s="77" t="s">
        <v>792</v>
      </c>
      <c r="I60" s="77" t="s">
        <v>792</v>
      </c>
      <c r="J60" s="77" t="s">
        <v>792</v>
      </c>
      <c r="K60" s="77" t="s">
        <v>792</v>
      </c>
      <c r="L60" s="77" t="s">
        <v>793</v>
      </c>
      <c r="M60" s="77" t="s">
        <v>792</v>
      </c>
      <c r="N60" s="77" t="s">
        <v>792</v>
      </c>
      <c r="O60" s="77" t="s">
        <v>793</v>
      </c>
      <c r="P60" s="119"/>
      <c r="Q60" s="119"/>
    </row>
    <row r="61" spans="1:17" ht="30.95" customHeight="1">
      <c r="A61" s="507" t="s">
        <v>195</v>
      </c>
      <c r="B61" s="75">
        <v>1</v>
      </c>
      <c r="C61" s="44" t="s">
        <v>794</v>
      </c>
      <c r="D61" s="44" t="s">
        <v>795</v>
      </c>
      <c r="E61" s="16"/>
      <c r="F61" s="44">
        <f ca="1">IF(G61=1,1,0)</f>
        <v>1</v>
      </c>
      <c r="G61" s="44">
        <f t="shared" ca="1" si="0"/>
        <v>1</v>
      </c>
      <c r="H61" s="77" t="s">
        <v>792</v>
      </c>
      <c r="I61" s="77" t="s">
        <v>792</v>
      </c>
      <c r="J61" s="77" t="s">
        <v>792</v>
      </c>
      <c r="K61" s="77" t="s">
        <v>792</v>
      </c>
      <c r="L61" s="77" t="s">
        <v>793</v>
      </c>
      <c r="M61" s="77" t="s">
        <v>792</v>
      </c>
      <c r="N61" s="77" t="s">
        <v>793</v>
      </c>
      <c r="O61" s="77" t="s">
        <v>793</v>
      </c>
      <c r="P61" s="119"/>
      <c r="Q61" s="119"/>
    </row>
    <row r="62" spans="1:17" ht="30.95" customHeight="1">
      <c r="A62" s="508"/>
      <c r="B62" s="75">
        <v>2</v>
      </c>
      <c r="C62" s="44"/>
      <c r="D62" s="44"/>
      <c r="E62" s="16"/>
      <c r="F62" s="45">
        <f ca="1">IF(G60=1,IF('01_損害額試算'!G18="いいえ",1,0),0)</f>
        <v>0</v>
      </c>
      <c r="G62" s="44">
        <f t="shared" ca="1" si="0"/>
        <v>1</v>
      </c>
      <c r="H62" s="77" t="s">
        <v>792</v>
      </c>
      <c r="I62" s="77" t="s">
        <v>792</v>
      </c>
      <c r="J62" s="77" t="s">
        <v>792</v>
      </c>
      <c r="K62" s="77" t="s">
        <v>792</v>
      </c>
      <c r="L62" s="77" t="s">
        <v>793</v>
      </c>
      <c r="M62" s="77" t="s">
        <v>792</v>
      </c>
      <c r="N62" s="77" t="s">
        <v>793</v>
      </c>
      <c r="O62" s="77" t="s">
        <v>793</v>
      </c>
      <c r="P62" s="119"/>
      <c r="Q62" s="119"/>
    </row>
    <row r="63" spans="1:17" ht="30.95" customHeight="1">
      <c r="A63" s="509"/>
      <c r="B63" s="75">
        <v>3</v>
      </c>
      <c r="C63" s="44"/>
      <c r="D63" s="44"/>
      <c r="E63" s="16"/>
      <c r="F63" s="45">
        <f ca="1">IF(G63=1,IF('01_損害額試算'!G19="はい",1,0),0)</f>
        <v>0</v>
      </c>
      <c r="G63" s="44">
        <f t="shared" ca="1" si="0"/>
        <v>1</v>
      </c>
      <c r="H63" s="77" t="s">
        <v>792</v>
      </c>
      <c r="I63" s="77" t="s">
        <v>792</v>
      </c>
      <c r="J63" s="77" t="s">
        <v>792</v>
      </c>
      <c r="K63" s="77" t="s">
        <v>792</v>
      </c>
      <c r="L63" s="77" t="s">
        <v>793</v>
      </c>
      <c r="M63" s="77" t="s">
        <v>792</v>
      </c>
      <c r="N63" s="77" t="s">
        <v>793</v>
      </c>
      <c r="O63" s="77" t="s">
        <v>793</v>
      </c>
      <c r="P63" s="119"/>
      <c r="Q63" s="119"/>
    </row>
    <row r="64" spans="1:17" ht="30.95" customHeight="1">
      <c r="A64" s="507" t="s">
        <v>200</v>
      </c>
      <c r="B64" s="75">
        <v>1</v>
      </c>
      <c r="C64" s="44" t="s">
        <v>794</v>
      </c>
      <c r="D64" s="44" t="s">
        <v>795</v>
      </c>
      <c r="E64" s="16"/>
      <c r="F64" s="44">
        <f ca="1">IF(G64=1,1,0)</f>
        <v>0</v>
      </c>
      <c r="G64" s="44">
        <f t="shared" ca="1" si="0"/>
        <v>0</v>
      </c>
      <c r="H64" s="77" t="s">
        <v>793</v>
      </c>
      <c r="I64" s="77" t="s">
        <v>792</v>
      </c>
      <c r="J64" s="77" t="s">
        <v>793</v>
      </c>
      <c r="K64" s="77" t="s">
        <v>793</v>
      </c>
      <c r="L64" s="77" t="s">
        <v>793</v>
      </c>
      <c r="M64" s="77" t="s">
        <v>792</v>
      </c>
      <c r="N64" s="77" t="s">
        <v>792</v>
      </c>
      <c r="O64" s="77" t="s">
        <v>793</v>
      </c>
      <c r="P64" s="119"/>
      <c r="Q64" s="119"/>
    </row>
    <row r="65" spans="1:17" ht="30.95" customHeight="1">
      <c r="A65" s="509"/>
      <c r="B65" s="75">
        <v>2</v>
      </c>
      <c r="C65" s="44"/>
      <c r="D65" s="44"/>
      <c r="E65" s="16"/>
      <c r="F65" s="45">
        <f ca="1">IF(G65=1,IF('01_損害額試算'!G21="はい",1,0),0)</f>
        <v>0</v>
      </c>
      <c r="G65" s="44">
        <f t="shared" ca="1" si="0"/>
        <v>0</v>
      </c>
      <c r="H65" s="77" t="s">
        <v>793</v>
      </c>
      <c r="I65" s="77" t="s">
        <v>792</v>
      </c>
      <c r="J65" s="77" t="s">
        <v>793</v>
      </c>
      <c r="K65" s="77" t="s">
        <v>793</v>
      </c>
      <c r="L65" s="77" t="s">
        <v>793</v>
      </c>
      <c r="M65" s="77" t="s">
        <v>792</v>
      </c>
      <c r="N65" s="77" t="s">
        <v>792</v>
      </c>
      <c r="O65" s="77" t="s">
        <v>793</v>
      </c>
      <c r="P65" s="119"/>
      <c r="Q65" s="119"/>
    </row>
    <row r="66" spans="1:17" ht="30.95" customHeight="1">
      <c r="A66" s="507" t="s">
        <v>204</v>
      </c>
      <c r="B66" s="75">
        <v>1</v>
      </c>
      <c r="C66" s="44" t="s">
        <v>794</v>
      </c>
      <c r="D66" s="44" t="s">
        <v>795</v>
      </c>
      <c r="E66" s="16"/>
      <c r="F66" s="44">
        <f ca="1">IF(G66=1,1,0)</f>
        <v>0</v>
      </c>
      <c r="G66" s="44">
        <f t="shared" ca="1" si="0"/>
        <v>0</v>
      </c>
      <c r="H66" s="77" t="s">
        <v>793</v>
      </c>
      <c r="I66" s="77" t="s">
        <v>793</v>
      </c>
      <c r="J66" s="77" t="s">
        <v>792</v>
      </c>
      <c r="K66" s="77" t="s">
        <v>792</v>
      </c>
      <c r="L66" s="77" t="s">
        <v>793</v>
      </c>
      <c r="M66" s="77" t="s">
        <v>792</v>
      </c>
      <c r="N66" s="77" t="s">
        <v>792</v>
      </c>
      <c r="O66" s="77" t="s">
        <v>793</v>
      </c>
      <c r="P66" s="119"/>
      <c r="Q66" s="119"/>
    </row>
    <row r="67" spans="1:17" ht="30.95" customHeight="1">
      <c r="A67" s="509"/>
      <c r="B67" s="75">
        <v>2</v>
      </c>
      <c r="C67" s="44"/>
      <c r="D67" s="44"/>
      <c r="E67" s="16"/>
      <c r="F67" s="45">
        <f ca="1">IF(G67=1,IF('01_損害額試算'!G23="はい",1,0),0)</f>
        <v>0</v>
      </c>
      <c r="G67" s="44">
        <f t="shared" ca="1" si="0"/>
        <v>0</v>
      </c>
      <c r="H67" s="77" t="s">
        <v>793</v>
      </c>
      <c r="I67" s="77" t="s">
        <v>793</v>
      </c>
      <c r="J67" s="77" t="s">
        <v>792</v>
      </c>
      <c r="K67" s="77" t="s">
        <v>792</v>
      </c>
      <c r="L67" s="77" t="s">
        <v>793</v>
      </c>
      <c r="M67" s="77" t="s">
        <v>792</v>
      </c>
      <c r="N67" s="77" t="s">
        <v>792</v>
      </c>
      <c r="O67" s="77" t="s">
        <v>793</v>
      </c>
      <c r="P67" s="119"/>
      <c r="Q67" s="119"/>
    </row>
    <row r="68" spans="1:17" ht="30.95" customHeight="1">
      <c r="A68" s="507" t="s">
        <v>207</v>
      </c>
      <c r="B68" s="76">
        <v>1</v>
      </c>
      <c r="C68" s="44" t="s">
        <v>794</v>
      </c>
      <c r="D68" s="44" t="s">
        <v>795</v>
      </c>
      <c r="E68" s="16"/>
      <c r="F68" s="44">
        <f ca="1">IF(G68=1,1,0)</f>
        <v>1</v>
      </c>
      <c r="G68" s="44">
        <f t="shared" ca="1" si="0"/>
        <v>1</v>
      </c>
      <c r="H68" s="77" t="s">
        <v>792</v>
      </c>
      <c r="I68" s="77" t="s">
        <v>792</v>
      </c>
      <c r="J68" s="77" t="s">
        <v>792</v>
      </c>
      <c r="K68" s="77" t="s">
        <v>792</v>
      </c>
      <c r="L68" s="77" t="s">
        <v>793</v>
      </c>
      <c r="M68" s="77" t="s">
        <v>792</v>
      </c>
      <c r="N68" s="77" t="s">
        <v>792</v>
      </c>
      <c r="O68" s="77" t="s">
        <v>793</v>
      </c>
      <c r="P68" s="119"/>
      <c r="Q68" s="119"/>
    </row>
    <row r="69" spans="1:17" ht="30.95" customHeight="1">
      <c r="A69" s="509"/>
      <c r="B69" s="76">
        <v>2</v>
      </c>
      <c r="C69" s="44" t="s">
        <v>794</v>
      </c>
      <c r="D69" s="44" t="s">
        <v>795</v>
      </c>
      <c r="E69" s="16"/>
      <c r="F69" s="219">
        <f ca="1">IF(G69=1,1,0)</f>
        <v>1</v>
      </c>
      <c r="G69" s="44">
        <f t="shared" ca="1" si="0"/>
        <v>1</v>
      </c>
      <c r="H69" s="77" t="s">
        <v>792</v>
      </c>
      <c r="I69" s="77" t="s">
        <v>792</v>
      </c>
      <c r="J69" s="77" t="s">
        <v>792</v>
      </c>
      <c r="K69" s="77" t="s">
        <v>792</v>
      </c>
      <c r="L69" s="77" t="s">
        <v>793</v>
      </c>
      <c r="M69" s="77" t="s">
        <v>792</v>
      </c>
      <c r="N69" s="77" t="s">
        <v>792</v>
      </c>
      <c r="O69" s="77" t="s">
        <v>793</v>
      </c>
      <c r="P69" s="119"/>
      <c r="Q69" s="119"/>
    </row>
    <row r="70" spans="1:17" ht="30.95" customHeight="1">
      <c r="A70" s="507" t="s">
        <v>211</v>
      </c>
      <c r="B70" s="75">
        <v>1</v>
      </c>
      <c r="C70" s="44" t="s">
        <v>794</v>
      </c>
      <c r="D70" s="44" t="s">
        <v>795</v>
      </c>
      <c r="E70" s="16"/>
      <c r="F70" s="44">
        <f ca="1">IF(G70=1,1,0)</f>
        <v>1</v>
      </c>
      <c r="G70" s="44">
        <f t="shared" ca="1" si="0"/>
        <v>1</v>
      </c>
      <c r="H70" s="77" t="s">
        <v>792</v>
      </c>
      <c r="I70" s="77" t="s">
        <v>792</v>
      </c>
      <c r="J70" s="77" t="s">
        <v>793</v>
      </c>
      <c r="K70" s="77" t="s">
        <v>793</v>
      </c>
      <c r="L70" s="77" t="s">
        <v>793</v>
      </c>
      <c r="M70" s="77" t="s">
        <v>793</v>
      </c>
      <c r="N70" s="77" t="s">
        <v>793</v>
      </c>
      <c r="O70" s="77" t="s">
        <v>793</v>
      </c>
      <c r="P70" s="119"/>
      <c r="Q70" s="119"/>
    </row>
    <row r="71" spans="1:17" ht="30.95" customHeight="1">
      <c r="A71" s="508"/>
      <c r="B71" s="75">
        <v>2</v>
      </c>
      <c r="C71" s="44" t="s">
        <v>794</v>
      </c>
      <c r="D71" s="44" t="s">
        <v>795</v>
      </c>
      <c r="E71" s="16"/>
      <c r="F71" s="45">
        <f ca="1">IF(G71=1,IF('01_損害額試算'!G27="はい",1,0),0)</f>
        <v>0</v>
      </c>
      <c r="G71" s="44">
        <f t="shared" ca="1" si="0"/>
        <v>1</v>
      </c>
      <c r="H71" s="77" t="s">
        <v>792</v>
      </c>
      <c r="I71" s="77" t="s">
        <v>792</v>
      </c>
      <c r="J71" s="77" t="s">
        <v>793</v>
      </c>
      <c r="K71" s="77" t="s">
        <v>793</v>
      </c>
      <c r="L71" s="77" t="s">
        <v>793</v>
      </c>
      <c r="M71" s="77" t="s">
        <v>793</v>
      </c>
      <c r="N71" s="77" t="s">
        <v>793</v>
      </c>
      <c r="O71" s="77" t="s">
        <v>793</v>
      </c>
      <c r="P71" s="119"/>
      <c r="Q71" s="119"/>
    </row>
    <row r="72" spans="1:17" ht="30.95" customHeight="1">
      <c r="A72" s="508"/>
      <c r="B72" s="75">
        <v>3</v>
      </c>
      <c r="C72" s="44"/>
      <c r="D72" s="44"/>
      <c r="E72" s="16"/>
      <c r="F72" s="45">
        <f ca="1">IF(G72=1,IF('01_損害額試算'!G28="はい",1,0),0)</f>
        <v>0</v>
      </c>
      <c r="G72" s="44">
        <f t="shared" ca="1" si="0"/>
        <v>1</v>
      </c>
      <c r="H72" s="77" t="s">
        <v>792</v>
      </c>
      <c r="I72" s="77" t="s">
        <v>792</v>
      </c>
      <c r="J72" s="77" t="s">
        <v>793</v>
      </c>
      <c r="K72" s="77" t="s">
        <v>793</v>
      </c>
      <c r="L72" s="77" t="s">
        <v>793</v>
      </c>
      <c r="M72" s="77" t="s">
        <v>793</v>
      </c>
      <c r="N72" s="77" t="s">
        <v>793</v>
      </c>
      <c r="O72" s="77" t="s">
        <v>793</v>
      </c>
      <c r="P72" s="119"/>
      <c r="Q72" s="119"/>
    </row>
    <row r="73" spans="1:17" ht="30.95" customHeight="1">
      <c r="A73" s="508"/>
      <c r="B73" s="75">
        <v>4</v>
      </c>
      <c r="C73" s="44" t="s">
        <v>794</v>
      </c>
      <c r="D73" s="44" t="s">
        <v>795</v>
      </c>
      <c r="E73" s="16"/>
      <c r="F73" s="45">
        <f ca="1">IF(G73=1,IF('01_損害額試算'!G27="はい",1,0),0)</f>
        <v>0</v>
      </c>
      <c r="G73" s="44">
        <f t="shared" ca="1" si="0"/>
        <v>1</v>
      </c>
      <c r="H73" s="77" t="s">
        <v>792</v>
      </c>
      <c r="I73" s="77" t="s">
        <v>792</v>
      </c>
      <c r="J73" s="77" t="s">
        <v>793</v>
      </c>
      <c r="K73" s="77" t="s">
        <v>796</v>
      </c>
      <c r="L73" s="77" t="s">
        <v>793</v>
      </c>
      <c r="M73" s="77" t="s">
        <v>793</v>
      </c>
      <c r="N73" s="77" t="s">
        <v>793</v>
      </c>
      <c r="O73" s="77" t="s">
        <v>793</v>
      </c>
      <c r="P73" s="119"/>
      <c r="Q73" s="119"/>
    </row>
    <row r="74" spans="1:17" ht="30.95" customHeight="1">
      <c r="A74" s="509"/>
      <c r="B74" s="75">
        <v>5</v>
      </c>
      <c r="C74" s="44"/>
      <c r="D74" s="44"/>
      <c r="E74" s="16"/>
      <c r="F74" s="45">
        <f ca="1">IF(G74=1,IF('01_損害額試算'!G30="はい",1,0),0)</f>
        <v>0</v>
      </c>
      <c r="G74" s="44">
        <f t="shared" ca="1" si="0"/>
        <v>1</v>
      </c>
      <c r="H74" s="77" t="s">
        <v>792</v>
      </c>
      <c r="I74" s="77" t="s">
        <v>792</v>
      </c>
      <c r="J74" s="77" t="s">
        <v>793</v>
      </c>
      <c r="K74" s="77" t="s">
        <v>793</v>
      </c>
      <c r="L74" s="77" t="s">
        <v>793</v>
      </c>
      <c r="M74" s="77" t="s">
        <v>793</v>
      </c>
      <c r="N74" s="77" t="s">
        <v>793</v>
      </c>
      <c r="O74" s="77" t="s">
        <v>793</v>
      </c>
      <c r="P74" s="119"/>
      <c r="Q74" s="119"/>
    </row>
    <row r="75" spans="1:17" ht="30.95" customHeight="1">
      <c r="A75" s="75" t="s">
        <v>219</v>
      </c>
      <c r="B75" s="75"/>
      <c r="C75" s="44"/>
      <c r="D75" s="44"/>
      <c r="E75" s="16"/>
      <c r="F75" s="44">
        <f ca="1">IF(G75=1,1,0)</f>
        <v>0</v>
      </c>
      <c r="G75" s="44">
        <f t="shared" ca="1" si="0"/>
        <v>0</v>
      </c>
      <c r="H75" s="77" t="s">
        <v>793</v>
      </c>
      <c r="I75" s="77" t="s">
        <v>793</v>
      </c>
      <c r="J75" s="77" t="s">
        <v>793</v>
      </c>
      <c r="K75" s="77" t="s">
        <v>793</v>
      </c>
      <c r="L75" s="77" t="s">
        <v>793</v>
      </c>
      <c r="M75" s="77" t="s">
        <v>793</v>
      </c>
      <c r="N75" s="77" t="s">
        <v>793</v>
      </c>
      <c r="O75" s="77" t="s">
        <v>792</v>
      </c>
      <c r="P75" s="119"/>
      <c r="Q75" s="119"/>
    </row>
    <row r="76" spans="1:17" ht="30.95" customHeight="1">
      <c r="A76" s="75" t="s">
        <v>221</v>
      </c>
      <c r="B76" s="75"/>
      <c r="C76" s="44"/>
      <c r="D76" s="44"/>
      <c r="E76" s="16"/>
      <c r="F76" s="44">
        <f ca="1">IF(G76=1,1,0)</f>
        <v>0</v>
      </c>
      <c r="G76" s="44">
        <f t="shared" ca="1" si="0"/>
        <v>0</v>
      </c>
      <c r="H76" s="77" t="s">
        <v>793</v>
      </c>
      <c r="I76" s="77" t="s">
        <v>793</v>
      </c>
      <c r="J76" s="77" t="s">
        <v>793</v>
      </c>
      <c r="K76" s="77" t="s">
        <v>793</v>
      </c>
      <c r="L76" s="77" t="s">
        <v>792</v>
      </c>
      <c r="M76" s="77" t="s">
        <v>793</v>
      </c>
      <c r="N76" s="77" t="s">
        <v>793</v>
      </c>
      <c r="O76" s="77" t="s">
        <v>793</v>
      </c>
      <c r="P76" s="119"/>
      <c r="Q76" s="119"/>
    </row>
    <row r="77" spans="1:17" ht="30.95" customHeight="1">
      <c r="A77" s="75" t="s">
        <v>223</v>
      </c>
      <c r="B77" s="75"/>
      <c r="C77" s="44"/>
      <c r="D77" s="44"/>
      <c r="E77" s="16"/>
      <c r="F77" s="44">
        <f ca="1">IF(G77=1,1,0)</f>
        <v>0</v>
      </c>
      <c r="G77" s="44">
        <f t="shared" ca="1" si="0"/>
        <v>0</v>
      </c>
      <c r="H77" s="77" t="s">
        <v>793</v>
      </c>
      <c r="I77" s="77" t="s">
        <v>793</v>
      </c>
      <c r="J77" s="77" t="s">
        <v>793</v>
      </c>
      <c r="K77" s="77" t="s">
        <v>793</v>
      </c>
      <c r="L77" s="77" t="s">
        <v>792</v>
      </c>
      <c r="M77" s="77" t="s">
        <v>793</v>
      </c>
      <c r="N77" s="77" t="s">
        <v>793</v>
      </c>
      <c r="O77" s="77" t="s">
        <v>793</v>
      </c>
      <c r="P77" s="119"/>
      <c r="Q77" s="119"/>
    </row>
    <row r="78" spans="1:17" ht="30.95" customHeight="1">
      <c r="H78" s="42"/>
    </row>
    <row r="79" spans="1:17" ht="30.95" customHeight="1">
      <c r="B79" s="41"/>
      <c r="C79" s="41"/>
      <c r="D79" s="41"/>
      <c r="E79" s="42"/>
      <c r="F79" s="42">
        <f>ROUNDUP('01_損害額試算'!G22/1000,2)</f>
        <v>0</v>
      </c>
      <c r="G79" s="42"/>
      <c r="H79" s="42">
        <f>ROUNDUP('01_損害額試算'!G22/200,2)</f>
        <v>0</v>
      </c>
      <c r="I79">
        <f>ROUNDUP('01_損害額試算'!G22/5000,2)</f>
        <v>0</v>
      </c>
      <c r="J79">
        <f>ROUNDUP('01_損害額試算'!G22/770,2)</f>
        <v>0</v>
      </c>
    </row>
    <row r="80" spans="1:17" ht="30.95" customHeight="1">
      <c r="B80" s="55" t="s">
        <v>797</v>
      </c>
      <c r="C80" s="78" t="str">
        <f ca="1">IF(SUM(F60:F77)=D80,"入力完了",IF(SUM(F60:F77)&gt;D80,"入力未完了","何かがおかしい"))</f>
        <v>入力未完了</v>
      </c>
      <c r="D80" s="79">
        <f>COUNTA('01_損害額試算'!G17:G20,'01_損害額試算'!G21:G34)</f>
        <v>0</v>
      </c>
      <c r="E80" s="1"/>
      <c r="H80" t="s">
        <v>798</v>
      </c>
      <c r="J80" s="16" t="s">
        <v>799</v>
      </c>
    </row>
    <row r="81" spans="1:17" ht="30.95" customHeight="1">
      <c r="C81" s="1"/>
      <c r="D81" s="41"/>
      <c r="E81" s="1"/>
      <c r="F81" s="41"/>
      <c r="G81" s="41"/>
    </row>
    <row r="82" spans="1:17" ht="20.100000000000001" customHeight="1">
      <c r="A82" s="500" t="s">
        <v>800</v>
      </c>
      <c r="B82" s="500"/>
      <c r="C82" s="517" t="s">
        <v>801</v>
      </c>
      <c r="D82" s="518"/>
      <c r="E82" s="518"/>
      <c r="F82" s="518"/>
      <c r="G82" s="519"/>
      <c r="H82" s="502" t="s">
        <v>780</v>
      </c>
      <c r="I82" s="503"/>
      <c r="J82" s="503"/>
      <c r="K82" s="503"/>
      <c r="L82" s="503"/>
      <c r="M82" s="503"/>
      <c r="N82" s="503"/>
      <c r="O82" s="503"/>
      <c r="P82" s="503"/>
      <c r="Q82" s="504"/>
    </row>
    <row r="83" spans="1:17" ht="60" customHeight="1">
      <c r="A83" s="500"/>
      <c r="B83" s="500"/>
      <c r="C83" s="73" t="s">
        <v>802</v>
      </c>
      <c r="D83" s="514" t="s">
        <v>803</v>
      </c>
      <c r="E83" s="515"/>
      <c r="F83" s="515"/>
      <c r="G83" s="516"/>
      <c r="H83" s="74" t="s">
        <v>13</v>
      </c>
      <c r="I83" s="74" t="s">
        <v>680</v>
      </c>
      <c r="J83" s="74" t="s">
        <v>684</v>
      </c>
      <c r="K83" s="74" t="s">
        <v>688</v>
      </c>
      <c r="L83" s="74" t="s">
        <v>692</v>
      </c>
      <c r="M83" s="74" t="s">
        <v>696</v>
      </c>
      <c r="N83" s="74" t="s">
        <v>700</v>
      </c>
      <c r="O83" s="74" t="s">
        <v>704</v>
      </c>
      <c r="P83" s="118" t="s">
        <v>708</v>
      </c>
      <c r="Q83" s="118" t="s">
        <v>709</v>
      </c>
    </row>
    <row r="84" spans="1:17" ht="30.95" customHeight="1">
      <c r="A84" s="16">
        <v>1</v>
      </c>
      <c r="B84" s="16" t="s">
        <v>804</v>
      </c>
      <c r="C84" s="79">
        <f ca="1">IF(OFFSET(H$84,0,$A$54-1)="○",IF('01_損害額試算'!G18="", 0, IF('01_損害額試算'!G18="いいえ", (IF('01_損害額試算'!G19="はい",'01_損害額試算'!G20,IF('01_損害額試算'!G17&lt;300, D84, IF(300&lt;='01_損害額試算'!G17, E84)))), IF('01_損害額試算'!G18="はい", "0"))),J80)</f>
        <v>0</v>
      </c>
      <c r="D84" s="44">
        <v>500000</v>
      </c>
      <c r="E84" s="44">
        <v>1250000</v>
      </c>
      <c r="F84" s="45"/>
      <c r="G84" s="45"/>
      <c r="H84" s="114" t="s">
        <v>792</v>
      </c>
      <c r="I84" s="114" t="s">
        <v>792</v>
      </c>
      <c r="J84" s="114" t="s">
        <v>792</v>
      </c>
      <c r="K84" s="114" t="s">
        <v>792</v>
      </c>
      <c r="L84" s="114" t="s">
        <v>793</v>
      </c>
      <c r="M84" s="114" t="s">
        <v>792</v>
      </c>
      <c r="N84" s="114" t="s">
        <v>792</v>
      </c>
      <c r="O84" s="114" t="s">
        <v>793</v>
      </c>
      <c r="P84" s="119"/>
      <c r="Q84" s="119"/>
    </row>
    <row r="85" spans="1:17" ht="30.95" customHeight="1">
      <c r="A85" s="16">
        <v>2</v>
      </c>
      <c r="B85" s="16" t="s">
        <v>805</v>
      </c>
      <c r="C85" s="72">
        <f ca="1">IF(OFFSET(H$85,0,A54-1)="○",IF('01_損害額試算'!G18="",0,IF($A$54=1, D85, IF($A$54=2, E85, IF($A$54=3, F85, IF($A$54=4, F85, IF($A$54=6, E85, IF($A$54=7, G85))))))),$J$80)</f>
        <v>0</v>
      </c>
      <c r="D85" s="44">
        <v>1800000</v>
      </c>
      <c r="E85" s="44">
        <v>2900000</v>
      </c>
      <c r="F85" s="45">
        <v>900000</v>
      </c>
      <c r="G85" s="45">
        <v>3900000</v>
      </c>
      <c r="H85" s="114" t="s">
        <v>792</v>
      </c>
      <c r="I85" s="114" t="s">
        <v>792</v>
      </c>
      <c r="J85" s="114" t="s">
        <v>792</v>
      </c>
      <c r="K85" s="114" t="s">
        <v>792</v>
      </c>
      <c r="L85" s="114" t="s">
        <v>793</v>
      </c>
      <c r="M85" s="114" t="s">
        <v>792</v>
      </c>
      <c r="N85" s="114" t="s">
        <v>792</v>
      </c>
      <c r="O85" s="114" t="s">
        <v>793</v>
      </c>
      <c r="P85" s="119"/>
      <c r="Q85" s="119"/>
    </row>
    <row r="86" spans="1:17" ht="30.95" customHeight="1">
      <c r="A86" s="16">
        <v>3</v>
      </c>
      <c r="B86" s="16" t="s">
        <v>108</v>
      </c>
      <c r="C86" s="72" t="str">
        <f ca="1">IF(OFFSET(H$86,0,A54-1)="○",IF('01_損害額試算'!G22="",0,'01_損害額試算'!G22*D86),J80)</f>
        <v>無</v>
      </c>
      <c r="D86" s="44">
        <v>1000</v>
      </c>
      <c r="E86" s="44"/>
      <c r="F86" s="45"/>
      <c r="G86" s="45"/>
      <c r="H86" s="114" t="s">
        <v>793</v>
      </c>
      <c r="I86" s="114" t="s">
        <v>792</v>
      </c>
      <c r="J86" s="114" t="s">
        <v>793</v>
      </c>
      <c r="K86" s="114" t="s">
        <v>793</v>
      </c>
      <c r="L86" s="114" t="s">
        <v>793</v>
      </c>
      <c r="M86" s="114" t="s">
        <v>792</v>
      </c>
      <c r="N86" s="114" t="s">
        <v>792</v>
      </c>
      <c r="O86" s="114" t="s">
        <v>793</v>
      </c>
      <c r="P86" s="119"/>
      <c r="Q86" s="119"/>
    </row>
    <row r="87" spans="1:17" ht="30.95" customHeight="1">
      <c r="A87" s="16">
        <v>4</v>
      </c>
      <c r="B87" s="16" t="s">
        <v>806</v>
      </c>
      <c r="C87" s="72" t="str">
        <f ca="1">IF(OFFSET(H$87,0,A54-1)="○",IF('01_損害額試算'!G22="",0,'01_損害額試算'!G22*D87),$J$80)</f>
        <v>無</v>
      </c>
      <c r="D87" s="44">
        <v>200</v>
      </c>
      <c r="E87" s="44"/>
      <c r="F87" s="45"/>
      <c r="G87" s="45"/>
      <c r="H87" s="114" t="s">
        <v>793</v>
      </c>
      <c r="I87" s="114" t="s">
        <v>792</v>
      </c>
      <c r="J87" s="114" t="s">
        <v>793</v>
      </c>
      <c r="K87" s="114" t="s">
        <v>793</v>
      </c>
      <c r="L87" s="114" t="s">
        <v>793</v>
      </c>
      <c r="M87" s="114" t="s">
        <v>792</v>
      </c>
      <c r="N87" s="114" t="s">
        <v>792</v>
      </c>
      <c r="O87" s="114" t="s">
        <v>793</v>
      </c>
      <c r="P87" s="119"/>
      <c r="Q87" s="119"/>
    </row>
    <row r="88" spans="1:17" ht="30.95" customHeight="1">
      <c r="A88" s="16">
        <v>5</v>
      </c>
      <c r="B88" s="16" t="s">
        <v>807</v>
      </c>
      <c r="C88" s="72" t="str">
        <f ca="1">IF(OFFSET(H$88,0,A54-1)="○",IF('01_損害額試算'!G22="",0,IF(10000&lt;='01_損害額試算'!G22,D88,0)),J80)</f>
        <v>無</v>
      </c>
      <c r="D88" s="44">
        <v>23000000</v>
      </c>
      <c r="E88" s="44"/>
      <c r="F88" s="45"/>
      <c r="G88" s="45"/>
      <c r="H88" s="114" t="s">
        <v>793</v>
      </c>
      <c r="I88" s="114" t="s">
        <v>792</v>
      </c>
      <c r="J88" s="114" t="s">
        <v>793</v>
      </c>
      <c r="K88" s="114" t="s">
        <v>793</v>
      </c>
      <c r="L88" s="114" t="s">
        <v>793</v>
      </c>
      <c r="M88" s="114" t="s">
        <v>792</v>
      </c>
      <c r="N88" s="114" t="s">
        <v>792</v>
      </c>
      <c r="O88" s="114" t="s">
        <v>793</v>
      </c>
      <c r="P88" s="119"/>
      <c r="Q88" s="119"/>
    </row>
    <row r="89" spans="1:17" ht="30.95" customHeight="1">
      <c r="A89" s="16">
        <v>6</v>
      </c>
      <c r="B89" s="16" t="s">
        <v>808</v>
      </c>
      <c r="C89" s="80" t="str">
        <f ca="1">IF(OFFSET(H$89,0,A54-1)="○",IF('01_損害額試算'!G22="",0,(D89*ROUNDUP('01_損害額試算'!G22*0.001,2)+E89*ROUNDUP('01_損害額試算'!G22*0.005,2))*8*5+(D89*ROUNDUP('01_損害額試算'!G22*0.0002,2)+E89*ROUNDUP('01_損害額試算'!G22*0.0013,2))*8*35),J80)</f>
        <v>無</v>
      </c>
      <c r="D89" s="44">
        <v>4000</v>
      </c>
      <c r="E89" s="44">
        <v>3000</v>
      </c>
      <c r="F89" s="45"/>
      <c r="G89" s="45"/>
      <c r="H89" s="114" t="s">
        <v>793</v>
      </c>
      <c r="I89" s="114" t="s">
        <v>792</v>
      </c>
      <c r="J89" s="114" t="s">
        <v>793</v>
      </c>
      <c r="K89" s="114" t="s">
        <v>793</v>
      </c>
      <c r="L89" s="114" t="s">
        <v>793</v>
      </c>
      <c r="M89" s="114" t="s">
        <v>792</v>
      </c>
      <c r="N89" s="114" t="s">
        <v>792</v>
      </c>
      <c r="O89" s="114" t="s">
        <v>793</v>
      </c>
      <c r="P89" s="119"/>
      <c r="Q89" s="119"/>
    </row>
    <row r="90" spans="1:17" ht="30.95" customHeight="1">
      <c r="A90" s="16">
        <v>7</v>
      </c>
      <c r="B90" s="16" t="s">
        <v>809</v>
      </c>
      <c r="C90" s="72" t="str">
        <f ca="1">IF(OFFSET(H$90,0,$A$54-1)="○",IF('01_損害額試算'!G22="",0,'01_損害額試算'!G22*D90),J80)</f>
        <v>無</v>
      </c>
      <c r="D90" s="44">
        <v>650</v>
      </c>
      <c r="E90" s="44"/>
      <c r="F90" s="45"/>
      <c r="G90" s="45"/>
      <c r="H90" s="114" t="s">
        <v>793</v>
      </c>
      <c r="I90" s="114" t="s">
        <v>792</v>
      </c>
      <c r="J90" s="114" t="s">
        <v>793</v>
      </c>
      <c r="K90" s="114" t="s">
        <v>793</v>
      </c>
      <c r="L90" s="114" t="s">
        <v>793</v>
      </c>
      <c r="M90" s="114" t="s">
        <v>792</v>
      </c>
      <c r="N90" s="114" t="s">
        <v>792</v>
      </c>
      <c r="O90" s="114" t="s">
        <v>793</v>
      </c>
      <c r="P90" s="119"/>
      <c r="Q90" s="119"/>
    </row>
    <row r="91" spans="1:17" ht="30.95" customHeight="1">
      <c r="A91" s="16">
        <v>8</v>
      </c>
      <c r="B91" s="16" t="s">
        <v>118</v>
      </c>
      <c r="C91" s="144">
        <f ca="1">IF(OFFSET(H$91,0,$A$54-1)="○",IF('01_損害額試算'!G25="", 0, IF('01_損害額試算'!G25="はい", 0, IF('01_損害額試算'!G25="いいえ", IF($A$54=1, D91, IF($A$54=2, E91, IF($A$54=3, F91, IF($A$54=4, F91, IF($A$54=6, E91, IF($A$54=7, G91))))))))),$J$80)</f>
        <v>0</v>
      </c>
      <c r="D91" s="44">
        <v>360000</v>
      </c>
      <c r="E91" s="44">
        <v>900000</v>
      </c>
      <c r="F91" s="45">
        <v>180000</v>
      </c>
      <c r="G91" s="45">
        <v>1260000</v>
      </c>
      <c r="H91" s="114" t="s">
        <v>792</v>
      </c>
      <c r="I91" s="114" t="s">
        <v>792</v>
      </c>
      <c r="J91" s="114" t="s">
        <v>792</v>
      </c>
      <c r="K91" s="114" t="s">
        <v>793</v>
      </c>
      <c r="L91" s="114" t="s">
        <v>793</v>
      </c>
      <c r="M91" s="114" t="s">
        <v>792</v>
      </c>
      <c r="N91" s="114" t="s">
        <v>792</v>
      </c>
      <c r="O91" s="114" t="s">
        <v>793</v>
      </c>
      <c r="P91" s="119"/>
      <c r="Q91" s="119"/>
    </row>
    <row r="92" spans="1:17" ht="30.95" customHeight="1">
      <c r="A92" s="16">
        <v>9</v>
      </c>
      <c r="B92" s="16" t="s">
        <v>810</v>
      </c>
      <c r="C92" s="80">
        <f>IF('01_損害額試算'!G26="いいえ", 0, IF('01_損害額試算'!G26="はい", IF($A$54=1, D92, IF($A$54=2, E92, IF($A$54=3, F92, IF($A$54=4, F92, IF($A$54=6, E92, IF($A$54=7, G92)))))), IF('01_損害額試算'!G26="", 0)))</f>
        <v>0</v>
      </c>
      <c r="D92" s="44">
        <v>1200000</v>
      </c>
      <c r="E92" s="44">
        <v>3000000</v>
      </c>
      <c r="F92" s="45">
        <v>600000</v>
      </c>
      <c r="G92" s="45">
        <v>4200000</v>
      </c>
      <c r="H92" s="114" t="s">
        <v>792</v>
      </c>
      <c r="I92" s="114" t="s">
        <v>793</v>
      </c>
      <c r="J92" s="114" t="s">
        <v>793</v>
      </c>
      <c r="K92" s="114" t="s">
        <v>792</v>
      </c>
      <c r="L92" s="114" t="s">
        <v>793</v>
      </c>
      <c r="M92" s="114" t="s">
        <v>793</v>
      </c>
      <c r="N92" s="114" t="s">
        <v>793</v>
      </c>
      <c r="O92" s="114" t="s">
        <v>793</v>
      </c>
      <c r="P92" s="119"/>
      <c r="Q92" s="119"/>
    </row>
    <row r="93" spans="1:17" ht="30.95" customHeight="1">
      <c r="A93" s="16">
        <v>10</v>
      </c>
      <c r="B93" s="16" t="s">
        <v>811</v>
      </c>
      <c r="C93" s="72" t="str">
        <f ca="1">IF(OFFSET(H93,0,$A$54-1)="○",IF('01_損害額試算'!G22="",0,D93*('01_損害額試算'!G22*0.0003+'01_損害額試算'!G17*0.0001)),J80)</f>
        <v>無</v>
      </c>
      <c r="D93" s="44">
        <v>28308</v>
      </c>
      <c r="E93" s="44"/>
      <c r="F93" s="45"/>
      <c r="G93" s="45"/>
      <c r="H93" s="114" t="s">
        <v>793</v>
      </c>
      <c r="I93" s="114" t="s">
        <v>792</v>
      </c>
      <c r="J93" s="114" t="s">
        <v>793</v>
      </c>
      <c r="K93" s="114" t="s">
        <v>792</v>
      </c>
      <c r="L93" s="114" t="s">
        <v>793</v>
      </c>
      <c r="M93" s="114" t="s">
        <v>792</v>
      </c>
      <c r="N93" s="114" t="s">
        <v>792</v>
      </c>
      <c r="O93" s="114" t="s">
        <v>793</v>
      </c>
      <c r="P93" s="119"/>
      <c r="Q93" s="119"/>
    </row>
    <row r="94" spans="1:17" ht="30.95" customHeight="1">
      <c r="A94" s="16">
        <v>11</v>
      </c>
      <c r="B94" s="16" t="s">
        <v>812</v>
      </c>
      <c r="C94" s="72" t="str">
        <f ca="1">IF(OFFSET(H$94,0,$A$54-1)="○",IF('01_損害額試算'!G24="",0,'01_損害額試算'!G24*D94*0.0003),$J$80)</f>
        <v>無</v>
      </c>
      <c r="D94" s="44">
        <v>28308</v>
      </c>
      <c r="E94" s="44"/>
      <c r="F94" s="45"/>
      <c r="G94" s="45"/>
      <c r="H94" s="114" t="s">
        <v>793</v>
      </c>
      <c r="I94" s="114" t="s">
        <v>793</v>
      </c>
      <c r="J94" s="114" t="s">
        <v>792</v>
      </c>
      <c r="K94" s="114" t="s">
        <v>793</v>
      </c>
      <c r="L94" s="114" t="s">
        <v>793</v>
      </c>
      <c r="M94" s="114" t="s">
        <v>793</v>
      </c>
      <c r="N94" s="114" t="s">
        <v>793</v>
      </c>
      <c r="O94" s="114" t="s">
        <v>793</v>
      </c>
      <c r="P94" s="119"/>
      <c r="Q94" s="119"/>
    </row>
    <row r="95" spans="1:17" ht="30.95" customHeight="1">
      <c r="A95" s="16">
        <v>12</v>
      </c>
      <c r="B95" s="16" t="s">
        <v>127</v>
      </c>
      <c r="C95" s="72" t="str">
        <f ca="1">IF(OFFSET(H$95,0,$A$54-1)="○",IF(D95&lt;=1250000, 100000, IF(D95&lt;=3000000, D95*0.08, IF(D95&lt;=30000000, D95*0.05+E95, IF(D95&lt;=300000000, D95*0.03+F95, IF(300000000&lt;D95, D95*0.02+G95))))),J80)</f>
        <v>無</v>
      </c>
      <c r="D95" s="44">
        <f>('01_損害額試算'!$G$33*'01_損害額試算'!$G$34)*0.3</f>
        <v>0</v>
      </c>
      <c r="E95" s="44">
        <v>90000</v>
      </c>
      <c r="F95" s="45">
        <v>690000</v>
      </c>
      <c r="G95" s="45">
        <v>3690000</v>
      </c>
      <c r="H95" s="114" t="s">
        <v>793</v>
      </c>
      <c r="I95" s="114" t="s">
        <v>793</v>
      </c>
      <c r="J95" s="114" t="s">
        <v>793</v>
      </c>
      <c r="K95" s="114" t="s">
        <v>793</v>
      </c>
      <c r="L95" s="114" t="s">
        <v>792</v>
      </c>
      <c r="M95" s="114" t="s">
        <v>793</v>
      </c>
      <c r="N95" s="114" t="s">
        <v>793</v>
      </c>
      <c r="O95" s="114" t="s">
        <v>793</v>
      </c>
      <c r="P95" s="119"/>
      <c r="Q95" s="119"/>
    </row>
    <row r="96" spans="1:17" ht="30.95" customHeight="1">
      <c r="A96" s="16">
        <v>13</v>
      </c>
      <c r="B96" s="16" t="s">
        <v>129</v>
      </c>
      <c r="C96" s="72" t="str">
        <f ca="1">IF(OFFSET(H$96,0,$A$54-1)="○",IF(D96&lt;=3000000, D96*0.16, IF(D96&lt;=30000000, D96*0.1+E96, IF(D96&lt;=300000000, D96*0.06+F96, IF(300000000&lt;D96, D96*0.04+G96)))),J80)</f>
        <v>無</v>
      </c>
      <c r="D96" s="44">
        <f>('01_損害額試算'!$G$33*'01_損害額試算'!$G$34)*0.3</f>
        <v>0</v>
      </c>
      <c r="E96" s="44">
        <v>180000</v>
      </c>
      <c r="F96" s="45">
        <v>1380000</v>
      </c>
      <c r="G96" s="45">
        <v>7380000</v>
      </c>
      <c r="H96" s="114" t="s">
        <v>793</v>
      </c>
      <c r="I96" s="114" t="s">
        <v>793</v>
      </c>
      <c r="J96" s="114" t="s">
        <v>793</v>
      </c>
      <c r="K96" s="114" t="s">
        <v>793</v>
      </c>
      <c r="L96" s="114" t="s">
        <v>792</v>
      </c>
      <c r="M96" s="114" t="s">
        <v>793</v>
      </c>
      <c r="N96" s="114" t="s">
        <v>793</v>
      </c>
      <c r="O96" s="114" t="s">
        <v>793</v>
      </c>
      <c r="P96" s="119"/>
      <c r="Q96" s="119"/>
    </row>
    <row r="97" spans="1:17" ht="30.95" customHeight="1">
      <c r="A97" s="16">
        <v>14</v>
      </c>
      <c r="B97" s="16" t="s">
        <v>131</v>
      </c>
      <c r="C97" s="72" t="str">
        <f ca="1">IF(OFFSET(H$97,0,$A$54-1)="○",IFERROR(C95*0.5+C96*0.25,0),J80)</f>
        <v>無</v>
      </c>
      <c r="D97" s="44"/>
      <c r="E97" s="44"/>
      <c r="F97" s="45"/>
      <c r="G97" s="45"/>
      <c r="H97" s="114" t="s">
        <v>793</v>
      </c>
      <c r="I97" s="114" t="s">
        <v>793</v>
      </c>
      <c r="J97" s="114" t="s">
        <v>793</v>
      </c>
      <c r="K97" s="114" t="s">
        <v>793</v>
      </c>
      <c r="L97" s="114" t="s">
        <v>792</v>
      </c>
      <c r="M97" s="114" t="s">
        <v>793</v>
      </c>
      <c r="N97" s="114" t="s">
        <v>793</v>
      </c>
      <c r="O97" s="114" t="s">
        <v>793</v>
      </c>
      <c r="P97" s="119"/>
      <c r="Q97" s="119"/>
    </row>
    <row r="98" spans="1:17" ht="30.95" customHeight="1">
      <c r="A98" s="16">
        <v>15</v>
      </c>
      <c r="B98" s="16" t="s">
        <v>134</v>
      </c>
      <c r="C98" s="72">
        <f ca="1">IF(OFFSET(H$98,0,$A$54-1)="○",IF('01_損害額試算'!G29="",0,'01_損害額試算'!G29*D98),$J$80)</f>
        <v>0</v>
      </c>
      <c r="D98" s="44">
        <v>72</v>
      </c>
      <c r="E98" s="44"/>
      <c r="F98" s="45"/>
      <c r="G98" s="45"/>
      <c r="H98" s="114" t="s">
        <v>792</v>
      </c>
      <c r="I98" s="114" t="s">
        <v>793</v>
      </c>
      <c r="J98" s="114" t="s">
        <v>793</v>
      </c>
      <c r="K98" s="114" t="s">
        <v>793</v>
      </c>
      <c r="L98" s="114" t="s">
        <v>793</v>
      </c>
      <c r="M98" s="114" t="s">
        <v>793</v>
      </c>
      <c r="N98" s="114" t="s">
        <v>793</v>
      </c>
      <c r="O98" s="114" t="s">
        <v>793</v>
      </c>
      <c r="P98" s="119"/>
      <c r="Q98" s="119"/>
    </row>
    <row r="99" spans="1:17" ht="30.95" customHeight="1">
      <c r="A99" s="16">
        <v>16</v>
      </c>
      <c r="B99" s="16" t="s">
        <v>813</v>
      </c>
      <c r="C99" s="72">
        <f ca="1">IF(OFFSET(H$99,0,$A$54-1)="○",IF('01_損害額試算'!G31="",0,'01_損害額試算'!G31),J80)</f>
        <v>0</v>
      </c>
      <c r="D99" s="44"/>
      <c r="E99" s="44"/>
      <c r="F99" s="45"/>
      <c r="G99" s="45"/>
      <c r="H99" s="114" t="s">
        <v>792</v>
      </c>
      <c r="I99" s="114" t="s">
        <v>793</v>
      </c>
      <c r="J99" s="114" t="s">
        <v>793</v>
      </c>
      <c r="K99" s="114" t="s">
        <v>793</v>
      </c>
      <c r="L99" s="114" t="s">
        <v>793</v>
      </c>
      <c r="M99" s="114" t="s">
        <v>793</v>
      </c>
      <c r="N99" s="114" t="s">
        <v>793</v>
      </c>
      <c r="O99" s="114" t="s">
        <v>793</v>
      </c>
      <c r="P99" s="119"/>
      <c r="Q99" s="119"/>
    </row>
    <row r="100" spans="1:17" ht="30.95" customHeight="1">
      <c r="A100" s="16">
        <v>17</v>
      </c>
      <c r="B100" s="16" t="s">
        <v>704</v>
      </c>
      <c r="C100" s="72" t="str">
        <f ca="1">IF(OFFSET(H$100,0,$A$54-1)="○",IF('01_損害額試算'!G32="",0,'01_損害額試算'!G32),J80)</f>
        <v>無</v>
      </c>
      <c r="D100" s="44"/>
      <c r="E100" s="44"/>
      <c r="F100" s="45"/>
      <c r="G100" s="45"/>
      <c r="H100" s="114" t="s">
        <v>793</v>
      </c>
      <c r="I100" s="114" t="s">
        <v>793</v>
      </c>
      <c r="J100" s="114" t="s">
        <v>793</v>
      </c>
      <c r="K100" s="114" t="s">
        <v>793</v>
      </c>
      <c r="L100" s="114" t="s">
        <v>793</v>
      </c>
      <c r="M100" s="114" t="s">
        <v>793</v>
      </c>
      <c r="N100" s="114" t="s">
        <v>793</v>
      </c>
      <c r="O100" s="114" t="s">
        <v>792</v>
      </c>
      <c r="P100" s="119"/>
      <c r="Q100" s="119"/>
    </row>
    <row r="101" spans="1:17">
      <c r="A101" s="41"/>
      <c r="B101" s="41"/>
      <c r="C101" s="41"/>
      <c r="D101" s="42"/>
      <c r="E101" s="42"/>
      <c r="F101" s="42"/>
      <c r="G101" s="42"/>
    </row>
    <row r="102" spans="1:17">
      <c r="A102" s="41"/>
      <c r="B102" s="41"/>
      <c r="C102" s="41"/>
      <c r="D102" s="42"/>
      <c r="E102" s="42"/>
      <c r="F102" s="42"/>
      <c r="G102" s="42"/>
    </row>
    <row r="103" spans="1:17">
      <c r="A103" s="510"/>
      <c r="B103" s="510"/>
      <c r="C103" s="510"/>
      <c r="D103" s="510"/>
      <c r="E103" s="510"/>
      <c r="F103" s="501" t="s">
        <v>780</v>
      </c>
      <c r="G103" s="501"/>
      <c r="H103" s="501"/>
      <c r="I103" s="501"/>
      <c r="J103" s="501"/>
      <c r="K103" s="501"/>
      <c r="L103" s="501"/>
      <c r="M103" s="501"/>
      <c r="N103" s="501"/>
      <c r="O103" s="501"/>
      <c r="P103" s="501"/>
      <c r="Q103" s="501"/>
    </row>
    <row r="104" spans="1:17" ht="78">
      <c r="A104" s="500" t="s">
        <v>814</v>
      </c>
      <c r="B104" s="500"/>
      <c r="C104" s="500"/>
      <c r="D104" s="500"/>
      <c r="E104" s="500"/>
      <c r="F104" s="512" t="s">
        <v>783</v>
      </c>
      <c r="G104" s="513"/>
      <c r="H104" s="74" t="s">
        <v>13</v>
      </c>
      <c r="I104" s="74" t="s">
        <v>680</v>
      </c>
      <c r="J104" s="74" t="s">
        <v>684</v>
      </c>
      <c r="K104" s="74" t="s">
        <v>688</v>
      </c>
      <c r="L104" s="74" t="s">
        <v>692</v>
      </c>
      <c r="M104" s="74" t="s">
        <v>696</v>
      </c>
      <c r="N104" s="74" t="s">
        <v>700</v>
      </c>
      <c r="O104" s="74" t="s">
        <v>704</v>
      </c>
      <c r="P104" s="118" t="s">
        <v>708</v>
      </c>
      <c r="Q104" s="118" t="s">
        <v>709</v>
      </c>
    </row>
    <row r="105" spans="1:17" ht="57" customHeight="1">
      <c r="A105" s="220">
        <v>1</v>
      </c>
      <c r="B105" s="498" t="s">
        <v>815</v>
      </c>
      <c r="C105" s="499"/>
      <c r="D105" s="499"/>
      <c r="E105" s="220" t="str">
        <f ca="1">IF($F105=2, "大", IF($F105=1, "有", IF($F105=0, "無")))</f>
        <v>有</v>
      </c>
      <c r="F105" s="496">
        <f ca="1">IF(OFFSET($H105,0,$A$54-1)="○",1, IF(OFFSET($H105,0,$A$54-1)="×",0, IF(OFFSET($H105,0,$A$54-1)="◎",2)))</f>
        <v>1</v>
      </c>
      <c r="G105" s="511"/>
      <c r="H105" s="117" t="s">
        <v>792</v>
      </c>
      <c r="I105" s="117" t="s">
        <v>792</v>
      </c>
      <c r="J105" s="117" t="s">
        <v>792</v>
      </c>
      <c r="K105" s="117" t="s">
        <v>792</v>
      </c>
      <c r="L105" s="115" t="s">
        <v>793</v>
      </c>
      <c r="M105" s="115" t="s">
        <v>792</v>
      </c>
      <c r="N105" s="115" t="s">
        <v>793</v>
      </c>
      <c r="O105" s="115" t="s">
        <v>792</v>
      </c>
      <c r="P105" s="119"/>
      <c r="Q105" s="119"/>
    </row>
    <row r="106" spans="1:17" ht="57" customHeight="1">
      <c r="A106" s="221">
        <v>2</v>
      </c>
      <c r="B106" s="496" t="s">
        <v>816</v>
      </c>
      <c r="C106" s="497"/>
      <c r="D106" s="497"/>
      <c r="E106" s="221" t="str">
        <f ca="1">IF($F106=2, "大", IF($F106=1, "有", IF($F106=0, "無")))</f>
        <v>無</v>
      </c>
      <c r="F106" s="496">
        <f ca="1">IF(OFFSET($H106,0,$A$54-1)="○",1, IF(OFFSET($H106,0,$A$54-1)="×",0, IF(OFFSET($H106,0,$A$54-1)="◎",2)))</f>
        <v>0</v>
      </c>
      <c r="G106" s="511"/>
      <c r="H106" s="117" t="s">
        <v>793</v>
      </c>
      <c r="I106" s="117" t="s">
        <v>792</v>
      </c>
      <c r="J106" s="115" t="s">
        <v>793</v>
      </c>
      <c r="K106" s="115" t="s">
        <v>793</v>
      </c>
      <c r="L106" s="115" t="s">
        <v>793</v>
      </c>
      <c r="M106" s="115" t="s">
        <v>792</v>
      </c>
      <c r="N106" s="115" t="s">
        <v>792</v>
      </c>
      <c r="O106" s="115" t="s">
        <v>793</v>
      </c>
      <c r="P106" s="119"/>
      <c r="Q106" s="119"/>
    </row>
    <row r="107" spans="1:17" ht="38.1" customHeight="1">
      <c r="A107" s="221">
        <v>3</v>
      </c>
      <c r="B107" s="496" t="s">
        <v>817</v>
      </c>
      <c r="C107" s="497"/>
      <c r="D107" s="497"/>
      <c r="E107" s="220" t="str">
        <f t="shared" ref="E107:E122" ca="1" si="1">IF($F107=2, "大", IF($F107=1, "有", IF($F107=0, "無")))</f>
        <v>無</v>
      </c>
      <c r="F107" s="496">
        <f t="shared" ref="F107:F122" ca="1" si="2">IF(OFFSET($H107,0,$A$54-1)="○",1, IF(OFFSET($H107,0,$A$54-1)="×",0, IF(OFFSET($H107,0,$A$54-1)="◎",2)))</f>
        <v>0</v>
      </c>
      <c r="G107" s="511"/>
      <c r="H107" s="117" t="s">
        <v>793</v>
      </c>
      <c r="I107" s="117" t="s">
        <v>792</v>
      </c>
      <c r="J107" s="115" t="s">
        <v>793</v>
      </c>
      <c r="K107" s="115" t="s">
        <v>793</v>
      </c>
      <c r="L107" s="115" t="s">
        <v>793</v>
      </c>
      <c r="M107" s="115" t="s">
        <v>792</v>
      </c>
      <c r="N107" s="115" t="s">
        <v>792</v>
      </c>
      <c r="O107" s="115" t="s">
        <v>793</v>
      </c>
      <c r="P107" s="119"/>
      <c r="Q107" s="119"/>
    </row>
    <row r="108" spans="1:17">
      <c r="A108" s="221">
        <v>4</v>
      </c>
      <c r="B108" s="496" t="s">
        <v>818</v>
      </c>
      <c r="C108" s="497"/>
      <c r="D108" s="497"/>
      <c r="E108" s="221" t="str">
        <f t="shared" ca="1" si="1"/>
        <v>有</v>
      </c>
      <c r="F108" s="496">
        <f t="shared" ca="1" si="2"/>
        <v>1</v>
      </c>
      <c r="G108" s="511"/>
      <c r="H108" s="117" t="s">
        <v>792</v>
      </c>
      <c r="I108" s="117" t="s">
        <v>792</v>
      </c>
      <c r="J108" s="117" t="s">
        <v>792</v>
      </c>
      <c r="K108" s="117" t="s">
        <v>792</v>
      </c>
      <c r="L108" s="115" t="s">
        <v>792</v>
      </c>
      <c r="M108" s="115" t="s">
        <v>792</v>
      </c>
      <c r="N108" s="115" t="s">
        <v>792</v>
      </c>
      <c r="O108" s="115" t="s">
        <v>792</v>
      </c>
      <c r="P108" s="119"/>
      <c r="Q108" s="119"/>
    </row>
    <row r="109" spans="1:17">
      <c r="A109" s="221">
        <v>5</v>
      </c>
      <c r="B109" s="496" t="s">
        <v>819</v>
      </c>
      <c r="C109" s="497"/>
      <c r="D109" s="497"/>
      <c r="E109" s="220" t="str">
        <f t="shared" ca="1" si="1"/>
        <v>有</v>
      </c>
      <c r="F109" s="496">
        <f t="shared" ca="1" si="2"/>
        <v>1</v>
      </c>
      <c r="G109" s="511"/>
      <c r="H109" s="117" t="s">
        <v>792</v>
      </c>
      <c r="I109" s="117" t="s">
        <v>792</v>
      </c>
      <c r="J109" s="117" t="s">
        <v>792</v>
      </c>
      <c r="K109" s="117" t="s">
        <v>792</v>
      </c>
      <c r="L109" s="115" t="s">
        <v>793</v>
      </c>
      <c r="M109" s="115" t="s">
        <v>792</v>
      </c>
      <c r="N109" s="117" t="s">
        <v>792</v>
      </c>
      <c r="O109" s="115" t="s">
        <v>793</v>
      </c>
      <c r="P109" s="119"/>
      <c r="Q109" s="119"/>
    </row>
    <row r="110" spans="1:17">
      <c r="A110" s="221">
        <v>6</v>
      </c>
      <c r="B110" s="496" t="s">
        <v>820</v>
      </c>
      <c r="C110" s="497"/>
      <c r="D110" s="497"/>
      <c r="E110" s="221" t="str">
        <f t="shared" ca="1" si="1"/>
        <v>有</v>
      </c>
      <c r="F110" s="496">
        <f t="shared" ca="1" si="2"/>
        <v>1</v>
      </c>
      <c r="G110" s="511"/>
      <c r="H110" s="117" t="s">
        <v>792</v>
      </c>
      <c r="I110" s="117" t="s">
        <v>792</v>
      </c>
      <c r="J110" s="117" t="s">
        <v>792</v>
      </c>
      <c r="K110" s="117" t="s">
        <v>792</v>
      </c>
      <c r="L110" s="115" t="s">
        <v>792</v>
      </c>
      <c r="M110" s="115" t="s">
        <v>792</v>
      </c>
      <c r="N110" s="117" t="s">
        <v>792</v>
      </c>
      <c r="O110" s="117" t="s">
        <v>792</v>
      </c>
      <c r="P110" s="119"/>
      <c r="Q110" s="119"/>
    </row>
    <row r="111" spans="1:17">
      <c r="A111" s="221">
        <v>7</v>
      </c>
      <c r="B111" s="496" t="s">
        <v>821</v>
      </c>
      <c r="C111" s="497"/>
      <c r="D111" s="497"/>
      <c r="E111" s="220" t="str">
        <f t="shared" ca="1" si="1"/>
        <v>有</v>
      </c>
      <c r="F111" s="496">
        <f t="shared" ca="1" si="2"/>
        <v>1</v>
      </c>
      <c r="G111" s="511"/>
      <c r="H111" s="117" t="s">
        <v>792</v>
      </c>
      <c r="I111" s="117" t="s">
        <v>792</v>
      </c>
      <c r="J111" s="117" t="s">
        <v>792</v>
      </c>
      <c r="K111" s="117" t="s">
        <v>792</v>
      </c>
      <c r="L111" s="115" t="s">
        <v>793</v>
      </c>
      <c r="M111" s="115" t="s">
        <v>792</v>
      </c>
      <c r="N111" s="117" t="s">
        <v>792</v>
      </c>
      <c r="O111" s="117" t="s">
        <v>792</v>
      </c>
      <c r="P111" s="119"/>
      <c r="Q111" s="119"/>
    </row>
    <row r="112" spans="1:17">
      <c r="A112" s="221">
        <v>8</v>
      </c>
      <c r="B112" s="496" t="s">
        <v>822</v>
      </c>
      <c r="C112" s="497"/>
      <c r="D112" s="497"/>
      <c r="E112" s="221" t="str">
        <f t="shared" ca="1" si="1"/>
        <v>無</v>
      </c>
      <c r="F112" s="496">
        <f t="shared" ca="1" si="2"/>
        <v>0</v>
      </c>
      <c r="G112" s="511"/>
      <c r="H112" s="117" t="s">
        <v>793</v>
      </c>
      <c r="I112" s="117" t="s">
        <v>792</v>
      </c>
      <c r="J112" s="117" t="s">
        <v>793</v>
      </c>
      <c r="K112" s="117" t="s">
        <v>793</v>
      </c>
      <c r="L112" s="115" t="s">
        <v>793</v>
      </c>
      <c r="M112" s="115" t="s">
        <v>792</v>
      </c>
      <c r="N112" s="117" t="s">
        <v>792</v>
      </c>
      <c r="O112" s="117" t="s">
        <v>793</v>
      </c>
      <c r="P112" s="119"/>
      <c r="Q112" s="119"/>
    </row>
    <row r="113" spans="1:17">
      <c r="A113" s="221">
        <v>9</v>
      </c>
      <c r="B113" s="314" t="s">
        <v>823</v>
      </c>
      <c r="C113" s="315"/>
      <c r="D113" s="315"/>
      <c r="E113" s="220" t="str">
        <f t="shared" ca="1" si="1"/>
        <v>無</v>
      </c>
      <c r="F113" s="496">
        <f t="shared" ca="1" si="2"/>
        <v>0</v>
      </c>
      <c r="G113" s="511"/>
      <c r="H113" s="117" t="s">
        <v>793</v>
      </c>
      <c r="I113" s="117" t="s">
        <v>793</v>
      </c>
      <c r="J113" s="117" t="s">
        <v>792</v>
      </c>
      <c r="K113" s="117" t="s">
        <v>792</v>
      </c>
      <c r="L113" s="115" t="s">
        <v>793</v>
      </c>
      <c r="M113" s="115" t="s">
        <v>792</v>
      </c>
      <c r="N113" s="117" t="s">
        <v>792</v>
      </c>
      <c r="O113" s="117" t="s">
        <v>793</v>
      </c>
      <c r="P113" s="119"/>
      <c r="Q113" s="119"/>
    </row>
    <row r="114" spans="1:17">
      <c r="A114" s="221">
        <v>10</v>
      </c>
      <c r="B114" s="496" t="s">
        <v>824</v>
      </c>
      <c r="C114" s="497"/>
      <c r="D114" s="497"/>
      <c r="E114" s="221" t="str">
        <f t="shared" ca="1" si="1"/>
        <v>有</v>
      </c>
      <c r="F114" s="496">
        <f t="shared" ca="1" si="2"/>
        <v>1</v>
      </c>
      <c r="G114" s="511"/>
      <c r="H114" s="117" t="s">
        <v>792</v>
      </c>
      <c r="I114" s="117" t="s">
        <v>792</v>
      </c>
      <c r="J114" s="117" t="s">
        <v>792</v>
      </c>
      <c r="K114" s="117" t="s">
        <v>792</v>
      </c>
      <c r="L114" s="115" t="s">
        <v>792</v>
      </c>
      <c r="M114" s="115" t="s">
        <v>792</v>
      </c>
      <c r="N114" s="117" t="s">
        <v>792</v>
      </c>
      <c r="O114" s="115" t="s">
        <v>792</v>
      </c>
      <c r="P114" s="119"/>
      <c r="Q114" s="119"/>
    </row>
    <row r="115" spans="1:17" ht="38.1" customHeight="1">
      <c r="A115" s="221">
        <v>11</v>
      </c>
      <c r="B115" s="496" t="s">
        <v>825</v>
      </c>
      <c r="C115" s="497"/>
      <c r="D115" s="497"/>
      <c r="E115" s="220" t="str">
        <f t="shared" ca="1" si="1"/>
        <v>有</v>
      </c>
      <c r="F115" s="496">
        <f t="shared" ca="1" si="2"/>
        <v>1</v>
      </c>
      <c r="G115" s="511"/>
      <c r="H115" s="117" t="s">
        <v>792</v>
      </c>
      <c r="I115" s="117" t="s">
        <v>793</v>
      </c>
      <c r="J115" s="117" t="s">
        <v>793</v>
      </c>
      <c r="K115" s="117" t="s">
        <v>793</v>
      </c>
      <c r="L115" s="115" t="s">
        <v>793</v>
      </c>
      <c r="M115" s="115" t="s">
        <v>793</v>
      </c>
      <c r="N115" s="117" t="s">
        <v>793</v>
      </c>
      <c r="O115" s="115" t="s">
        <v>793</v>
      </c>
      <c r="P115" s="119"/>
      <c r="Q115" s="119"/>
    </row>
    <row r="116" spans="1:17" ht="38.1" customHeight="1">
      <c r="A116" s="221">
        <v>12</v>
      </c>
      <c r="B116" s="496" t="s">
        <v>826</v>
      </c>
      <c r="C116" s="497"/>
      <c r="D116" s="497"/>
      <c r="E116" s="221" t="str">
        <f t="shared" ca="1" si="1"/>
        <v>無</v>
      </c>
      <c r="F116" s="496">
        <f t="shared" ca="1" si="2"/>
        <v>0</v>
      </c>
      <c r="G116" s="511"/>
      <c r="H116" s="117" t="s">
        <v>793</v>
      </c>
      <c r="I116" s="117" t="s">
        <v>793</v>
      </c>
      <c r="J116" s="115" t="s">
        <v>793</v>
      </c>
      <c r="K116" s="117" t="s">
        <v>793</v>
      </c>
      <c r="L116" s="115" t="s">
        <v>793</v>
      </c>
      <c r="M116" s="115" t="s">
        <v>793</v>
      </c>
      <c r="N116" s="117" t="s">
        <v>793</v>
      </c>
      <c r="O116" s="115" t="s">
        <v>793</v>
      </c>
      <c r="P116" s="119"/>
      <c r="Q116" s="119"/>
    </row>
    <row r="117" spans="1:17">
      <c r="A117" s="221">
        <v>13</v>
      </c>
      <c r="B117" s="494" t="s">
        <v>827</v>
      </c>
      <c r="C117" s="495"/>
      <c r="D117" s="495"/>
      <c r="E117" s="220" t="str">
        <f t="shared" ca="1" si="1"/>
        <v>無</v>
      </c>
      <c r="F117" s="496">
        <f t="shared" ca="1" si="2"/>
        <v>0</v>
      </c>
      <c r="G117" s="511"/>
      <c r="H117" s="117" t="s">
        <v>793</v>
      </c>
      <c r="I117" s="117" t="s">
        <v>792</v>
      </c>
      <c r="J117" s="117" t="s">
        <v>793</v>
      </c>
      <c r="K117" s="117" t="s">
        <v>793</v>
      </c>
      <c r="L117" s="115" t="s">
        <v>793</v>
      </c>
      <c r="M117" s="115" t="s">
        <v>792</v>
      </c>
      <c r="N117" s="117" t="s">
        <v>792</v>
      </c>
      <c r="O117" s="117" t="s">
        <v>793</v>
      </c>
      <c r="P117" s="119"/>
      <c r="Q117" s="119"/>
    </row>
    <row r="118" spans="1:17">
      <c r="A118" s="221">
        <v>14</v>
      </c>
      <c r="B118" s="494" t="s">
        <v>828</v>
      </c>
      <c r="C118" s="495"/>
      <c r="D118" s="495"/>
      <c r="E118" s="221" t="str">
        <f t="shared" ca="1" si="1"/>
        <v>無</v>
      </c>
      <c r="F118" s="496">
        <f t="shared" ca="1" si="2"/>
        <v>0</v>
      </c>
      <c r="G118" s="511"/>
      <c r="H118" s="117" t="s">
        <v>793</v>
      </c>
      <c r="I118" s="117" t="s">
        <v>792</v>
      </c>
      <c r="J118" s="117" t="s">
        <v>793</v>
      </c>
      <c r="K118" s="117" t="s">
        <v>793</v>
      </c>
      <c r="L118" s="115" t="s">
        <v>793</v>
      </c>
      <c r="M118" s="115" t="s">
        <v>792</v>
      </c>
      <c r="N118" s="117" t="s">
        <v>792</v>
      </c>
      <c r="O118" s="117" t="s">
        <v>793</v>
      </c>
      <c r="P118" s="119"/>
      <c r="Q118" s="119"/>
    </row>
    <row r="119" spans="1:17">
      <c r="A119" s="221">
        <v>15</v>
      </c>
      <c r="B119" s="494" t="s">
        <v>829</v>
      </c>
      <c r="C119" s="495"/>
      <c r="D119" s="495"/>
      <c r="E119" s="220" t="str">
        <f t="shared" ca="1" si="1"/>
        <v>無</v>
      </c>
      <c r="F119" s="496">
        <f t="shared" ca="1" si="2"/>
        <v>0</v>
      </c>
      <c r="G119" s="511"/>
      <c r="H119" s="117" t="s">
        <v>793</v>
      </c>
      <c r="I119" s="117" t="s">
        <v>793</v>
      </c>
      <c r="J119" s="117" t="s">
        <v>793</v>
      </c>
      <c r="K119" s="117" t="s">
        <v>793</v>
      </c>
      <c r="L119" s="115" t="s">
        <v>793</v>
      </c>
      <c r="M119" s="115" t="s">
        <v>792</v>
      </c>
      <c r="N119" s="117" t="s">
        <v>793</v>
      </c>
      <c r="O119" s="117" t="s">
        <v>793</v>
      </c>
      <c r="P119" s="119"/>
      <c r="Q119" s="119"/>
    </row>
    <row r="120" spans="1:17">
      <c r="A120" s="221">
        <v>16</v>
      </c>
      <c r="B120" s="494" t="s">
        <v>830</v>
      </c>
      <c r="C120" s="495"/>
      <c r="D120" s="495"/>
      <c r="E120" s="221" t="str">
        <f t="shared" ca="1" si="1"/>
        <v>無</v>
      </c>
      <c r="F120" s="496">
        <f t="shared" ca="1" si="2"/>
        <v>0</v>
      </c>
      <c r="G120" s="511"/>
      <c r="H120" s="117" t="s">
        <v>793</v>
      </c>
      <c r="I120" s="117" t="s">
        <v>793</v>
      </c>
      <c r="J120" s="117" t="s">
        <v>793</v>
      </c>
      <c r="K120" s="117" t="s">
        <v>793</v>
      </c>
      <c r="L120" s="117" t="s">
        <v>793</v>
      </c>
      <c r="M120" s="115" t="s">
        <v>792</v>
      </c>
      <c r="N120" s="117" t="s">
        <v>793</v>
      </c>
      <c r="O120" s="117" t="s">
        <v>793</v>
      </c>
      <c r="P120" s="119"/>
      <c r="Q120" s="119"/>
    </row>
    <row r="121" spans="1:17">
      <c r="A121" s="221">
        <v>17</v>
      </c>
      <c r="B121" s="494" t="s">
        <v>831</v>
      </c>
      <c r="C121" s="495"/>
      <c r="D121" s="495"/>
      <c r="E121" s="220" t="str">
        <f t="shared" ca="1" si="1"/>
        <v>有</v>
      </c>
      <c r="F121" s="496">
        <f t="shared" ca="1" si="2"/>
        <v>1</v>
      </c>
      <c r="G121" s="511"/>
      <c r="H121" s="117" t="s">
        <v>792</v>
      </c>
      <c r="I121" s="117" t="s">
        <v>792</v>
      </c>
      <c r="J121" s="117" t="s">
        <v>792</v>
      </c>
      <c r="K121" s="117" t="s">
        <v>792</v>
      </c>
      <c r="L121" s="117" t="s">
        <v>792</v>
      </c>
      <c r="M121" s="115" t="s">
        <v>792</v>
      </c>
      <c r="N121" s="117" t="s">
        <v>792</v>
      </c>
      <c r="O121" s="117" t="s">
        <v>792</v>
      </c>
      <c r="P121" s="119"/>
      <c r="Q121" s="119"/>
    </row>
    <row r="122" spans="1:17">
      <c r="A122" s="221">
        <v>18</v>
      </c>
      <c r="B122" s="494" t="s">
        <v>178</v>
      </c>
      <c r="C122" s="495"/>
      <c r="D122" s="495"/>
      <c r="E122" s="221" t="str">
        <f t="shared" ca="1" si="1"/>
        <v>有</v>
      </c>
      <c r="F122" s="496">
        <f t="shared" ca="1" si="2"/>
        <v>1</v>
      </c>
      <c r="G122" s="511"/>
      <c r="H122" s="117" t="s">
        <v>792</v>
      </c>
      <c r="I122" s="117" t="s">
        <v>792</v>
      </c>
      <c r="J122" s="117" t="s">
        <v>792</v>
      </c>
      <c r="K122" s="117" t="s">
        <v>792</v>
      </c>
      <c r="L122" s="117" t="s">
        <v>792</v>
      </c>
      <c r="M122" s="115" t="s">
        <v>792</v>
      </c>
      <c r="N122" s="117" t="s">
        <v>792</v>
      </c>
      <c r="O122" s="117" t="s">
        <v>792</v>
      </c>
      <c r="P122" s="119"/>
      <c r="Q122" s="119"/>
    </row>
    <row r="127" spans="1:17">
      <c r="A127" s="37"/>
    </row>
  </sheetData>
  <sheetProtection algorithmName="SHA-512" hashValue="16v6oB4LD/OZHz2v1iGI8MXccrQLyXM4HrxXwiBeg+tIwG+6prKkyLjXPCst32UGpbVOlX0OhNEZCmb7RMDHSQ==" saltValue="5YTwTTtMDbeVTu4m1x+AWg==" spinCount="100000" sheet="1" objects="1" scenarios="1"/>
  <mergeCells count="94">
    <mergeCell ref="D83:G83"/>
    <mergeCell ref="C82:G82"/>
    <mergeCell ref="F121:G121"/>
    <mergeCell ref="F122:G122"/>
    <mergeCell ref="F116:G116"/>
    <mergeCell ref="F117:G117"/>
    <mergeCell ref="F118:G118"/>
    <mergeCell ref="F119:G119"/>
    <mergeCell ref="F120:G120"/>
    <mergeCell ref="F111:G111"/>
    <mergeCell ref="F112:G112"/>
    <mergeCell ref="F113:G113"/>
    <mergeCell ref="F114:G114"/>
    <mergeCell ref="F115:G115"/>
    <mergeCell ref="F106:G106"/>
    <mergeCell ref="F107:G107"/>
    <mergeCell ref="F108:G108"/>
    <mergeCell ref="F109:G109"/>
    <mergeCell ref="F110:G110"/>
    <mergeCell ref="F104:G104"/>
    <mergeCell ref="F105:G105"/>
    <mergeCell ref="F103:Q103"/>
    <mergeCell ref="B21:C21"/>
    <mergeCell ref="B16:C16"/>
    <mergeCell ref="B17:C17"/>
    <mergeCell ref="B18:C18"/>
    <mergeCell ref="B19:C19"/>
    <mergeCell ref="B20:C20"/>
    <mergeCell ref="H82:Q82"/>
    <mergeCell ref="A82:B83"/>
    <mergeCell ref="F58:Q58"/>
    <mergeCell ref="A61:A63"/>
    <mergeCell ref="A64:A65"/>
    <mergeCell ref="A66:A67"/>
    <mergeCell ref="A70:A74"/>
    <mergeCell ref="A68:A69"/>
    <mergeCell ref="A103:E103"/>
    <mergeCell ref="B11:C11"/>
    <mergeCell ref="B12:C12"/>
    <mergeCell ref="B13:C13"/>
    <mergeCell ref="B14:C14"/>
    <mergeCell ref="B15:C15"/>
    <mergeCell ref="B105:D105"/>
    <mergeCell ref="B106:D106"/>
    <mergeCell ref="B107:D107"/>
    <mergeCell ref="B108:D108"/>
    <mergeCell ref="A104:E104"/>
    <mergeCell ref="B109:D109"/>
    <mergeCell ref="B110:D110"/>
    <mergeCell ref="B111:D111"/>
    <mergeCell ref="B112:D112"/>
    <mergeCell ref="B113:D113"/>
    <mergeCell ref="B120:D120"/>
    <mergeCell ref="B121:D121"/>
    <mergeCell ref="B122:D122"/>
    <mergeCell ref="B114:D114"/>
    <mergeCell ref="B115:D115"/>
    <mergeCell ref="B116:D116"/>
    <mergeCell ref="B117:D117"/>
    <mergeCell ref="B118:D118"/>
    <mergeCell ref="B119:D119"/>
    <mergeCell ref="D20:E20"/>
    <mergeCell ref="D11:E11"/>
    <mergeCell ref="D12:E12"/>
    <mergeCell ref="D13:E13"/>
    <mergeCell ref="D14:E14"/>
    <mergeCell ref="D15:E15"/>
    <mergeCell ref="D21:E21"/>
    <mergeCell ref="F11:G11"/>
    <mergeCell ref="F12:G12"/>
    <mergeCell ref="F13:G13"/>
    <mergeCell ref="F14:G14"/>
    <mergeCell ref="F15:G15"/>
    <mergeCell ref="F16:G16"/>
    <mergeCell ref="F17:G17"/>
    <mergeCell ref="F18:G18"/>
    <mergeCell ref="F19:G19"/>
    <mergeCell ref="F20:G20"/>
    <mergeCell ref="F21:G21"/>
    <mergeCell ref="D16:E16"/>
    <mergeCell ref="D17:E17"/>
    <mergeCell ref="D18:E18"/>
    <mergeCell ref="D19:E19"/>
    <mergeCell ref="H11:I11"/>
    <mergeCell ref="H12:I12"/>
    <mergeCell ref="H13:I13"/>
    <mergeCell ref="H14:I14"/>
    <mergeCell ref="H15:I15"/>
    <mergeCell ref="H21:I21"/>
    <mergeCell ref="H16:I16"/>
    <mergeCell ref="H17:I17"/>
    <mergeCell ref="H18:I18"/>
    <mergeCell ref="H19:I19"/>
    <mergeCell ref="H20:I20"/>
  </mergeCells>
  <phoneticPr fontId="2"/>
  <dataValidations disablePrompts="1" count="2">
    <dataValidation type="list" allowBlank="1" showInputMessage="1" showErrorMessage="1" sqref="H60:Q77 H84:Q100" xr:uid="{00000000-0002-0000-1400-000000000000}">
      <formula1>"○,×"</formula1>
    </dataValidation>
    <dataValidation type="list" allowBlank="1" showInputMessage="1" showErrorMessage="1" sqref="H105:Q122" xr:uid="{00000000-0002-0000-1400-000001000000}">
      <formula1>"◎,○,×"</formula1>
    </dataValidation>
  </dataValidations>
  <pageMargins left="0.7" right="0.7" top="0.75" bottom="0.75" header="0.3" footer="0.3"/>
  <pageSetup paperSize="9" orientation="portrait" horizontalDpi="0" verticalDpi="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theme="2" tint="-0.249977111117893"/>
  </sheetPr>
  <dimension ref="A1:T84"/>
  <sheetViews>
    <sheetView workbookViewId="0"/>
  </sheetViews>
  <sheetFormatPr defaultColWidth="7.5546875" defaultRowHeight="18.75"/>
  <cols>
    <col min="1" max="1" width="2.33203125" style="29" customWidth="1"/>
    <col min="2" max="2" width="4.88671875" style="29" customWidth="1"/>
    <col min="3" max="3" width="2" style="29" customWidth="1"/>
    <col min="4" max="4" width="18.33203125" style="30" customWidth="1"/>
    <col min="5" max="5" width="20.6640625" style="30" customWidth="1"/>
    <col min="6" max="6" width="19.5546875" style="30" customWidth="1"/>
    <col min="7" max="7" width="20.6640625" style="30" customWidth="1"/>
    <col min="8" max="8" width="16.44140625" style="29" customWidth="1"/>
    <col min="9" max="9" width="18.109375" style="29" customWidth="1"/>
    <col min="10" max="10" width="18.33203125" style="29" customWidth="1"/>
    <col min="11" max="12" width="20.6640625" style="29" customWidth="1"/>
    <col min="13" max="13" width="22.88671875" style="29" customWidth="1"/>
    <col min="14" max="14" width="42.88671875" style="14" customWidth="1"/>
    <col min="15" max="16" width="9.88671875" style="120" bestFit="1" customWidth="1"/>
    <col min="17" max="17" width="10" style="120" bestFit="1" customWidth="1"/>
    <col min="18" max="18" width="9.88671875" style="121" bestFit="1" customWidth="1"/>
    <col min="19" max="20" width="7.5546875" style="121"/>
    <col min="21" max="16384" width="7.5546875" style="29"/>
  </cols>
  <sheetData>
    <row r="1" spans="1:20" ht="39.75">
      <c r="A1" s="222"/>
      <c r="B1" s="154" t="str">
        <f>DATA!B3</f>
        <v>製造業</v>
      </c>
      <c r="C1" s="8"/>
      <c r="D1" s="8"/>
      <c r="E1" s="8" t="str">
        <f>DATA!B13</f>
        <v>標的型攻撃による機密情報の窃取</v>
      </c>
      <c r="F1" s="8"/>
      <c r="G1" s="8"/>
      <c r="H1" s="8"/>
      <c r="I1" s="8"/>
      <c r="J1" s="8"/>
      <c r="K1" s="8"/>
      <c r="L1" s="8"/>
      <c r="M1" s="8"/>
      <c r="O1" s="227"/>
      <c r="P1" s="227"/>
      <c r="Q1" s="227"/>
      <c r="R1" s="228"/>
      <c r="S1" s="228"/>
      <c r="T1" s="228"/>
    </row>
    <row r="2" spans="1:20" ht="18" customHeight="1">
      <c r="A2" s="222"/>
      <c r="B2" s="12" t="s">
        <v>180</v>
      </c>
      <c r="C2" s="12"/>
      <c r="D2" s="12"/>
      <c r="E2" s="12"/>
      <c r="F2" s="12"/>
      <c r="G2" s="12"/>
      <c r="H2" s="12"/>
      <c r="I2" s="12"/>
      <c r="J2" s="12"/>
      <c r="K2" s="12"/>
      <c r="L2" s="12"/>
      <c r="M2" s="12"/>
      <c r="O2" s="227"/>
      <c r="P2" s="227"/>
      <c r="Q2" s="227"/>
      <c r="R2" s="228"/>
      <c r="S2" s="228"/>
      <c r="T2" s="228"/>
    </row>
    <row r="3" spans="1:20" ht="75.95" customHeight="1">
      <c r="A3" s="222"/>
      <c r="B3" s="358" t="str">
        <f>DATA!D13</f>
        <v>　本シートでは、情報処理推進機構(以下、IPA)が2022年に発表した「情報セキュリティ10大脅威 2022※」のうち、「標的型攻撃による機密情報の窃取」の具体的なシナリオとその被害額、および対策について説明します。「【2】質問」にご回答の上、セキュリティ施策導入の判断材料としてご活用ください。
※社会的に影響が大きかったと考えられる情報セキュリティにおける事案から、IPAが脅威候補を選出し、情報セキュリティ分野の研究者、企業の実務担当者など約150名のメンバーからなる「10大脅威選考会」が脅威候補に対して審議・投票を行い、決定します。</v>
      </c>
      <c r="C3" s="358"/>
      <c r="D3" s="358"/>
      <c r="E3" s="358"/>
      <c r="F3" s="358"/>
      <c r="G3" s="358"/>
      <c r="H3" s="358"/>
      <c r="I3" s="358"/>
      <c r="J3" s="358"/>
      <c r="K3" s="358"/>
      <c r="L3" s="358"/>
      <c r="M3" s="358"/>
      <c r="O3" s="227"/>
      <c r="P3" s="227"/>
      <c r="Q3" s="227"/>
      <c r="R3" s="228"/>
      <c r="S3" s="228"/>
      <c r="T3" s="228"/>
    </row>
    <row r="4" spans="1:20">
      <c r="A4" s="222"/>
      <c r="B4" s="11"/>
      <c r="C4" s="11"/>
      <c r="D4" s="11"/>
      <c r="E4" s="11"/>
      <c r="F4" s="11"/>
      <c r="G4" s="11"/>
      <c r="H4" s="11"/>
      <c r="I4" s="11"/>
      <c r="J4" s="11"/>
      <c r="K4" s="11"/>
      <c r="L4" s="11"/>
      <c r="M4" s="11"/>
      <c r="O4" s="227"/>
      <c r="P4" s="227"/>
      <c r="Q4" s="227"/>
      <c r="R4" s="228"/>
      <c r="S4" s="228"/>
      <c r="T4" s="228"/>
    </row>
    <row r="5" spans="1:20" ht="39.75">
      <c r="A5" s="10" t="s">
        <v>182</v>
      </c>
      <c r="B5" s="222"/>
      <c r="C5" s="222"/>
      <c r="D5" s="224"/>
      <c r="E5" s="224"/>
      <c r="F5" s="224"/>
      <c r="G5" s="224"/>
      <c r="H5" s="9"/>
      <c r="I5" s="9"/>
      <c r="J5" s="9"/>
      <c r="K5" s="9"/>
      <c r="L5" s="9"/>
      <c r="M5" s="9"/>
      <c r="O5" s="227"/>
      <c r="P5" s="227"/>
      <c r="Q5" s="227"/>
      <c r="R5" s="228"/>
      <c r="S5" s="228"/>
      <c r="T5" s="228"/>
    </row>
    <row r="6" spans="1:20" s="30" customFormat="1" ht="79.5" customHeight="1">
      <c r="A6" s="224"/>
      <c r="B6" s="358" t="str">
        <f>DATA!F13</f>
        <v>　標的型攻撃とは、特定の組織(官公庁、民間団体、企業等)を狙う攻撃のことであり、機密情報等を窃取することや業務妨害を目的としています。攻撃者は社会の変化や、働き方の変化に便乗し、状況に応じた巧みな攻撃手法で機密情報等を窃取しようとします。</v>
      </c>
      <c r="C6" s="358"/>
      <c r="D6" s="358"/>
      <c r="E6" s="358"/>
      <c r="F6" s="358"/>
      <c r="G6" s="358"/>
      <c r="H6" s="358"/>
      <c r="I6" s="12"/>
      <c r="J6" s="544"/>
      <c r="K6" s="544"/>
      <c r="L6" s="544"/>
      <c r="M6" s="544"/>
      <c r="N6" s="14"/>
      <c r="O6" s="224"/>
      <c r="P6" s="224"/>
      <c r="Q6" s="224"/>
      <c r="R6" s="228"/>
      <c r="S6" s="228"/>
      <c r="T6" s="228"/>
    </row>
    <row r="7" spans="1:20">
      <c r="A7" s="222"/>
      <c r="B7" s="9"/>
      <c r="C7" s="9"/>
      <c r="D7" s="9"/>
      <c r="E7" s="9"/>
      <c r="F7" s="9"/>
      <c r="G7" s="9"/>
      <c r="H7" s="9"/>
      <c r="I7" s="9"/>
      <c r="J7" s="544"/>
      <c r="K7" s="544"/>
      <c r="L7" s="544"/>
      <c r="M7" s="544"/>
      <c r="O7" s="227"/>
      <c r="P7" s="227"/>
      <c r="Q7" s="227"/>
      <c r="R7" s="228"/>
      <c r="S7" s="228"/>
      <c r="T7" s="228"/>
    </row>
    <row r="8" spans="1:20" ht="135" customHeight="1">
      <c r="A8" s="222"/>
      <c r="B8" s="545" t="str">
        <f>DATA!H13</f>
        <v>　製造業である自社が標的型攻撃を受け、3日間のECサイト運営の停止被害が発生した。D to C事業として、製品直販用のECサイトを運営しているところ、標的型攻撃を受け、ECサイト用のWebサーバ及びDBサーバの機能停止が発生した。自社CSIRTで初動対応を行いNW遮断、証拠保全、被害拡大の防止を行った。その後セキュリティベンダにフォレンジック調査を依頼。調査の中で、クレジットカード情報を含む顧客アカウント情報が流出した可能性があること、他社から管理を依頼されている個人情報は流出していないことが分かった。また、従業員から不審メールの開封報告があり、社内ネットワークに侵入されている可能性が高いこと、ファイル共有サーバにログインできなくなっており、開発中の新商品の情報も窃取された可能性が高いことも分かった。なお、ハードウェアの損傷はなく、バックアップも事前に取得しており、工場の操業への影響はなかった。</v>
      </c>
      <c r="C8" s="546"/>
      <c r="D8" s="546"/>
      <c r="E8" s="546"/>
      <c r="F8" s="546"/>
      <c r="G8" s="546"/>
      <c r="H8" s="547"/>
      <c r="I8" s="12"/>
      <c r="J8" s="544"/>
      <c r="K8" s="544"/>
      <c r="L8" s="544"/>
      <c r="M8" s="544"/>
      <c r="O8" s="227"/>
      <c r="P8" s="227"/>
      <c r="Q8" s="227"/>
      <c r="R8" s="228"/>
      <c r="S8" s="228"/>
      <c r="T8" s="228"/>
    </row>
    <row r="9" spans="1:20">
      <c r="A9" s="222"/>
      <c r="B9" s="2"/>
      <c r="C9" s="2"/>
      <c r="D9" s="224"/>
      <c r="E9" s="224"/>
      <c r="F9" s="224"/>
      <c r="G9" s="224"/>
      <c r="H9" s="222"/>
      <c r="I9" s="222"/>
      <c r="J9" s="222"/>
      <c r="K9" s="222" t="s">
        <v>832</v>
      </c>
      <c r="L9" s="222"/>
      <c r="M9" s="222"/>
      <c r="O9" s="227"/>
      <c r="P9" s="227"/>
      <c r="Q9" s="227"/>
      <c r="R9" s="228"/>
      <c r="S9" s="228"/>
      <c r="T9" s="228"/>
    </row>
    <row r="10" spans="1:20" ht="39.75">
      <c r="A10" s="10" t="s">
        <v>184</v>
      </c>
      <c r="B10" s="222"/>
      <c r="C10" s="222"/>
      <c r="D10" s="224"/>
      <c r="E10" s="224"/>
      <c r="F10" s="224"/>
      <c r="G10" s="224"/>
      <c r="H10" s="222"/>
      <c r="I10" s="222"/>
      <c r="J10" s="222"/>
      <c r="K10" s="222"/>
      <c r="L10" s="222"/>
      <c r="M10" s="222"/>
      <c r="O10" s="227"/>
      <c r="P10" s="227"/>
      <c r="Q10" s="227"/>
      <c r="R10" s="228"/>
      <c r="S10" s="228"/>
      <c r="T10" s="228"/>
    </row>
    <row r="11" spans="1:20" ht="18" customHeight="1">
      <c r="A11" s="222"/>
      <c r="B11" s="548" t="s">
        <v>185</v>
      </c>
      <c r="C11" s="548"/>
      <c r="D11" s="548"/>
      <c r="E11" s="548"/>
      <c r="F11" s="548"/>
      <c r="G11" s="548"/>
      <c r="H11" s="548"/>
      <c r="I11" s="548"/>
      <c r="J11" s="548"/>
      <c r="K11" s="548"/>
      <c r="L11" s="548"/>
      <c r="M11" s="548"/>
      <c r="O11" s="227"/>
      <c r="P11" s="227"/>
      <c r="Q11" s="227"/>
      <c r="R11" s="228"/>
      <c r="S11" s="228"/>
      <c r="T11" s="228"/>
    </row>
    <row r="12" spans="1:20">
      <c r="A12" s="222"/>
      <c r="B12" s="2"/>
      <c r="C12" s="2"/>
      <c r="D12" s="224"/>
      <c r="E12" s="224"/>
      <c r="F12" s="224"/>
      <c r="G12" s="224"/>
      <c r="H12" s="222"/>
      <c r="I12" s="222"/>
      <c r="J12" s="222"/>
      <c r="K12" s="222"/>
      <c r="L12" s="222"/>
      <c r="M12" s="222"/>
      <c r="O12" s="227"/>
      <c r="P12" s="227"/>
      <c r="Q12" s="227"/>
      <c r="R12" s="228"/>
      <c r="S12" s="228"/>
      <c r="T12" s="228"/>
    </row>
    <row r="13" spans="1:20">
      <c r="A13" s="222"/>
      <c r="B13" s="2"/>
      <c r="C13" s="2"/>
      <c r="D13" s="224"/>
      <c r="E13" s="224"/>
      <c r="F13" s="224"/>
      <c r="G13" s="229" t="s">
        <v>187</v>
      </c>
      <c r="H13" s="230" t="s">
        <v>188</v>
      </c>
      <c r="I13" s="105" t="s">
        <v>189</v>
      </c>
      <c r="J13" s="222"/>
      <c r="K13" s="222"/>
      <c r="L13" s="222"/>
      <c r="M13" s="222"/>
      <c r="O13" s="227"/>
      <c r="P13" s="227"/>
      <c r="Q13" s="227"/>
      <c r="R13" s="228"/>
      <c r="S13" s="228"/>
      <c r="T13" s="228"/>
    </row>
    <row r="14" spans="1:20">
      <c r="A14" s="222"/>
      <c r="B14" s="2"/>
      <c r="C14" s="2"/>
      <c r="D14" s="224"/>
      <c r="E14" s="224"/>
      <c r="F14" s="224"/>
      <c r="G14" s="224"/>
      <c r="H14" s="231"/>
      <c r="I14" s="222"/>
      <c r="J14" s="222"/>
      <c r="K14" s="222"/>
      <c r="L14" s="222"/>
      <c r="M14" s="222"/>
      <c r="O14" s="227"/>
      <c r="P14" s="227"/>
      <c r="Q14" s="227"/>
      <c r="R14" s="228"/>
      <c r="S14" s="228"/>
      <c r="T14" s="228"/>
    </row>
    <row r="15" spans="1:20">
      <c r="A15" s="222"/>
      <c r="B15" s="2"/>
      <c r="C15" s="2"/>
      <c r="D15" s="224"/>
      <c r="E15" s="224"/>
      <c r="F15" s="224"/>
      <c r="G15" s="232"/>
      <c r="H15" s="222"/>
      <c r="I15" s="222"/>
      <c r="J15" s="222"/>
      <c r="K15" s="222"/>
      <c r="L15" s="222"/>
      <c r="M15" s="222"/>
      <c r="O15" s="227"/>
      <c r="P15" s="227"/>
      <c r="Q15" s="227"/>
      <c r="R15" s="228"/>
      <c r="S15" s="228"/>
      <c r="T15" s="228"/>
    </row>
    <row r="16" spans="1:20" ht="18.95" customHeight="1">
      <c r="A16" s="222"/>
      <c r="B16" s="355" t="s">
        <v>190</v>
      </c>
      <c r="C16" s="356"/>
      <c r="D16" s="342" t="s">
        <v>191</v>
      </c>
      <c r="E16" s="342"/>
      <c r="F16" s="342"/>
      <c r="G16" s="7"/>
      <c r="H16" s="353" t="s">
        <v>192</v>
      </c>
      <c r="I16" s="354"/>
      <c r="J16" s="354"/>
      <c r="K16" s="354"/>
      <c r="L16" s="354"/>
      <c r="M16" s="549"/>
      <c r="O16" s="227"/>
      <c r="P16" s="227"/>
      <c r="Q16" s="227"/>
      <c r="R16" s="228"/>
      <c r="S16" s="228"/>
      <c r="T16" s="228"/>
    </row>
    <row r="17" spans="2:20" ht="51.75" customHeight="1">
      <c r="B17" s="363" t="s">
        <v>193</v>
      </c>
      <c r="C17" s="528"/>
      <c r="D17" s="339" t="s">
        <v>194</v>
      </c>
      <c r="E17" s="340"/>
      <c r="F17" s="340"/>
      <c r="G17" s="40"/>
      <c r="H17" s="529"/>
      <c r="I17" s="530"/>
      <c r="J17" s="530"/>
      <c r="K17" s="531"/>
      <c r="L17" s="233"/>
      <c r="M17" s="234"/>
      <c r="N17" s="227"/>
      <c r="O17" s="227"/>
      <c r="P17" s="227"/>
      <c r="Q17" s="228"/>
      <c r="R17" s="228"/>
      <c r="S17" s="228"/>
      <c r="T17" s="222"/>
    </row>
    <row r="18" spans="2:20" ht="79.5" customHeight="1">
      <c r="B18" s="539" t="s">
        <v>195</v>
      </c>
      <c r="C18" s="146">
        <v>1</v>
      </c>
      <c r="D18" s="339" t="s">
        <v>196</v>
      </c>
      <c r="E18" s="340"/>
      <c r="F18" s="340"/>
      <c r="G18" s="40"/>
      <c r="H18" s="496" t="s">
        <v>833</v>
      </c>
      <c r="I18" s="497"/>
      <c r="J18" s="497"/>
      <c r="K18" s="511"/>
      <c r="L18" s="235"/>
      <c r="M18" s="14"/>
      <c r="N18" s="227"/>
      <c r="O18" s="227"/>
      <c r="P18" s="227"/>
      <c r="Q18" s="228"/>
      <c r="R18" s="228"/>
      <c r="S18" s="228"/>
      <c r="T18" s="222"/>
    </row>
    <row r="19" spans="2:20" ht="79.5" customHeight="1">
      <c r="B19" s="540"/>
      <c r="C19" s="146">
        <v>2</v>
      </c>
      <c r="D19" s="339" t="s">
        <v>198</v>
      </c>
      <c r="E19" s="340"/>
      <c r="F19" s="340"/>
      <c r="G19" s="40"/>
      <c r="H19" s="496"/>
      <c r="I19" s="497"/>
      <c r="J19" s="497"/>
      <c r="K19" s="511"/>
      <c r="L19" s="235"/>
      <c r="M19" s="14"/>
      <c r="N19" s="227"/>
      <c r="O19" s="227"/>
      <c r="P19" s="227"/>
      <c r="Q19" s="228"/>
      <c r="R19" s="228"/>
      <c r="S19" s="228"/>
      <c r="T19" s="222"/>
    </row>
    <row r="20" spans="2:20" ht="54" customHeight="1">
      <c r="B20" s="541"/>
      <c r="C20" s="146">
        <v>3</v>
      </c>
      <c r="D20" s="339" t="s">
        <v>199</v>
      </c>
      <c r="E20" s="340"/>
      <c r="F20" s="340"/>
      <c r="G20" s="40"/>
      <c r="H20" s="529"/>
      <c r="I20" s="530"/>
      <c r="J20" s="530"/>
      <c r="K20" s="531"/>
      <c r="L20" s="233"/>
      <c r="M20" s="234"/>
      <c r="N20" s="227"/>
      <c r="O20" s="227"/>
      <c r="P20" s="227"/>
      <c r="Q20" s="228"/>
      <c r="R20" s="228"/>
      <c r="S20" s="228"/>
      <c r="T20" s="222"/>
    </row>
    <row r="21" spans="2:20" ht="66" customHeight="1">
      <c r="B21" s="542" t="s">
        <v>200</v>
      </c>
      <c r="C21" s="122">
        <v>1</v>
      </c>
      <c r="D21" s="339" t="s">
        <v>201</v>
      </c>
      <c r="E21" s="340"/>
      <c r="F21" s="340"/>
      <c r="G21" s="40"/>
      <c r="H21" s="529" t="s">
        <v>202</v>
      </c>
      <c r="I21" s="530"/>
      <c r="J21" s="530"/>
      <c r="K21" s="531"/>
      <c r="L21" s="233"/>
      <c r="M21" s="14"/>
      <c r="N21" s="227"/>
      <c r="O21" s="227"/>
      <c r="P21" s="227"/>
      <c r="Q21" s="228"/>
      <c r="R21" s="228"/>
      <c r="S21" s="228"/>
      <c r="T21" s="222"/>
    </row>
    <row r="22" spans="2:20" ht="57" customHeight="1">
      <c r="B22" s="543"/>
      <c r="C22" s="148">
        <v>2</v>
      </c>
      <c r="D22" s="339" t="s">
        <v>834</v>
      </c>
      <c r="E22" s="340"/>
      <c r="F22" s="340"/>
      <c r="G22" s="40"/>
      <c r="H22" s="529"/>
      <c r="I22" s="530"/>
      <c r="J22" s="530"/>
      <c r="K22" s="531"/>
      <c r="L22" s="233"/>
      <c r="M22" s="14"/>
      <c r="N22" s="227"/>
      <c r="O22" s="227"/>
      <c r="P22" s="227"/>
      <c r="Q22" s="228"/>
      <c r="R22" s="228"/>
      <c r="S22" s="228"/>
      <c r="T22" s="222"/>
    </row>
    <row r="23" spans="2:20" ht="42.95" customHeight="1">
      <c r="B23" s="533" t="s">
        <v>204</v>
      </c>
      <c r="C23" s="122">
        <v>1</v>
      </c>
      <c r="D23" s="363" t="s">
        <v>205</v>
      </c>
      <c r="E23" s="364"/>
      <c r="F23" s="364"/>
      <c r="G23" s="40"/>
      <c r="H23" s="529"/>
      <c r="I23" s="530"/>
      <c r="J23" s="530"/>
      <c r="K23" s="531"/>
      <c r="L23" s="233"/>
      <c r="M23" s="14"/>
      <c r="N23" s="227"/>
      <c r="O23" s="227"/>
      <c r="P23" s="227"/>
      <c r="Q23" s="228"/>
      <c r="R23" s="228"/>
      <c r="S23" s="228"/>
      <c r="T23" s="222"/>
    </row>
    <row r="24" spans="2:20" ht="45" customHeight="1">
      <c r="B24" s="534"/>
      <c r="C24" s="148">
        <v>2</v>
      </c>
      <c r="D24" s="363" t="s">
        <v>206</v>
      </c>
      <c r="E24" s="364"/>
      <c r="F24" s="364"/>
      <c r="G24" s="40"/>
      <c r="H24" s="529"/>
      <c r="I24" s="530"/>
      <c r="J24" s="530"/>
      <c r="K24" s="531"/>
      <c r="L24" s="233"/>
      <c r="M24" s="14"/>
      <c r="N24" s="227"/>
      <c r="O24" s="227"/>
      <c r="P24" s="227"/>
      <c r="Q24" s="228"/>
      <c r="R24" s="228"/>
      <c r="S24" s="228"/>
      <c r="T24" s="222"/>
    </row>
    <row r="25" spans="2:20" ht="71.25" customHeight="1">
      <c r="B25" s="533" t="s">
        <v>207</v>
      </c>
      <c r="C25" s="145">
        <v>1</v>
      </c>
      <c r="D25" s="339" t="s">
        <v>208</v>
      </c>
      <c r="E25" s="340"/>
      <c r="F25" s="340"/>
      <c r="G25" s="40"/>
      <c r="H25" s="496" t="s">
        <v>209</v>
      </c>
      <c r="I25" s="497"/>
      <c r="J25" s="497"/>
      <c r="K25" s="511"/>
      <c r="L25" s="235"/>
      <c r="M25" s="14"/>
      <c r="N25" s="227"/>
      <c r="O25" s="227"/>
      <c r="P25" s="227"/>
      <c r="Q25" s="228"/>
      <c r="R25" s="228"/>
      <c r="S25" s="228"/>
      <c r="T25" s="222"/>
    </row>
    <row r="26" spans="2:20" ht="152.1" customHeight="1">
      <c r="B26" s="534"/>
      <c r="C26" s="147">
        <v>2</v>
      </c>
      <c r="D26" s="363" t="s">
        <v>835</v>
      </c>
      <c r="E26" s="364"/>
      <c r="F26" s="364"/>
      <c r="G26" s="104"/>
      <c r="H26" s="535"/>
      <c r="I26" s="536"/>
      <c r="J26" s="536"/>
      <c r="K26" s="537"/>
      <c r="L26" s="236"/>
      <c r="M26" s="14"/>
      <c r="N26" s="227"/>
      <c r="O26" s="227"/>
      <c r="P26" s="227"/>
      <c r="Q26" s="228"/>
      <c r="R26" s="228"/>
      <c r="S26" s="228"/>
      <c r="T26" s="222"/>
    </row>
    <row r="27" spans="2:20" ht="48.75" customHeight="1">
      <c r="B27" s="533" t="s">
        <v>211</v>
      </c>
      <c r="C27" s="123">
        <v>1</v>
      </c>
      <c r="D27" s="339" t="s">
        <v>212</v>
      </c>
      <c r="E27" s="340"/>
      <c r="F27" s="340"/>
      <c r="G27" s="40"/>
      <c r="H27" s="496" t="s">
        <v>215</v>
      </c>
      <c r="I27" s="497"/>
      <c r="J27" s="497"/>
      <c r="K27" s="511"/>
      <c r="L27" s="235"/>
      <c r="M27" s="14"/>
      <c r="N27" s="227"/>
      <c r="O27" s="227"/>
      <c r="P27" s="227"/>
      <c r="Q27" s="228"/>
      <c r="R27" s="228"/>
      <c r="S27" s="228"/>
      <c r="T27" s="222"/>
    </row>
    <row r="28" spans="2:20" ht="48.75" customHeight="1">
      <c r="B28" s="538"/>
      <c r="C28" s="123">
        <v>2</v>
      </c>
      <c r="D28" s="339" t="s">
        <v>213</v>
      </c>
      <c r="E28" s="340"/>
      <c r="F28" s="340"/>
      <c r="G28" s="40"/>
      <c r="H28" s="496"/>
      <c r="I28" s="497"/>
      <c r="J28" s="497"/>
      <c r="K28" s="511"/>
      <c r="L28" s="235"/>
      <c r="M28" s="14"/>
      <c r="N28" s="227"/>
      <c r="O28" s="227"/>
      <c r="P28" s="227"/>
      <c r="Q28" s="228"/>
      <c r="R28" s="228"/>
      <c r="S28" s="228"/>
      <c r="T28" s="222"/>
    </row>
    <row r="29" spans="2:20" ht="78" customHeight="1">
      <c r="B29" s="538"/>
      <c r="C29" s="123">
        <v>3</v>
      </c>
      <c r="D29" s="339" t="s">
        <v>836</v>
      </c>
      <c r="E29" s="340"/>
      <c r="F29" s="340"/>
      <c r="G29" s="40"/>
      <c r="H29" s="496" t="s">
        <v>215</v>
      </c>
      <c r="I29" s="497"/>
      <c r="J29" s="497"/>
      <c r="K29" s="511"/>
      <c r="L29" s="235"/>
      <c r="M29" s="14"/>
      <c r="N29" s="227"/>
      <c r="O29" s="227"/>
      <c r="P29" s="227"/>
      <c r="Q29" s="228"/>
      <c r="R29" s="228"/>
      <c r="S29" s="228"/>
      <c r="T29" s="222"/>
    </row>
    <row r="30" spans="2:20" ht="78" customHeight="1">
      <c r="B30" s="538"/>
      <c r="C30" s="123">
        <v>4</v>
      </c>
      <c r="D30" s="339" t="s">
        <v>216</v>
      </c>
      <c r="E30" s="340"/>
      <c r="F30" s="340"/>
      <c r="G30" s="40"/>
      <c r="H30" s="496"/>
      <c r="I30" s="497"/>
      <c r="J30" s="497"/>
      <c r="K30" s="511"/>
      <c r="L30" s="235"/>
      <c r="M30" s="14"/>
      <c r="N30" s="227"/>
      <c r="O30" s="227"/>
      <c r="P30" s="227"/>
      <c r="Q30" s="228"/>
      <c r="R30" s="228"/>
      <c r="S30" s="228"/>
      <c r="T30" s="222"/>
    </row>
    <row r="31" spans="2:20" ht="81.95" customHeight="1">
      <c r="B31" s="534"/>
      <c r="C31" s="123">
        <v>5</v>
      </c>
      <c r="D31" s="339" t="s">
        <v>837</v>
      </c>
      <c r="E31" s="340"/>
      <c r="F31" s="340"/>
      <c r="G31" s="40"/>
      <c r="H31" s="496" t="s">
        <v>218</v>
      </c>
      <c r="I31" s="497"/>
      <c r="J31" s="497"/>
      <c r="K31" s="511"/>
      <c r="L31" s="235"/>
      <c r="M31" s="14"/>
      <c r="N31" s="227"/>
      <c r="O31" s="227"/>
      <c r="P31" s="227"/>
      <c r="Q31" s="228"/>
      <c r="R31" s="228"/>
      <c r="S31" s="228"/>
      <c r="T31" s="222"/>
    </row>
    <row r="32" spans="2:20" ht="81.95" customHeight="1">
      <c r="B32" s="363" t="s">
        <v>219</v>
      </c>
      <c r="C32" s="528"/>
      <c r="D32" s="339" t="s">
        <v>220</v>
      </c>
      <c r="E32" s="340"/>
      <c r="F32" s="340"/>
      <c r="G32" s="40"/>
      <c r="H32" s="529"/>
      <c r="I32" s="530"/>
      <c r="J32" s="530"/>
      <c r="K32" s="531"/>
      <c r="L32" s="235"/>
      <c r="M32" s="14"/>
      <c r="N32" s="227"/>
      <c r="O32" s="227"/>
      <c r="P32" s="227"/>
      <c r="Q32" s="228"/>
      <c r="R32" s="228"/>
      <c r="S32" s="228"/>
      <c r="T32" s="222"/>
    </row>
    <row r="33" spans="1:20" ht="81.95" customHeight="1">
      <c r="A33" s="222"/>
      <c r="B33" s="363" t="s">
        <v>221</v>
      </c>
      <c r="C33" s="528"/>
      <c r="D33" s="339" t="s">
        <v>222</v>
      </c>
      <c r="E33" s="340"/>
      <c r="F33" s="340"/>
      <c r="G33" s="40"/>
      <c r="H33" s="529"/>
      <c r="I33" s="530"/>
      <c r="J33" s="530"/>
      <c r="K33" s="531"/>
      <c r="L33" s="235"/>
      <c r="M33" s="14"/>
      <c r="N33" s="227"/>
      <c r="O33" s="227"/>
      <c r="P33" s="227"/>
      <c r="Q33" s="228"/>
      <c r="R33" s="228"/>
      <c r="S33" s="228"/>
      <c r="T33" s="222"/>
    </row>
    <row r="34" spans="1:20" ht="81.95" customHeight="1">
      <c r="A34" s="222"/>
      <c r="B34" s="363" t="s">
        <v>223</v>
      </c>
      <c r="C34" s="528"/>
      <c r="D34" s="339" t="s">
        <v>224</v>
      </c>
      <c r="E34" s="340"/>
      <c r="F34" s="340"/>
      <c r="G34" s="40"/>
      <c r="H34" s="529"/>
      <c r="I34" s="530"/>
      <c r="J34" s="530"/>
      <c r="K34" s="531"/>
      <c r="L34" s="235"/>
      <c r="M34" s="14"/>
      <c r="N34" s="227"/>
      <c r="O34" s="227"/>
      <c r="P34" s="227"/>
      <c r="Q34" s="228"/>
      <c r="R34" s="228"/>
      <c r="S34" s="228"/>
      <c r="T34" s="222"/>
    </row>
    <row r="35" spans="1:20">
      <c r="A35" s="222"/>
      <c r="B35" s="2"/>
      <c r="C35" s="2"/>
      <c r="D35" s="224"/>
      <c r="E35" s="224"/>
      <c r="F35" s="224"/>
      <c r="G35" s="222"/>
      <c r="H35" s="222"/>
      <c r="I35" s="222"/>
      <c r="J35" s="222"/>
      <c r="K35" s="222"/>
      <c r="L35" s="222"/>
      <c r="M35" s="14"/>
      <c r="N35" s="227"/>
      <c r="O35" s="227"/>
      <c r="P35" s="227"/>
      <c r="Q35" s="228"/>
      <c r="R35" s="228"/>
      <c r="S35" s="228"/>
      <c r="T35" s="222"/>
    </row>
    <row r="36" spans="1:20" ht="86.1" customHeight="1">
      <c r="A36" s="222"/>
      <c r="B36" s="2"/>
      <c r="C36" s="2"/>
      <c r="D36" s="224"/>
      <c r="E36" s="224"/>
      <c r="F36" s="46" t="s">
        <v>225</v>
      </c>
      <c r="G36" s="47" t="str">
        <f ca="1">DATA!C80</f>
        <v>入力未完了</v>
      </c>
      <c r="H36" s="222"/>
      <c r="I36" s="222"/>
      <c r="J36" s="222"/>
      <c r="K36" s="222"/>
      <c r="L36" s="222"/>
      <c r="M36" s="14"/>
      <c r="N36" s="227"/>
      <c r="O36" s="227"/>
      <c r="P36" s="227"/>
      <c r="Q36" s="228"/>
      <c r="R36" s="228"/>
      <c r="S36" s="228"/>
      <c r="T36" s="222"/>
    </row>
    <row r="37" spans="1:20" ht="39.75">
      <c r="A37" s="10" t="s">
        <v>97</v>
      </c>
      <c r="B37" s="222"/>
      <c r="C37" s="222"/>
      <c r="D37" s="222"/>
      <c r="E37" s="222"/>
      <c r="F37" s="222"/>
      <c r="G37" s="222"/>
      <c r="H37" s="222"/>
      <c r="I37" s="222"/>
      <c r="J37" s="222"/>
      <c r="K37" s="222"/>
      <c r="L37" s="222"/>
      <c r="M37" s="222"/>
      <c r="O37" s="227"/>
      <c r="P37" s="227"/>
      <c r="Q37" s="227"/>
      <c r="R37" s="228"/>
      <c r="S37" s="228"/>
      <c r="T37" s="228"/>
    </row>
    <row r="38" spans="1:20" s="30" customFormat="1" ht="57.95" customHeight="1">
      <c r="A38" s="224"/>
      <c r="B38" s="358" t="s">
        <v>838</v>
      </c>
      <c r="C38" s="358"/>
      <c r="D38" s="358"/>
      <c r="E38" s="358"/>
      <c r="F38" s="358"/>
      <c r="G38" s="358"/>
      <c r="H38" s="358"/>
      <c r="I38" s="358"/>
      <c r="J38" s="358"/>
      <c r="K38" s="358"/>
      <c r="L38" s="358"/>
      <c r="M38" s="358"/>
      <c r="N38" s="15"/>
      <c r="O38" s="224"/>
      <c r="P38" s="224"/>
      <c r="Q38" s="224"/>
      <c r="R38" s="224"/>
      <c r="S38" s="224"/>
      <c r="T38" s="224"/>
    </row>
    <row r="39" spans="1:20">
      <c r="A39" s="222"/>
      <c r="B39" s="2"/>
      <c r="C39" s="2"/>
      <c r="D39" s="224"/>
      <c r="E39" s="224"/>
      <c r="F39" s="224"/>
      <c r="G39" s="224"/>
      <c r="H39" s="222"/>
      <c r="I39" s="222"/>
      <c r="J39" s="222"/>
      <c r="K39" s="222"/>
      <c r="L39" s="222"/>
      <c r="M39" s="222"/>
      <c r="O39" s="227"/>
      <c r="P39" s="227"/>
      <c r="Q39" s="227"/>
      <c r="R39" s="228"/>
      <c r="S39" s="228"/>
      <c r="T39" s="228"/>
    </row>
    <row r="40" spans="1:20" ht="42.95" customHeight="1">
      <c r="A40" s="222"/>
      <c r="B40" s="2"/>
      <c r="C40" s="2"/>
      <c r="D40" s="370" t="s">
        <v>227</v>
      </c>
      <c r="E40" s="370"/>
      <c r="F40" s="370"/>
      <c r="G40" s="224"/>
      <c r="H40" s="222"/>
      <c r="I40" s="222"/>
      <c r="J40" s="14"/>
      <c r="K40" s="227"/>
      <c r="L40" s="227"/>
      <c r="M40" s="227"/>
      <c r="N40" s="228"/>
      <c r="O40" s="228"/>
      <c r="P40" s="228"/>
      <c r="Q40" s="222"/>
      <c r="R40" s="222"/>
      <c r="S40" s="222"/>
      <c r="T40" s="222"/>
    </row>
    <row r="41" spans="1:20" ht="48" customHeight="1">
      <c r="A41" s="222"/>
      <c r="B41" s="222"/>
      <c r="C41" s="222"/>
      <c r="D41" s="532" t="str">
        <f ca="1">IF(G36="入力完了",SUM(F46:F83),"質問を全て回答してください")</f>
        <v>質問を全て回答してください</v>
      </c>
      <c r="E41" s="532"/>
      <c r="F41" s="532"/>
      <c r="G41" s="532"/>
      <c r="H41" s="222"/>
      <c r="I41" s="222"/>
      <c r="J41" s="14"/>
      <c r="K41" s="227"/>
      <c r="L41" s="227"/>
      <c r="M41" s="227"/>
      <c r="N41" s="228"/>
      <c r="O41" s="228"/>
      <c r="P41" s="228"/>
      <c r="Q41" s="222"/>
      <c r="R41" s="222"/>
      <c r="S41" s="222"/>
      <c r="T41" s="222"/>
    </row>
    <row r="42" spans="1:20" ht="29.1" customHeight="1">
      <c r="A42" s="222"/>
      <c r="B42" s="222"/>
      <c r="C42" s="222"/>
      <c r="D42"/>
      <c r="E42"/>
      <c r="F42"/>
      <c r="G42"/>
      <c r="H42" s="222"/>
      <c r="I42" s="222"/>
      <c r="J42" s="14"/>
      <c r="K42" s="227"/>
      <c r="L42" s="227"/>
      <c r="M42" s="227"/>
      <c r="N42" s="228"/>
      <c r="O42" s="228"/>
      <c r="P42" s="228"/>
      <c r="Q42" s="222"/>
      <c r="R42" s="222"/>
      <c r="S42" s="222"/>
      <c r="T42" s="222"/>
    </row>
    <row r="43" spans="1:20" ht="51.95" customHeight="1">
      <c r="A43" s="222"/>
      <c r="B43" s="13" t="s">
        <v>98</v>
      </c>
      <c r="C43" s="13"/>
      <c r="D43" s="224"/>
      <c r="E43" s="224"/>
      <c r="F43" s="106"/>
      <c r="G43"/>
      <c r="H43"/>
      <c r="I43" s="222"/>
      <c r="J43" s="222"/>
      <c r="K43" s="222"/>
      <c r="L43" s="222"/>
      <c r="M43" s="222"/>
      <c r="O43" s="227"/>
      <c r="P43" s="227"/>
      <c r="Q43" s="227"/>
      <c r="R43" s="228"/>
      <c r="S43" s="228"/>
      <c r="T43" s="228"/>
    </row>
    <row r="44" spans="1:20" ht="25.5">
      <c r="A44" s="222"/>
      <c r="B44" s="237"/>
      <c r="C44" s="237"/>
      <c r="D44" s="224"/>
      <c r="E44" s="224"/>
      <c r="F44" s="106" t="s">
        <v>229</v>
      </c>
      <c r="G44" s="224"/>
      <c r="H44" s="222"/>
      <c r="I44" s="222"/>
      <c r="J44" s="222"/>
      <c r="K44" s="222"/>
      <c r="L44" s="222"/>
      <c r="M44" s="222"/>
      <c r="O44" s="227"/>
      <c r="P44" s="227"/>
      <c r="Q44" s="227"/>
      <c r="R44" s="228"/>
      <c r="S44" s="228"/>
      <c r="T44" s="228"/>
    </row>
    <row r="45" spans="1:20" ht="33.950000000000003" customHeight="1">
      <c r="A45" s="222"/>
      <c r="B45" s="318" t="s">
        <v>99</v>
      </c>
      <c r="C45" s="319"/>
      <c r="D45" s="319"/>
      <c r="E45" s="320"/>
      <c r="F45" s="141" t="s">
        <v>230</v>
      </c>
      <c r="G45" s="65" t="s">
        <v>231</v>
      </c>
      <c r="H45" s="321" t="s">
        <v>101</v>
      </c>
      <c r="I45" s="322"/>
      <c r="J45" s="322"/>
      <c r="K45" s="322"/>
      <c r="L45" s="322"/>
      <c r="M45" s="323"/>
      <c r="O45" s="227"/>
      <c r="P45" s="227"/>
      <c r="Q45" s="227"/>
      <c r="R45" s="228"/>
      <c r="S45" s="228"/>
      <c r="T45" s="228"/>
    </row>
    <row r="46" spans="1:20" ht="114.95" customHeight="1">
      <c r="A46" s="222"/>
      <c r="B46" s="306" t="s">
        <v>102</v>
      </c>
      <c r="C46" s="308" t="s">
        <v>103</v>
      </c>
      <c r="D46" s="308"/>
      <c r="E46" s="308"/>
      <c r="F46" s="151">
        <f ca="1">DATA!C84</f>
        <v>0</v>
      </c>
      <c r="G46" s="124"/>
      <c r="H46" s="366" t="s">
        <v>232</v>
      </c>
      <c r="I46" s="366"/>
      <c r="J46" s="366"/>
      <c r="K46" s="366"/>
      <c r="L46" s="366"/>
      <c r="M46" s="366"/>
      <c r="O46" s="227"/>
      <c r="P46" s="227"/>
      <c r="Q46" s="227"/>
      <c r="R46" s="228"/>
      <c r="S46" s="228"/>
      <c r="T46" s="228"/>
    </row>
    <row r="47" spans="1:20" ht="189.95" customHeight="1">
      <c r="A47" s="222"/>
      <c r="B47" s="310"/>
      <c r="C47" s="308" t="s">
        <v>106</v>
      </c>
      <c r="D47" s="308"/>
      <c r="E47" s="308"/>
      <c r="F47" s="152">
        <f ca="1">DATA!C85</f>
        <v>0</v>
      </c>
      <c r="G47" s="124"/>
      <c r="H47" s="366" t="s">
        <v>233</v>
      </c>
      <c r="I47" s="366"/>
      <c r="J47" s="366"/>
      <c r="K47" s="366"/>
      <c r="L47" s="366"/>
      <c r="M47" s="366"/>
      <c r="O47" s="227"/>
      <c r="P47" s="227"/>
      <c r="Q47" s="227"/>
      <c r="R47" s="228"/>
      <c r="S47" s="228"/>
      <c r="T47" s="228"/>
    </row>
    <row r="48" spans="1:20" ht="87.95" customHeight="1">
      <c r="A48" s="222"/>
      <c r="B48" s="310"/>
      <c r="C48" s="324" t="s">
        <v>108</v>
      </c>
      <c r="D48" s="324"/>
      <c r="E48" s="324"/>
      <c r="F48" s="152" t="str">
        <f ca="1">DATA!C86</f>
        <v>無</v>
      </c>
      <c r="G48" s="124"/>
      <c r="H48" s="366" t="s">
        <v>234</v>
      </c>
      <c r="I48" s="366"/>
      <c r="J48" s="366"/>
      <c r="K48" s="366"/>
      <c r="L48" s="366"/>
      <c r="M48" s="366"/>
      <c r="O48" s="227"/>
      <c r="P48" s="227"/>
      <c r="Q48" s="227"/>
      <c r="R48" s="228"/>
      <c r="S48" s="228"/>
      <c r="T48" s="228"/>
    </row>
    <row r="49" spans="2:15" ht="84.95" customHeight="1">
      <c r="B49" s="310"/>
      <c r="C49" s="308" t="s">
        <v>110</v>
      </c>
      <c r="D49" s="308"/>
      <c r="E49" s="308"/>
      <c r="F49" s="152" t="str">
        <f ca="1">DATA!C87</f>
        <v>無</v>
      </c>
      <c r="G49" s="124"/>
      <c r="H49" s="366" t="s">
        <v>235</v>
      </c>
      <c r="I49" s="366"/>
      <c r="J49" s="366"/>
      <c r="K49" s="366"/>
      <c r="L49" s="366"/>
      <c r="M49" s="366"/>
      <c r="O49" s="227"/>
    </row>
    <row r="50" spans="2:15" ht="126.95" customHeight="1">
      <c r="B50" s="310"/>
      <c r="C50" s="308" t="s">
        <v>112</v>
      </c>
      <c r="D50" s="308"/>
      <c r="E50" s="308"/>
      <c r="F50" s="152" t="str">
        <f ca="1">DATA!C88</f>
        <v>無</v>
      </c>
      <c r="G50" s="124"/>
      <c r="H50" s="366" t="s">
        <v>236</v>
      </c>
      <c r="I50" s="366"/>
      <c r="J50" s="366"/>
      <c r="K50" s="366"/>
      <c r="L50" s="366"/>
      <c r="M50" s="366"/>
      <c r="O50" s="227"/>
    </row>
    <row r="51" spans="2:15" ht="53.1" customHeight="1">
      <c r="B51" s="310"/>
      <c r="C51" s="308" t="s">
        <v>114</v>
      </c>
      <c r="D51" s="308"/>
      <c r="E51" s="308"/>
      <c r="F51" s="152" t="str">
        <f ca="1">DATA!C89</f>
        <v>無</v>
      </c>
      <c r="G51" s="124"/>
      <c r="H51" s="366" t="s">
        <v>237</v>
      </c>
      <c r="I51" s="366"/>
      <c r="J51" s="366"/>
      <c r="K51" s="366"/>
      <c r="L51" s="366"/>
      <c r="M51" s="366"/>
      <c r="O51" s="227"/>
    </row>
    <row r="52" spans="2:15" ht="59.1" customHeight="1">
      <c r="B52" s="310"/>
      <c r="C52" s="308" t="s">
        <v>116</v>
      </c>
      <c r="D52" s="308"/>
      <c r="E52" s="308"/>
      <c r="F52" s="152" t="str">
        <f ca="1">DATA!C90</f>
        <v>無</v>
      </c>
      <c r="G52" s="124"/>
      <c r="H52" s="366" t="s">
        <v>238</v>
      </c>
      <c r="I52" s="366"/>
      <c r="J52" s="366"/>
      <c r="K52" s="366"/>
      <c r="L52" s="366"/>
      <c r="M52" s="366"/>
      <c r="O52" s="227"/>
    </row>
    <row r="53" spans="2:15" ht="59.1" customHeight="1">
      <c r="B53" s="310"/>
      <c r="C53" s="308" t="s">
        <v>118</v>
      </c>
      <c r="D53" s="308"/>
      <c r="E53" s="308"/>
      <c r="F53" s="152">
        <f ca="1">DATA!C91</f>
        <v>0</v>
      </c>
      <c r="G53" s="124"/>
      <c r="H53" s="366" t="s">
        <v>239</v>
      </c>
      <c r="I53" s="366"/>
      <c r="J53" s="366"/>
      <c r="K53" s="366"/>
      <c r="L53" s="366"/>
      <c r="M53" s="366"/>
      <c r="O53" s="227"/>
    </row>
    <row r="54" spans="2:15" ht="60.95" customHeight="1">
      <c r="B54" s="310"/>
      <c r="C54" s="308" t="s">
        <v>120</v>
      </c>
      <c r="D54" s="308"/>
      <c r="E54" s="308"/>
      <c r="F54" s="152">
        <f>DATA!C92</f>
        <v>0</v>
      </c>
      <c r="G54" s="124"/>
      <c r="H54" s="366" t="s">
        <v>839</v>
      </c>
      <c r="I54" s="366"/>
      <c r="J54" s="366"/>
      <c r="K54" s="366"/>
      <c r="L54" s="366"/>
      <c r="M54" s="366"/>
      <c r="O54" s="227"/>
    </row>
    <row r="55" spans="2:15" ht="60" customHeight="1">
      <c r="B55" s="306" t="s">
        <v>122</v>
      </c>
      <c r="C55" s="308" t="s">
        <v>123</v>
      </c>
      <c r="D55" s="308"/>
      <c r="E55" s="308"/>
      <c r="F55" s="152" t="str">
        <f ca="1">DATA!C93</f>
        <v>無</v>
      </c>
      <c r="G55" s="124"/>
      <c r="H55" s="366" t="s">
        <v>241</v>
      </c>
      <c r="I55" s="366"/>
      <c r="J55" s="366"/>
      <c r="K55" s="366"/>
      <c r="L55" s="366"/>
      <c r="M55" s="366"/>
      <c r="O55" s="227"/>
    </row>
    <row r="56" spans="2:15" ht="171" customHeight="1">
      <c r="B56" s="310"/>
      <c r="C56" s="308" t="s">
        <v>125</v>
      </c>
      <c r="D56" s="308"/>
      <c r="E56" s="308"/>
      <c r="F56" s="152" t="str">
        <f ca="1">DATA!C94</f>
        <v>無</v>
      </c>
      <c r="G56" s="124"/>
      <c r="H56" s="366" t="s">
        <v>242</v>
      </c>
      <c r="I56" s="366"/>
      <c r="J56" s="366"/>
      <c r="K56" s="366"/>
      <c r="L56" s="366"/>
      <c r="M56" s="366"/>
      <c r="O56" s="227"/>
    </row>
    <row r="57" spans="2:15" ht="138.94999999999999" customHeight="1">
      <c r="B57" s="138"/>
      <c r="C57" s="308" t="s">
        <v>127</v>
      </c>
      <c r="D57" s="308"/>
      <c r="E57" s="308"/>
      <c r="F57" s="152" t="str">
        <f ca="1">DATA!C95</f>
        <v>無</v>
      </c>
      <c r="G57" s="124"/>
      <c r="H57" s="520" t="s">
        <v>243</v>
      </c>
      <c r="I57" s="521"/>
      <c r="J57" s="521"/>
      <c r="K57" s="521"/>
      <c r="L57" s="521"/>
      <c r="M57" s="522"/>
      <c r="O57" s="227"/>
    </row>
    <row r="58" spans="2:15" ht="141.94999999999999" customHeight="1">
      <c r="B58" s="138"/>
      <c r="C58" s="308" t="s">
        <v>129</v>
      </c>
      <c r="D58" s="308"/>
      <c r="E58" s="308"/>
      <c r="F58" s="152" t="str">
        <f ca="1">DATA!C96</f>
        <v>無</v>
      </c>
      <c r="G58" s="124"/>
      <c r="H58" s="520" t="s">
        <v>244</v>
      </c>
      <c r="I58" s="521"/>
      <c r="J58" s="521"/>
      <c r="K58" s="521"/>
      <c r="L58" s="521"/>
      <c r="M58" s="522"/>
      <c r="O58" s="227"/>
    </row>
    <row r="59" spans="2:15" ht="171" customHeight="1">
      <c r="B59" s="138"/>
      <c r="C59" s="308" t="s">
        <v>131</v>
      </c>
      <c r="D59" s="308"/>
      <c r="E59" s="308"/>
      <c r="F59" s="152" t="str">
        <f ca="1">DATA!C97</f>
        <v>無</v>
      </c>
      <c r="G59" s="124"/>
      <c r="H59" s="520" t="s">
        <v>245</v>
      </c>
      <c r="I59" s="521"/>
      <c r="J59" s="521"/>
      <c r="K59" s="521"/>
      <c r="L59" s="521"/>
      <c r="M59" s="522"/>
      <c r="O59" s="227"/>
    </row>
    <row r="60" spans="2:15" ht="86.1" customHeight="1">
      <c r="B60" s="306" t="s">
        <v>133</v>
      </c>
      <c r="C60" s="308" t="s">
        <v>134</v>
      </c>
      <c r="D60" s="308"/>
      <c r="E60" s="308"/>
      <c r="F60" s="152">
        <f ca="1">DATA!C98</f>
        <v>0</v>
      </c>
      <c r="G60" s="124"/>
      <c r="H60" s="366" t="s">
        <v>246</v>
      </c>
      <c r="I60" s="366"/>
      <c r="J60" s="366"/>
      <c r="K60" s="366"/>
      <c r="L60" s="366"/>
      <c r="M60" s="366"/>
      <c r="O60" s="227"/>
    </row>
    <row r="61" spans="2:15" ht="158.1" customHeight="1">
      <c r="B61" s="307"/>
      <c r="C61" s="308" t="s">
        <v>137</v>
      </c>
      <c r="D61" s="308"/>
      <c r="E61" s="308"/>
      <c r="F61" s="152">
        <f ca="1">DATA!C99</f>
        <v>0</v>
      </c>
      <c r="G61" s="124"/>
      <c r="H61" s="366" t="s">
        <v>247</v>
      </c>
      <c r="I61" s="366"/>
      <c r="J61" s="366"/>
      <c r="K61" s="366"/>
      <c r="L61" s="366"/>
      <c r="M61" s="366"/>
      <c r="O61" s="227" t="str">
        <f>IF(G31="","-",G31)</f>
        <v>-</v>
      </c>
    </row>
    <row r="62" spans="2:15" ht="131.1" customHeight="1">
      <c r="B62" s="50" t="s">
        <v>139</v>
      </c>
      <c r="C62" s="300" t="s">
        <v>140</v>
      </c>
      <c r="D62" s="300"/>
      <c r="E62" s="300"/>
      <c r="F62" s="153" t="str">
        <f ca="1">DATA!C100</f>
        <v>無</v>
      </c>
      <c r="G62" s="125"/>
      <c r="H62" s="372" t="s">
        <v>248</v>
      </c>
      <c r="I62" s="373"/>
      <c r="J62" s="373"/>
      <c r="K62" s="373"/>
      <c r="L62" s="373"/>
      <c r="M62" s="373"/>
      <c r="O62" s="227"/>
    </row>
    <row r="64" spans="2:15" ht="39.75">
      <c r="B64" s="13" t="s">
        <v>142</v>
      </c>
      <c r="C64" s="13"/>
      <c r="D64" s="224"/>
      <c r="E64" s="224"/>
      <c r="F64" s="224"/>
      <c r="G64" s="224"/>
      <c r="H64" s="222"/>
      <c r="I64" s="222"/>
      <c r="J64" s="222"/>
      <c r="K64" s="222"/>
      <c r="L64" s="222"/>
      <c r="M64" s="222"/>
      <c r="O64" s="227"/>
    </row>
    <row r="65" spans="2:14" ht="38.1" customHeight="1">
      <c r="B65" s="367" t="s">
        <v>143</v>
      </c>
      <c r="C65" s="368"/>
      <c r="D65" s="368"/>
      <c r="E65" s="368"/>
      <c r="F65" s="135" t="s">
        <v>249</v>
      </c>
      <c r="G65" s="66" t="s">
        <v>231</v>
      </c>
      <c r="H65" s="67" t="s">
        <v>101</v>
      </c>
      <c r="I65" s="67"/>
      <c r="J65" s="6"/>
      <c r="K65" s="6"/>
      <c r="L65" s="6"/>
      <c r="M65" s="7"/>
    </row>
    <row r="66" spans="2:14" ht="246" customHeight="1">
      <c r="B66" s="527" t="s">
        <v>144</v>
      </c>
      <c r="C66" s="290" t="s">
        <v>145</v>
      </c>
      <c r="D66" s="291"/>
      <c r="E66" s="291"/>
      <c r="F66" s="46" t="str">
        <f ca="1">DATA!$E105</f>
        <v>有</v>
      </c>
      <c r="G66" s="68"/>
      <c r="H66" s="520" t="s">
        <v>840</v>
      </c>
      <c r="I66" s="521"/>
      <c r="J66" s="521"/>
      <c r="K66" s="521"/>
      <c r="L66" s="521"/>
      <c r="M66" s="522"/>
    </row>
    <row r="67" spans="2:14" ht="267" customHeight="1">
      <c r="B67" s="527"/>
      <c r="C67" s="290" t="s">
        <v>146</v>
      </c>
      <c r="D67" s="291"/>
      <c r="E67" s="291"/>
      <c r="F67" s="46" t="str">
        <f ca="1">DATA!$E106</f>
        <v>無</v>
      </c>
      <c r="G67" s="68"/>
      <c r="H67" s="520" t="s">
        <v>841</v>
      </c>
      <c r="I67" s="521"/>
      <c r="J67" s="521"/>
      <c r="K67" s="521"/>
      <c r="L67" s="521"/>
      <c r="M67" s="522"/>
      <c r="N67" s="15"/>
    </row>
    <row r="68" spans="2:14" ht="128.1" customHeight="1">
      <c r="B68" s="527"/>
      <c r="C68" s="290" t="s">
        <v>148</v>
      </c>
      <c r="D68" s="291"/>
      <c r="E68" s="291"/>
      <c r="F68" s="46" t="str">
        <f ca="1">DATA!$E107</f>
        <v>無</v>
      </c>
      <c r="G68" s="68"/>
      <c r="H68" s="520" t="s">
        <v>842</v>
      </c>
      <c r="I68" s="521"/>
      <c r="J68" s="521"/>
      <c r="K68" s="521"/>
      <c r="L68" s="521"/>
      <c r="M68" s="522"/>
    </row>
    <row r="69" spans="2:14" ht="96.95" customHeight="1">
      <c r="B69" s="527"/>
      <c r="C69" s="290" t="s">
        <v>150</v>
      </c>
      <c r="D69" s="291"/>
      <c r="E69" s="291"/>
      <c r="F69" s="46" t="str">
        <f ca="1">DATA!$E108</f>
        <v>有</v>
      </c>
      <c r="G69" s="68"/>
      <c r="H69" s="520" t="s">
        <v>843</v>
      </c>
      <c r="I69" s="521"/>
      <c r="J69" s="521"/>
      <c r="K69" s="521"/>
      <c r="L69" s="521"/>
      <c r="M69" s="522"/>
    </row>
    <row r="70" spans="2:14" ht="72" customHeight="1">
      <c r="B70" s="527"/>
      <c r="C70" s="290" t="s">
        <v>152</v>
      </c>
      <c r="D70" s="291"/>
      <c r="E70" s="291"/>
      <c r="F70" s="46" t="str">
        <f ca="1">DATA!$E109</f>
        <v>有</v>
      </c>
      <c r="G70" s="68"/>
      <c r="H70" s="520" t="s">
        <v>844</v>
      </c>
      <c r="I70" s="521"/>
      <c r="J70" s="521"/>
      <c r="K70" s="521"/>
      <c r="L70" s="521"/>
      <c r="M70" s="522"/>
    </row>
    <row r="71" spans="2:14" ht="197.1" customHeight="1">
      <c r="B71" s="527"/>
      <c r="C71" s="290" t="s">
        <v>153</v>
      </c>
      <c r="D71" s="291"/>
      <c r="E71" s="291"/>
      <c r="F71" s="46" t="str">
        <f ca="1">DATA!$E110</f>
        <v>有</v>
      </c>
      <c r="G71" s="68"/>
      <c r="H71" s="520" t="s">
        <v>845</v>
      </c>
      <c r="I71" s="521"/>
      <c r="J71" s="521"/>
      <c r="K71" s="521"/>
      <c r="L71" s="521"/>
      <c r="M71" s="522"/>
    </row>
    <row r="72" spans="2:14" ht="75" customHeight="1">
      <c r="B72" s="527"/>
      <c r="C72" s="290" t="s">
        <v>155</v>
      </c>
      <c r="D72" s="291"/>
      <c r="E72" s="291"/>
      <c r="F72" s="46" t="str">
        <f ca="1">DATA!$E111</f>
        <v>有</v>
      </c>
      <c r="G72" s="68"/>
      <c r="H72" s="520" t="s">
        <v>846</v>
      </c>
      <c r="I72" s="521"/>
      <c r="J72" s="521"/>
      <c r="K72" s="521"/>
      <c r="L72" s="521"/>
      <c r="M72" s="522"/>
      <c r="N72" s="15"/>
    </row>
    <row r="73" spans="2:14" ht="135" customHeight="1">
      <c r="B73" s="526" t="s">
        <v>157</v>
      </c>
      <c r="C73" s="290" t="s">
        <v>158</v>
      </c>
      <c r="D73" s="291"/>
      <c r="E73" s="291"/>
      <c r="F73" s="46" t="str">
        <f ca="1">DATA!$E112</f>
        <v>無</v>
      </c>
      <c r="G73" s="68"/>
      <c r="H73" s="520" t="s">
        <v>257</v>
      </c>
      <c r="I73" s="521"/>
      <c r="J73" s="521"/>
      <c r="K73" s="521"/>
      <c r="L73" s="521"/>
      <c r="M73" s="522"/>
    </row>
    <row r="74" spans="2:14" ht="264.95" customHeight="1">
      <c r="B74" s="526"/>
      <c r="C74" s="290" t="s">
        <v>160</v>
      </c>
      <c r="D74" s="291"/>
      <c r="E74" s="291"/>
      <c r="F74" s="46" t="str">
        <f ca="1">DATA!$E113</f>
        <v>無</v>
      </c>
      <c r="G74" s="68"/>
      <c r="H74" s="520" t="s">
        <v>258</v>
      </c>
      <c r="I74" s="521"/>
      <c r="J74" s="521"/>
      <c r="K74" s="521"/>
      <c r="L74" s="521"/>
      <c r="M74" s="522"/>
    </row>
    <row r="75" spans="2:14" ht="134.1" customHeight="1">
      <c r="B75" s="58" t="s">
        <v>162</v>
      </c>
      <c r="C75" s="290" t="s">
        <v>163</v>
      </c>
      <c r="D75" s="291"/>
      <c r="E75" s="291"/>
      <c r="F75" s="46" t="str">
        <f ca="1">DATA!$E114</f>
        <v>有</v>
      </c>
      <c r="G75" s="68"/>
      <c r="H75" s="520" t="s">
        <v>259</v>
      </c>
      <c r="I75" s="521"/>
      <c r="J75" s="521"/>
      <c r="K75" s="521"/>
      <c r="L75" s="521"/>
      <c r="M75" s="522"/>
    </row>
    <row r="76" spans="2:14" ht="74.099999999999994" customHeight="1">
      <c r="B76" s="298" t="s">
        <v>164</v>
      </c>
      <c r="C76" s="290" t="s">
        <v>165</v>
      </c>
      <c r="D76" s="291"/>
      <c r="E76" s="291"/>
      <c r="F76" s="46" t="str">
        <f ca="1">DATA!$E115</f>
        <v>有</v>
      </c>
      <c r="G76" s="68"/>
      <c r="H76" s="520" t="s">
        <v>847</v>
      </c>
      <c r="I76" s="521"/>
      <c r="J76" s="521"/>
      <c r="K76" s="521"/>
      <c r="L76" s="521"/>
      <c r="M76" s="522"/>
    </row>
    <row r="77" spans="2:14" ht="56.1" customHeight="1">
      <c r="B77" s="289"/>
      <c r="C77" s="290" t="s">
        <v>167</v>
      </c>
      <c r="D77" s="291"/>
      <c r="E77" s="291"/>
      <c r="F77" s="46" t="str">
        <f ca="1">DATA!$E116</f>
        <v>無</v>
      </c>
      <c r="G77" s="68"/>
      <c r="H77" s="520" t="s">
        <v>261</v>
      </c>
      <c r="I77" s="521"/>
      <c r="J77" s="521"/>
      <c r="K77" s="521"/>
      <c r="L77" s="521"/>
      <c r="M77" s="522"/>
    </row>
    <row r="78" spans="2:14" ht="69" customHeight="1">
      <c r="B78" s="297" t="s">
        <v>169</v>
      </c>
      <c r="C78" s="290" t="s">
        <v>170</v>
      </c>
      <c r="D78" s="291"/>
      <c r="E78" s="291"/>
      <c r="F78" s="46" t="str">
        <f ca="1">DATA!$E117</f>
        <v>無</v>
      </c>
      <c r="G78" s="68"/>
      <c r="H78" s="520" t="s">
        <v>262</v>
      </c>
      <c r="I78" s="521"/>
      <c r="J78" s="521"/>
      <c r="K78" s="521"/>
      <c r="L78" s="521"/>
      <c r="M78" s="522"/>
    </row>
    <row r="79" spans="2:14" ht="159.94999999999999" customHeight="1">
      <c r="B79" s="297"/>
      <c r="C79" s="290" t="s">
        <v>171</v>
      </c>
      <c r="D79" s="291"/>
      <c r="E79" s="291"/>
      <c r="F79" s="46" t="str">
        <f ca="1">DATA!$E118</f>
        <v>無</v>
      </c>
      <c r="G79" s="68"/>
      <c r="H79" s="520" t="s">
        <v>263</v>
      </c>
      <c r="I79" s="521"/>
      <c r="J79" s="521"/>
      <c r="K79" s="521"/>
      <c r="L79" s="521"/>
      <c r="M79" s="522"/>
    </row>
    <row r="80" spans="2:14" ht="147.94999999999999" customHeight="1">
      <c r="B80" s="298" t="s">
        <v>172</v>
      </c>
      <c r="C80" s="290" t="s">
        <v>173</v>
      </c>
      <c r="D80" s="291"/>
      <c r="E80" s="291"/>
      <c r="F80" s="46" t="str">
        <f ca="1">DATA!$E119</f>
        <v>無</v>
      </c>
      <c r="G80" s="68"/>
      <c r="H80" s="520" t="s">
        <v>264</v>
      </c>
      <c r="I80" s="521"/>
      <c r="J80" s="521"/>
      <c r="K80" s="521"/>
      <c r="L80" s="521"/>
      <c r="M80" s="522"/>
    </row>
    <row r="81" spans="2:13" ht="57" customHeight="1">
      <c r="B81" s="289"/>
      <c r="C81" s="290" t="s">
        <v>175</v>
      </c>
      <c r="D81" s="291"/>
      <c r="E81" s="291"/>
      <c r="F81" s="46" t="str">
        <f ca="1">DATA!$E120</f>
        <v>無</v>
      </c>
      <c r="G81" s="68"/>
      <c r="H81" s="520" t="s">
        <v>265</v>
      </c>
      <c r="I81" s="521"/>
      <c r="J81" s="521"/>
      <c r="K81" s="521"/>
      <c r="L81" s="521"/>
      <c r="M81" s="522"/>
    </row>
    <row r="82" spans="2:13" ht="54.95" customHeight="1">
      <c r="B82" s="288" t="s">
        <v>176</v>
      </c>
      <c r="C82" s="290" t="s">
        <v>177</v>
      </c>
      <c r="D82" s="291"/>
      <c r="E82" s="291"/>
      <c r="F82" s="46" t="str">
        <f ca="1">DATA!$E121</f>
        <v>有</v>
      </c>
      <c r="G82" s="68"/>
      <c r="H82" s="523" t="s">
        <v>266</v>
      </c>
      <c r="I82" s="524"/>
      <c r="J82" s="524"/>
      <c r="K82" s="524"/>
      <c r="L82" s="524"/>
      <c r="M82" s="525"/>
    </row>
    <row r="83" spans="2:13" ht="117.95" customHeight="1">
      <c r="B83" s="289"/>
      <c r="C83" s="290" t="s">
        <v>178</v>
      </c>
      <c r="D83" s="291"/>
      <c r="E83" s="291"/>
      <c r="F83" s="46" t="str">
        <f ca="1">DATA!$E122</f>
        <v>有</v>
      </c>
      <c r="G83" s="68"/>
      <c r="H83" s="520" t="s">
        <v>267</v>
      </c>
      <c r="I83" s="521"/>
      <c r="J83" s="521"/>
      <c r="K83" s="521"/>
      <c r="L83" s="521"/>
      <c r="M83" s="522"/>
    </row>
    <row r="84" spans="2:13" ht="75.95" customHeight="1">
      <c r="B84" s="82"/>
      <c r="C84" s="81"/>
      <c r="D84" s="81"/>
      <c r="E84" s="81"/>
      <c r="F84" s="81"/>
      <c r="G84" s="81"/>
      <c r="H84" s="223"/>
      <c r="I84" s="223"/>
      <c r="J84" s="222"/>
      <c r="K84" s="31" t="str">
        <f>HYPERLINK(DATA!B56,"【3】対策と目的ページへジャンプ")</f>
        <v>【3】対策と目的ページへジャンプ</v>
      </c>
      <c r="L84" s="126"/>
      <c r="M84" s="223"/>
    </row>
  </sheetData>
  <mergeCells count="138">
    <mergeCell ref="B3:M3"/>
    <mergeCell ref="B6:H6"/>
    <mergeCell ref="J6:M8"/>
    <mergeCell ref="B8:H8"/>
    <mergeCell ref="B11:M11"/>
    <mergeCell ref="B16:C16"/>
    <mergeCell ref="D16:F16"/>
    <mergeCell ref="H16:M16"/>
    <mergeCell ref="B17:C17"/>
    <mergeCell ref="D17:F17"/>
    <mergeCell ref="H17:K17"/>
    <mergeCell ref="B18:B20"/>
    <mergeCell ref="D18:F18"/>
    <mergeCell ref="H18:K18"/>
    <mergeCell ref="D19:F19"/>
    <mergeCell ref="H19:K19"/>
    <mergeCell ref="D20:F20"/>
    <mergeCell ref="H20:K20"/>
    <mergeCell ref="B21:B22"/>
    <mergeCell ref="D21:F21"/>
    <mergeCell ref="H21:K21"/>
    <mergeCell ref="D22:F22"/>
    <mergeCell ref="H22:K22"/>
    <mergeCell ref="B23:B24"/>
    <mergeCell ref="D23:F23"/>
    <mergeCell ref="H23:K23"/>
    <mergeCell ref="D24:F24"/>
    <mergeCell ref="H24:K24"/>
    <mergeCell ref="D29:F29"/>
    <mergeCell ref="H29:K29"/>
    <mergeCell ref="D30:F30"/>
    <mergeCell ref="H30:K30"/>
    <mergeCell ref="D31:F31"/>
    <mergeCell ref="H31:K31"/>
    <mergeCell ref="B25:B26"/>
    <mergeCell ref="D25:F25"/>
    <mergeCell ref="H25:K25"/>
    <mergeCell ref="D26:F26"/>
    <mergeCell ref="H26:K26"/>
    <mergeCell ref="B27:B31"/>
    <mergeCell ref="D27:F27"/>
    <mergeCell ref="H27:K27"/>
    <mergeCell ref="D28:F28"/>
    <mergeCell ref="H28:K28"/>
    <mergeCell ref="B34:C34"/>
    <mergeCell ref="D34:F34"/>
    <mergeCell ref="H34:K34"/>
    <mergeCell ref="B38:M38"/>
    <mergeCell ref="D40:F40"/>
    <mergeCell ref="D41:G41"/>
    <mergeCell ref="B32:C32"/>
    <mergeCell ref="D32:F32"/>
    <mergeCell ref="H32:K32"/>
    <mergeCell ref="B33:C33"/>
    <mergeCell ref="D33:F33"/>
    <mergeCell ref="H33:K33"/>
    <mergeCell ref="H49:M49"/>
    <mergeCell ref="C50:E50"/>
    <mergeCell ref="H50:M50"/>
    <mergeCell ref="C51:E51"/>
    <mergeCell ref="H51:M51"/>
    <mergeCell ref="C52:E52"/>
    <mergeCell ref="H52:M52"/>
    <mergeCell ref="B45:E45"/>
    <mergeCell ref="H45:M45"/>
    <mergeCell ref="B46:B54"/>
    <mergeCell ref="C46:E46"/>
    <mergeCell ref="H46:M46"/>
    <mergeCell ref="C47:E47"/>
    <mergeCell ref="H47:M47"/>
    <mergeCell ref="C48:E48"/>
    <mergeCell ref="H48:M48"/>
    <mergeCell ref="C49:E49"/>
    <mergeCell ref="C53:E53"/>
    <mergeCell ref="H53:M53"/>
    <mergeCell ref="C54:E54"/>
    <mergeCell ref="H54:M54"/>
    <mergeCell ref="B55:B56"/>
    <mergeCell ref="C55:E55"/>
    <mergeCell ref="H55:M55"/>
    <mergeCell ref="C56:E56"/>
    <mergeCell ref="H56:M56"/>
    <mergeCell ref="B60:B61"/>
    <mergeCell ref="C60:E60"/>
    <mergeCell ref="H60:M60"/>
    <mergeCell ref="C61:E61"/>
    <mergeCell ref="H61:M61"/>
    <mergeCell ref="C62:E62"/>
    <mergeCell ref="H62:M62"/>
    <mergeCell ref="C57:E57"/>
    <mergeCell ref="H57:M57"/>
    <mergeCell ref="C58:E58"/>
    <mergeCell ref="H58:M58"/>
    <mergeCell ref="C59:E59"/>
    <mergeCell ref="H59:M59"/>
    <mergeCell ref="B65:E65"/>
    <mergeCell ref="B73:B74"/>
    <mergeCell ref="C73:E73"/>
    <mergeCell ref="H73:M73"/>
    <mergeCell ref="C74:E74"/>
    <mergeCell ref="H74:M74"/>
    <mergeCell ref="C75:E75"/>
    <mergeCell ref="H75:M75"/>
    <mergeCell ref="C70:E70"/>
    <mergeCell ref="H70:M70"/>
    <mergeCell ref="C71:E71"/>
    <mergeCell ref="H71:M71"/>
    <mergeCell ref="C72:E72"/>
    <mergeCell ref="H72:M72"/>
    <mergeCell ref="B66:B72"/>
    <mergeCell ref="C66:E66"/>
    <mergeCell ref="H66:M66"/>
    <mergeCell ref="C67:E67"/>
    <mergeCell ref="H67:M67"/>
    <mergeCell ref="C68:E68"/>
    <mergeCell ref="H68:M68"/>
    <mergeCell ref="C69:E69"/>
    <mergeCell ref="H69:M69"/>
    <mergeCell ref="B76:B77"/>
    <mergeCell ref="C76:E76"/>
    <mergeCell ref="H76:M76"/>
    <mergeCell ref="C77:E77"/>
    <mergeCell ref="H77:M77"/>
    <mergeCell ref="B78:B79"/>
    <mergeCell ref="C78:E78"/>
    <mergeCell ref="H78:M78"/>
    <mergeCell ref="C79:E79"/>
    <mergeCell ref="H79:M79"/>
    <mergeCell ref="B80:B81"/>
    <mergeCell ref="C80:E80"/>
    <mergeCell ref="H80:M80"/>
    <mergeCell ref="C81:E81"/>
    <mergeCell ref="H81:M81"/>
    <mergeCell ref="B82:B83"/>
    <mergeCell ref="C82:E82"/>
    <mergeCell ref="H82:M82"/>
    <mergeCell ref="C83:E83"/>
    <mergeCell ref="H83:M83"/>
  </mergeCells>
  <phoneticPr fontId="2"/>
  <conditionalFormatting sqref="G36">
    <cfRule type="containsText" dxfId="61" priority="3" operator="containsText" text="入力完了">
      <formula>NOT(ISERROR(SEARCH("入力完了",G36)))</formula>
    </cfRule>
    <cfRule type="containsText" dxfId="60" priority="7" operator="containsText" text="入力未完了">
      <formula>NOT(ISERROR(SEARCH("入力未完了",G36)))</formula>
    </cfRule>
  </conditionalFormatting>
  <conditionalFormatting sqref="F46:F62">
    <cfRule type="containsText" dxfId="59" priority="4" stopIfTrue="1" operator="containsText" text="無">
      <formula>NOT(ISERROR(SEARCH("無",F46)))</formula>
    </cfRule>
    <cfRule type="cellIs" dxfId="58" priority="6" operator="equal">
      <formula>0</formula>
    </cfRule>
    <cfRule type="top10" dxfId="57" priority="8" rank="3"/>
  </conditionalFormatting>
  <conditionalFormatting sqref="D41 F46:F62">
    <cfRule type="expression" dxfId="56" priority="5" stopIfTrue="1">
      <formula>$G$36="入力未完了"</formula>
    </cfRule>
  </conditionalFormatting>
  <conditionalFormatting sqref="F66:F83">
    <cfRule type="containsText" dxfId="55" priority="1" operator="containsText" text="無">
      <formula>NOT(ISERROR(SEARCH("無",F66)))</formula>
    </cfRule>
    <cfRule type="containsText" dxfId="54" priority="2" operator="containsText" text="大">
      <formula>NOT(ISERROR(SEARCH("大",F66)))</formula>
    </cfRule>
  </conditionalFormatting>
  <dataValidations count="3">
    <dataValidation allowBlank="1" showInputMessage="1" showErrorMessage="1" promptTitle="※※確認時注意※※" prompt="赤背景色の場合は質問項目が全て入力されていません！！" sqref="F46:F62" xr:uid="{00000000-0002-0000-1500-000000000000}"/>
    <dataValidation type="whole" operator="greaterThanOrEqual" allowBlank="1" showInputMessage="1" showErrorMessage="1" sqref="G29 G31:G34" xr:uid="{00000000-0002-0000-1500-000001000000}">
      <formula1>0</formula1>
    </dataValidation>
    <dataValidation type="whole" operator="greaterThan" allowBlank="1" showInputMessage="1" showErrorMessage="1" sqref="G22 G17 G20" xr:uid="{00000000-0002-0000-1500-000002000000}">
      <formula1>0</formula1>
    </dataValidation>
  </dataValidations>
  <pageMargins left="0.7" right="0.7" top="0.75" bottom="0.75" header="0.3" footer="0.3"/>
  <pageSetup paperSize="9" scale="26" orientation="portrait" r:id="rId1"/>
  <rowBreaks count="2" manualBreakCount="2">
    <brk id="36" max="10" man="1"/>
    <brk id="62" max="11" man="1"/>
  </rowBreaks>
  <colBreaks count="1" manualBreakCount="1">
    <brk id="13"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9" id="{1B89A6A8-9381-EF48-ACD5-E477FF0F629B}">
            <xm:f>DATA!F60=0</xm:f>
            <x14:dxf>
              <fill>
                <patternFill patternType="lightTrellis">
                  <bgColor theme="2" tint="-0.499984740745262"/>
                </patternFill>
              </fill>
              <border>
                <left style="thin">
                  <color auto="1"/>
                </left>
                <right style="thin">
                  <color auto="1"/>
                </right>
                <top style="thin">
                  <color auto="1"/>
                </top>
                <bottom style="thin">
                  <color auto="1"/>
                </bottom>
                <vertical/>
                <horizontal/>
              </border>
            </x14:dxf>
          </x14:cfRule>
          <x14:cfRule type="expression" priority="10" id="{48F3ADF0-419C-824F-96A5-D406FB42690F}">
            <xm:f>AND(DATA!G60=1,G17="")</xm:f>
            <x14:dxf>
              <fill>
                <patternFill>
                  <bgColor rgb="FFFFC7CE"/>
                </patternFill>
              </fill>
              <border>
                <left style="thin">
                  <color auto="1"/>
                </left>
                <right style="thin">
                  <color auto="1"/>
                </right>
                <top style="thin">
                  <color auto="1"/>
                </top>
                <bottom style="thin">
                  <color auto="1"/>
                </bottom>
              </border>
            </x14:dxf>
          </x14:cfRule>
          <xm:sqref>G17:G34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1500-000003000000}">
          <x14:formula1>
            <xm:f>DATA!$C$64:$D$64</xm:f>
          </x14:formula1>
          <xm:sqref>G21</xm:sqref>
        </x14:dataValidation>
        <x14:dataValidation type="list" allowBlank="1" showInputMessage="1" showErrorMessage="1" xr:uid="{00000000-0002-0000-1500-000004000000}">
          <x14:formula1>
            <xm:f>DATA!$C$61:$D$61</xm:f>
          </x14:formula1>
          <xm:sqref>G18:G19</xm:sqref>
        </x14:dataValidation>
        <x14:dataValidation type="list" allowBlank="1" showInputMessage="1" showErrorMessage="1" xr:uid="{00000000-0002-0000-1500-000005000000}">
          <x14:formula1>
            <xm:f>DATA!$C$66:$D$66</xm:f>
          </x14:formula1>
          <xm:sqref>G23</xm:sqref>
        </x14:dataValidation>
        <x14:dataValidation type="list" allowBlank="1" showInputMessage="1" showErrorMessage="1" xr:uid="{00000000-0002-0000-1500-000006000000}">
          <x14:formula1>
            <xm:f>DATA!$C$68:$D$68</xm:f>
          </x14:formula1>
          <xm:sqref>G25:G26</xm:sqref>
        </x14:dataValidation>
        <x14:dataValidation type="list" allowBlank="1" showInputMessage="1" showErrorMessage="1" xr:uid="{00000000-0002-0000-1500-000007000000}">
          <x14:formula1>
            <xm:f>DATA!$C$70:$D$70</xm:f>
          </x14:formula1>
          <xm:sqref>G27:G28 G30</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theme="2" tint="-0.249977111117893"/>
  </sheetPr>
  <dimension ref="A1:T84"/>
  <sheetViews>
    <sheetView workbookViewId="0"/>
  </sheetViews>
  <sheetFormatPr defaultColWidth="7.5546875" defaultRowHeight="18.75"/>
  <cols>
    <col min="1" max="1" width="2.33203125" style="29" customWidth="1"/>
    <col min="2" max="2" width="4.88671875" style="29" customWidth="1"/>
    <col min="3" max="3" width="2" style="29" customWidth="1"/>
    <col min="4" max="4" width="18.33203125" style="30" customWidth="1"/>
    <col min="5" max="5" width="20.6640625" style="30" customWidth="1"/>
    <col min="6" max="6" width="19.5546875" style="30" customWidth="1"/>
    <col min="7" max="7" width="20.6640625" style="30" customWidth="1"/>
    <col min="8" max="8" width="16.44140625" style="29" customWidth="1"/>
    <col min="9" max="9" width="18.109375" style="29" customWidth="1"/>
    <col min="10" max="10" width="18.33203125" style="29" customWidth="1"/>
    <col min="11" max="12" width="20.6640625" style="29" customWidth="1"/>
    <col min="13" max="13" width="22.88671875" style="29" customWidth="1"/>
    <col min="14" max="14" width="42.88671875" style="14" customWidth="1"/>
    <col min="15" max="16" width="9.88671875" style="120" bestFit="1" customWidth="1"/>
    <col min="17" max="17" width="10" style="120" bestFit="1" customWidth="1"/>
    <col min="18" max="18" width="9.88671875" style="121" bestFit="1" customWidth="1"/>
    <col min="19" max="20" width="7.5546875" style="121"/>
    <col min="21" max="16384" width="7.5546875" style="29"/>
  </cols>
  <sheetData>
    <row r="1" spans="1:20" ht="39.75">
      <c r="A1" s="222"/>
      <c r="B1" s="154" t="str">
        <f>DATA!B3</f>
        <v>製造業</v>
      </c>
      <c r="C1" s="8"/>
      <c r="D1" s="8"/>
      <c r="E1" s="8" t="str">
        <f>DATA!B14</f>
        <v>サプライチェーンの弱点を悪用した攻撃</v>
      </c>
      <c r="F1" s="8"/>
      <c r="G1" s="8"/>
      <c r="H1" s="8"/>
      <c r="I1" s="8"/>
      <c r="J1" s="8"/>
      <c r="K1" s="8"/>
      <c r="L1" s="8"/>
      <c r="M1" s="8"/>
      <c r="O1" s="227"/>
      <c r="P1" s="227"/>
      <c r="Q1" s="227"/>
      <c r="R1" s="228"/>
      <c r="S1" s="228"/>
      <c r="T1" s="228"/>
    </row>
    <row r="2" spans="1:20" ht="18" customHeight="1">
      <c r="A2" s="222"/>
      <c r="B2" s="12" t="s">
        <v>180</v>
      </c>
      <c r="C2" s="12"/>
      <c r="D2" s="12"/>
      <c r="E2" s="12"/>
      <c r="F2" s="12"/>
      <c r="G2" s="12"/>
      <c r="H2" s="12"/>
      <c r="I2" s="12"/>
      <c r="J2" s="12"/>
      <c r="K2" s="12"/>
      <c r="L2" s="12"/>
      <c r="M2" s="12"/>
      <c r="O2" s="227"/>
      <c r="P2" s="227"/>
      <c r="Q2" s="227"/>
      <c r="R2" s="228"/>
      <c r="S2" s="228"/>
      <c r="T2" s="228"/>
    </row>
    <row r="3" spans="1:20" ht="75.95" customHeight="1">
      <c r="A3" s="222"/>
      <c r="B3" s="358" t="str">
        <f>DATA!D14</f>
        <v>　本シートでは、情報処理推進機構(以下、IPA)が2022年に発表した「情報セキュリティ10大脅威 2022※」のうち、「サプライチェーンの弱点を悪用した攻撃」の具体的なシナリオとその被害額、および対策について説明します。「【2】質問」にご回答の上、セキュリティ施策導入の判断材料としてご活用ください。
※社会的に影響が大きかったと考えられる情報セキュリティにおける事案から、IPAが脅威候補を選出し、情報セキュリティ分野の研究者、企業の実務担当者など約150名のメンバーからなる「10大脅威選考会」が脅威候補に対して審議・投票を行い、決定します。</v>
      </c>
      <c r="C3" s="358"/>
      <c r="D3" s="358"/>
      <c r="E3" s="358"/>
      <c r="F3" s="358"/>
      <c r="G3" s="358"/>
      <c r="H3" s="358"/>
      <c r="I3" s="358"/>
      <c r="J3" s="358"/>
      <c r="K3" s="358"/>
      <c r="L3" s="358"/>
      <c r="M3" s="358"/>
      <c r="O3" s="227"/>
      <c r="P3" s="227"/>
      <c r="Q3" s="227"/>
      <c r="R3" s="228"/>
      <c r="S3" s="228"/>
      <c r="T3" s="228"/>
    </row>
    <row r="4" spans="1:20">
      <c r="A4" s="222"/>
      <c r="B4" s="11"/>
      <c r="C4" s="11"/>
      <c r="D4" s="11"/>
      <c r="E4" s="11"/>
      <c r="F4" s="11"/>
      <c r="G4" s="11"/>
      <c r="H4" s="11"/>
      <c r="I4" s="11"/>
      <c r="J4" s="11"/>
      <c r="K4" s="11"/>
      <c r="L4" s="11"/>
      <c r="M4" s="11"/>
      <c r="O4" s="227"/>
      <c r="P4" s="227"/>
      <c r="Q4" s="227"/>
      <c r="R4" s="228"/>
      <c r="S4" s="228"/>
      <c r="T4" s="228"/>
    </row>
    <row r="5" spans="1:20" ht="39.75">
      <c r="A5" s="10" t="s">
        <v>182</v>
      </c>
      <c r="B5" s="222"/>
      <c r="C5" s="222"/>
      <c r="D5" s="224"/>
      <c r="E5" s="224"/>
      <c r="F5" s="224"/>
      <c r="G5" s="224"/>
      <c r="H5" s="9"/>
      <c r="I5" s="9"/>
      <c r="J5" s="9"/>
      <c r="K5" s="9"/>
      <c r="L5" s="9"/>
      <c r="M5" s="9"/>
      <c r="O5" s="227"/>
      <c r="P5" s="227"/>
      <c r="Q5" s="227"/>
      <c r="R5" s="228"/>
      <c r="S5" s="228"/>
      <c r="T5" s="228"/>
    </row>
    <row r="6" spans="1:20" s="30" customFormat="1" ht="79.5" customHeight="1">
      <c r="A6" s="224"/>
      <c r="B6" s="358" t="str">
        <f>DATA!F14</f>
        <v>　商品の企画・開発から、調達、製造、在庫管理、物流、販売までの一連のプロセス、およびこの商流に関わる組織群をサプライチェーンと呼びます。このサプライチェーンの関係性を悪用し、セキュリティ対策の強固な企業を直接攻撃せずに、その企業が構成するサプライチェーンの中でセキュリティ対策が手薄な関連組織や利用サービスの脆弱性等を最初の標的とし、そこを踏み台として本命の標的である組織を攻撃する手口があります。関連組織に預けた情報が漏えいしたり、本来の標的である企業が攻撃を受けたりすることで被害が発生します。</v>
      </c>
      <c r="C6" s="358"/>
      <c r="D6" s="358"/>
      <c r="E6" s="358"/>
      <c r="F6" s="358"/>
      <c r="G6" s="358"/>
      <c r="H6" s="358"/>
      <c r="I6" s="12"/>
      <c r="J6" s="544"/>
      <c r="K6" s="544"/>
      <c r="L6" s="544"/>
      <c r="M6" s="544"/>
      <c r="N6" s="14"/>
      <c r="O6" s="224"/>
      <c r="P6" s="224"/>
      <c r="Q6" s="224"/>
      <c r="R6" s="228"/>
      <c r="S6" s="228"/>
      <c r="T6" s="228"/>
    </row>
    <row r="7" spans="1:20">
      <c r="A7" s="222"/>
      <c r="B7" s="9"/>
      <c r="C7" s="9"/>
      <c r="D7" s="9"/>
      <c r="E7" s="9"/>
      <c r="F7" s="9"/>
      <c r="G7" s="9"/>
      <c r="H7" s="9"/>
      <c r="I7" s="9"/>
      <c r="J7" s="544"/>
      <c r="K7" s="544"/>
      <c r="L7" s="544"/>
      <c r="M7" s="544"/>
      <c r="O7" s="227"/>
      <c r="P7" s="227"/>
      <c r="Q7" s="227"/>
      <c r="R7" s="228"/>
      <c r="S7" s="228"/>
      <c r="T7" s="228"/>
    </row>
    <row r="8" spans="1:20" ht="135" customHeight="1">
      <c r="A8" s="222"/>
      <c r="B8" s="545" t="str">
        <f>DATA!H14</f>
        <v>　製造業である自社の社内ファイルサーバから法人顧客の管理情報が流出する事象が発生した。自社は、情報システムの運用を外部委託しているところ、情報システム運用を担当する取引先企業が提供している修正プログラムにマルウェアが混入しており、当該修正プログラムを自社の社内ファイルサーバに適用したことで、攻撃者に社内ファイルサーバに侵入されてしまった。外部委託している取引先企業のCSIRTで初動対応を行いNW遮断、証拠保全、被害拡大の防止を行った。その後セキュリティベンダにフォレンジック調査を依頼し、調査の中で、自社法人顧客の管理情報が流出した可能性があることが分かった。なお、ハードウェアの損傷はなく、バックアップも事前に取得しており、工場の操業への影響はなかった。</v>
      </c>
      <c r="C8" s="546"/>
      <c r="D8" s="546"/>
      <c r="E8" s="546"/>
      <c r="F8" s="546"/>
      <c r="G8" s="546"/>
      <c r="H8" s="547"/>
      <c r="I8" s="12"/>
      <c r="J8" s="544"/>
      <c r="K8" s="544"/>
      <c r="L8" s="544"/>
      <c r="M8" s="544"/>
      <c r="O8" s="227"/>
      <c r="P8" s="227"/>
      <c r="Q8" s="227"/>
      <c r="R8" s="228"/>
      <c r="S8" s="228"/>
      <c r="T8" s="228"/>
    </row>
    <row r="9" spans="1:20">
      <c r="A9" s="222"/>
      <c r="B9" s="2"/>
      <c r="C9" s="2"/>
      <c r="D9" s="224"/>
      <c r="E9" s="224"/>
      <c r="F9" s="224"/>
      <c r="G9" s="224"/>
      <c r="H9" s="222"/>
      <c r="I9" s="222"/>
      <c r="J9" s="222"/>
      <c r="K9" s="222" t="s">
        <v>832</v>
      </c>
      <c r="L9" s="222"/>
      <c r="M9" s="222"/>
      <c r="O9" s="227"/>
      <c r="P9" s="227"/>
      <c r="Q9" s="227"/>
      <c r="R9" s="228"/>
      <c r="S9" s="228"/>
      <c r="T9" s="228"/>
    </row>
    <row r="10" spans="1:20" ht="39.75">
      <c r="A10" s="10" t="s">
        <v>184</v>
      </c>
      <c r="B10" s="222"/>
      <c r="C10" s="222"/>
      <c r="D10" s="224"/>
      <c r="E10" s="224"/>
      <c r="F10" s="224"/>
      <c r="G10" s="224"/>
      <c r="H10" s="222"/>
      <c r="I10" s="222"/>
      <c r="J10" s="222"/>
      <c r="K10" s="222"/>
      <c r="L10" s="222"/>
      <c r="M10" s="222"/>
      <c r="O10" s="227"/>
      <c r="P10" s="227"/>
      <c r="Q10" s="227"/>
      <c r="R10" s="228"/>
      <c r="S10" s="228"/>
      <c r="T10" s="228"/>
    </row>
    <row r="11" spans="1:20" ht="18" customHeight="1">
      <c r="A11" s="222"/>
      <c r="B11" s="548" t="s">
        <v>185</v>
      </c>
      <c r="C11" s="548"/>
      <c r="D11" s="548"/>
      <c r="E11" s="548"/>
      <c r="F11" s="548"/>
      <c r="G11" s="548"/>
      <c r="H11" s="548"/>
      <c r="I11" s="548"/>
      <c r="J11" s="548"/>
      <c r="K11" s="548"/>
      <c r="L11" s="548"/>
      <c r="M11" s="548"/>
      <c r="O11" s="227"/>
      <c r="P11" s="227"/>
      <c r="Q11" s="227"/>
      <c r="R11" s="228"/>
      <c r="S11" s="228"/>
      <c r="T11" s="228"/>
    </row>
    <row r="12" spans="1:20">
      <c r="A12" s="222"/>
      <c r="B12" s="2"/>
      <c r="C12" s="2"/>
      <c r="D12" s="224"/>
      <c r="E12" s="224"/>
      <c r="F12" s="224"/>
      <c r="G12" s="224"/>
      <c r="H12" s="222"/>
      <c r="I12" s="222"/>
      <c r="J12" s="222"/>
      <c r="K12" s="222"/>
      <c r="L12" s="222"/>
      <c r="M12" s="222"/>
      <c r="O12" s="227"/>
      <c r="P12" s="227"/>
      <c r="Q12" s="227"/>
      <c r="R12" s="228"/>
      <c r="S12" s="228"/>
      <c r="T12" s="228"/>
    </row>
    <row r="13" spans="1:20">
      <c r="A13" s="222"/>
      <c r="B13" s="2"/>
      <c r="C13" s="2"/>
      <c r="D13" s="224"/>
      <c r="E13" s="224"/>
      <c r="F13" s="224"/>
      <c r="G13" s="229" t="s">
        <v>187</v>
      </c>
      <c r="H13" s="230" t="s">
        <v>188</v>
      </c>
      <c r="I13" s="105" t="s">
        <v>189</v>
      </c>
      <c r="J13" s="222"/>
      <c r="K13" s="222"/>
      <c r="L13" s="222"/>
      <c r="M13" s="222"/>
      <c r="O13" s="227"/>
      <c r="P13" s="227"/>
      <c r="Q13" s="227"/>
      <c r="R13" s="228"/>
      <c r="S13" s="228"/>
      <c r="T13" s="228"/>
    </row>
    <row r="14" spans="1:20">
      <c r="A14" s="222"/>
      <c r="B14" s="2"/>
      <c r="C14" s="2"/>
      <c r="D14" s="224"/>
      <c r="E14" s="224"/>
      <c r="F14" s="224"/>
      <c r="G14" s="224"/>
      <c r="H14" s="231"/>
      <c r="I14" s="222"/>
      <c r="J14" s="222"/>
      <c r="K14" s="222"/>
      <c r="L14" s="222"/>
      <c r="M14" s="222"/>
      <c r="O14" s="227"/>
      <c r="P14" s="227"/>
      <c r="Q14" s="227"/>
      <c r="R14" s="228"/>
      <c r="S14" s="228"/>
      <c r="T14" s="228"/>
    </row>
    <row r="15" spans="1:20">
      <c r="A15" s="222"/>
      <c r="B15" s="2"/>
      <c r="C15" s="2"/>
      <c r="D15" s="224"/>
      <c r="E15" s="224"/>
      <c r="F15" s="224"/>
      <c r="G15" s="232"/>
      <c r="H15" s="222"/>
      <c r="I15" s="222"/>
      <c r="J15" s="222"/>
      <c r="K15" s="222"/>
      <c r="L15" s="222"/>
      <c r="M15" s="222"/>
      <c r="O15" s="227"/>
      <c r="P15" s="227"/>
      <c r="Q15" s="227"/>
      <c r="R15" s="228"/>
      <c r="S15" s="228"/>
      <c r="T15" s="228"/>
    </row>
    <row r="16" spans="1:20" ht="18.95" customHeight="1">
      <c r="A16" s="222"/>
      <c r="B16" s="355" t="s">
        <v>190</v>
      </c>
      <c r="C16" s="356"/>
      <c r="D16" s="342" t="s">
        <v>191</v>
      </c>
      <c r="E16" s="342"/>
      <c r="F16" s="342"/>
      <c r="G16" s="7"/>
      <c r="H16" s="353" t="s">
        <v>192</v>
      </c>
      <c r="I16" s="354"/>
      <c r="J16" s="354"/>
      <c r="K16" s="354"/>
      <c r="L16" s="354"/>
      <c r="M16" s="549"/>
      <c r="O16" s="227"/>
      <c r="P16" s="227"/>
      <c r="Q16" s="227"/>
      <c r="R16" s="228"/>
      <c r="S16" s="228"/>
      <c r="T16" s="228"/>
    </row>
    <row r="17" spans="2:20" ht="51.75" customHeight="1">
      <c r="B17" s="363" t="s">
        <v>193</v>
      </c>
      <c r="C17" s="528"/>
      <c r="D17" s="339" t="s">
        <v>194</v>
      </c>
      <c r="E17" s="340"/>
      <c r="F17" s="340"/>
      <c r="G17" s="40"/>
      <c r="H17" s="529"/>
      <c r="I17" s="530"/>
      <c r="J17" s="530"/>
      <c r="K17" s="531"/>
      <c r="L17" s="233"/>
      <c r="M17" s="234"/>
      <c r="N17" s="227"/>
      <c r="O17" s="227"/>
      <c r="P17" s="227"/>
      <c r="Q17" s="228"/>
      <c r="R17" s="228"/>
      <c r="S17" s="228"/>
      <c r="T17" s="222"/>
    </row>
    <row r="18" spans="2:20" ht="79.5" customHeight="1">
      <c r="B18" s="539" t="s">
        <v>195</v>
      </c>
      <c r="C18" s="146">
        <v>1</v>
      </c>
      <c r="D18" s="339" t="s">
        <v>196</v>
      </c>
      <c r="E18" s="340"/>
      <c r="F18" s="340"/>
      <c r="G18" s="40"/>
      <c r="H18" s="496" t="s">
        <v>833</v>
      </c>
      <c r="I18" s="497"/>
      <c r="J18" s="497"/>
      <c r="K18" s="511"/>
      <c r="L18" s="235"/>
      <c r="M18" s="14"/>
      <c r="N18" s="227"/>
      <c r="O18" s="227"/>
      <c r="P18" s="227"/>
      <c r="Q18" s="228"/>
      <c r="R18" s="228"/>
      <c r="S18" s="228"/>
      <c r="T18" s="222"/>
    </row>
    <row r="19" spans="2:20" ht="79.5" customHeight="1">
      <c r="B19" s="540"/>
      <c r="C19" s="146">
        <v>2</v>
      </c>
      <c r="D19" s="339" t="s">
        <v>198</v>
      </c>
      <c r="E19" s="340"/>
      <c r="F19" s="340"/>
      <c r="G19" s="40"/>
      <c r="H19" s="496"/>
      <c r="I19" s="497"/>
      <c r="J19" s="497"/>
      <c r="K19" s="511"/>
      <c r="L19" s="235"/>
      <c r="M19" s="14"/>
      <c r="N19" s="227"/>
      <c r="O19" s="227"/>
      <c r="P19" s="227"/>
      <c r="Q19" s="228"/>
      <c r="R19" s="228"/>
      <c r="S19" s="228"/>
      <c r="T19" s="222"/>
    </row>
    <row r="20" spans="2:20" ht="54" customHeight="1">
      <c r="B20" s="541"/>
      <c r="C20" s="146">
        <v>3</v>
      </c>
      <c r="D20" s="339" t="s">
        <v>199</v>
      </c>
      <c r="E20" s="340"/>
      <c r="F20" s="340"/>
      <c r="G20" s="40"/>
      <c r="H20" s="529"/>
      <c r="I20" s="530"/>
      <c r="J20" s="530"/>
      <c r="K20" s="531"/>
      <c r="L20" s="233"/>
      <c r="M20" s="234"/>
      <c r="N20" s="227"/>
      <c r="O20" s="227"/>
      <c r="P20" s="227"/>
      <c r="Q20" s="228"/>
      <c r="R20" s="228"/>
      <c r="S20" s="228"/>
      <c r="T20" s="222"/>
    </row>
    <row r="21" spans="2:20" ht="66" customHeight="1">
      <c r="B21" s="542" t="s">
        <v>200</v>
      </c>
      <c r="C21" s="122">
        <v>1</v>
      </c>
      <c r="D21" s="339" t="s">
        <v>201</v>
      </c>
      <c r="E21" s="340"/>
      <c r="F21" s="340"/>
      <c r="G21" s="40"/>
      <c r="H21" s="529" t="s">
        <v>202</v>
      </c>
      <c r="I21" s="530"/>
      <c r="J21" s="530"/>
      <c r="K21" s="531"/>
      <c r="L21" s="233"/>
      <c r="M21" s="14"/>
      <c r="N21" s="227"/>
      <c r="O21" s="227"/>
      <c r="P21" s="227"/>
      <c r="Q21" s="228"/>
      <c r="R21" s="228"/>
      <c r="S21" s="228"/>
      <c r="T21" s="222"/>
    </row>
    <row r="22" spans="2:20" ht="57" customHeight="1">
      <c r="B22" s="543"/>
      <c r="C22" s="148">
        <v>2</v>
      </c>
      <c r="D22" s="339" t="s">
        <v>834</v>
      </c>
      <c r="E22" s="340"/>
      <c r="F22" s="340"/>
      <c r="G22" s="40"/>
      <c r="H22" s="529"/>
      <c r="I22" s="530"/>
      <c r="J22" s="530"/>
      <c r="K22" s="531"/>
      <c r="L22" s="233"/>
      <c r="M22" s="14"/>
      <c r="N22" s="227"/>
      <c r="O22" s="227"/>
      <c r="P22" s="227"/>
      <c r="Q22" s="228"/>
      <c r="R22" s="228"/>
      <c r="S22" s="228"/>
      <c r="T22" s="222"/>
    </row>
    <row r="23" spans="2:20" ht="42.95" customHeight="1">
      <c r="B23" s="533" t="s">
        <v>204</v>
      </c>
      <c r="C23" s="122">
        <v>1</v>
      </c>
      <c r="D23" s="363" t="s">
        <v>205</v>
      </c>
      <c r="E23" s="364"/>
      <c r="F23" s="364"/>
      <c r="G23" s="40"/>
      <c r="H23" s="529"/>
      <c r="I23" s="530"/>
      <c r="J23" s="530"/>
      <c r="K23" s="531"/>
      <c r="L23" s="233"/>
      <c r="M23" s="14"/>
      <c r="N23" s="227"/>
      <c r="O23" s="227"/>
      <c r="P23" s="227"/>
      <c r="Q23" s="228"/>
      <c r="R23" s="228"/>
      <c r="S23" s="228"/>
      <c r="T23" s="222"/>
    </row>
    <row r="24" spans="2:20" ht="45" customHeight="1">
      <c r="B24" s="534"/>
      <c r="C24" s="148">
        <v>2</v>
      </c>
      <c r="D24" s="363" t="s">
        <v>206</v>
      </c>
      <c r="E24" s="364"/>
      <c r="F24" s="364"/>
      <c r="G24" s="40"/>
      <c r="H24" s="529"/>
      <c r="I24" s="530"/>
      <c r="J24" s="530"/>
      <c r="K24" s="531"/>
      <c r="L24" s="233"/>
      <c r="M24" s="14"/>
      <c r="N24" s="227"/>
      <c r="O24" s="227"/>
      <c r="P24" s="227"/>
      <c r="Q24" s="228"/>
      <c r="R24" s="228"/>
      <c r="S24" s="228"/>
      <c r="T24" s="222"/>
    </row>
    <row r="25" spans="2:20" ht="71.25" customHeight="1">
      <c r="B25" s="533" t="s">
        <v>207</v>
      </c>
      <c r="C25" s="145">
        <v>1</v>
      </c>
      <c r="D25" s="339" t="s">
        <v>208</v>
      </c>
      <c r="E25" s="340"/>
      <c r="F25" s="340"/>
      <c r="G25" s="40"/>
      <c r="H25" s="496" t="s">
        <v>209</v>
      </c>
      <c r="I25" s="497"/>
      <c r="J25" s="497"/>
      <c r="K25" s="511"/>
      <c r="L25" s="235"/>
      <c r="M25" s="14"/>
      <c r="N25" s="227"/>
      <c r="O25" s="227"/>
      <c r="P25" s="227"/>
      <c r="Q25" s="228"/>
      <c r="R25" s="228"/>
      <c r="S25" s="228"/>
      <c r="T25" s="222"/>
    </row>
    <row r="26" spans="2:20" ht="152.1" customHeight="1">
      <c r="B26" s="534"/>
      <c r="C26" s="147">
        <v>2</v>
      </c>
      <c r="D26" s="363" t="s">
        <v>835</v>
      </c>
      <c r="E26" s="364"/>
      <c r="F26" s="364"/>
      <c r="G26" s="104"/>
      <c r="H26" s="535"/>
      <c r="I26" s="536"/>
      <c r="J26" s="536"/>
      <c r="K26" s="537"/>
      <c r="L26" s="236"/>
      <c r="M26" s="14"/>
      <c r="N26" s="227"/>
      <c r="O26" s="227"/>
      <c r="P26" s="227"/>
      <c r="Q26" s="228"/>
      <c r="R26" s="228"/>
      <c r="S26" s="228"/>
      <c r="T26" s="222"/>
    </row>
    <row r="27" spans="2:20" ht="48.75" customHeight="1">
      <c r="B27" s="533" t="s">
        <v>211</v>
      </c>
      <c r="C27" s="123">
        <v>1</v>
      </c>
      <c r="D27" s="339" t="s">
        <v>212</v>
      </c>
      <c r="E27" s="340"/>
      <c r="F27" s="340"/>
      <c r="G27" s="40"/>
      <c r="H27" s="496" t="s">
        <v>215</v>
      </c>
      <c r="I27" s="497"/>
      <c r="J27" s="497"/>
      <c r="K27" s="511"/>
      <c r="L27" s="235"/>
      <c r="M27" s="14"/>
      <c r="N27" s="227"/>
      <c r="O27" s="227"/>
      <c r="P27" s="227"/>
      <c r="Q27" s="228"/>
      <c r="R27" s="228"/>
      <c r="S27" s="228"/>
      <c r="T27" s="222"/>
    </row>
    <row r="28" spans="2:20" ht="48.75" customHeight="1">
      <c r="B28" s="538"/>
      <c r="C28" s="123">
        <v>2</v>
      </c>
      <c r="D28" s="339" t="s">
        <v>213</v>
      </c>
      <c r="E28" s="340"/>
      <c r="F28" s="340"/>
      <c r="G28" s="40"/>
      <c r="H28" s="496"/>
      <c r="I28" s="497"/>
      <c r="J28" s="497"/>
      <c r="K28" s="511"/>
      <c r="L28" s="235"/>
      <c r="M28" s="14"/>
      <c r="N28" s="227"/>
      <c r="O28" s="227"/>
      <c r="P28" s="227"/>
      <c r="Q28" s="228"/>
      <c r="R28" s="228"/>
      <c r="S28" s="228"/>
      <c r="T28" s="222"/>
    </row>
    <row r="29" spans="2:20" ht="78" customHeight="1">
      <c r="B29" s="538"/>
      <c r="C29" s="123">
        <v>3</v>
      </c>
      <c r="D29" s="339" t="s">
        <v>836</v>
      </c>
      <c r="E29" s="340"/>
      <c r="F29" s="340"/>
      <c r="G29" s="40"/>
      <c r="H29" s="496" t="s">
        <v>215</v>
      </c>
      <c r="I29" s="497"/>
      <c r="J29" s="497"/>
      <c r="K29" s="511"/>
      <c r="L29" s="235"/>
      <c r="M29" s="14"/>
      <c r="N29" s="227"/>
      <c r="O29" s="227"/>
      <c r="P29" s="227"/>
      <c r="Q29" s="228"/>
      <c r="R29" s="228"/>
      <c r="S29" s="228"/>
      <c r="T29" s="222"/>
    </row>
    <row r="30" spans="2:20" ht="78" customHeight="1">
      <c r="B30" s="538"/>
      <c r="C30" s="123">
        <v>4</v>
      </c>
      <c r="D30" s="339" t="s">
        <v>216</v>
      </c>
      <c r="E30" s="340"/>
      <c r="F30" s="340"/>
      <c r="G30" s="40"/>
      <c r="H30" s="496"/>
      <c r="I30" s="497"/>
      <c r="J30" s="497"/>
      <c r="K30" s="511"/>
      <c r="L30" s="235"/>
      <c r="M30" s="14"/>
      <c r="N30" s="227"/>
      <c r="O30" s="227"/>
      <c r="P30" s="227"/>
      <c r="Q30" s="228"/>
      <c r="R30" s="228"/>
      <c r="S30" s="228"/>
      <c r="T30" s="222"/>
    </row>
    <row r="31" spans="2:20" ht="81.95" customHeight="1">
      <c r="B31" s="534"/>
      <c r="C31" s="123">
        <v>5</v>
      </c>
      <c r="D31" s="339" t="s">
        <v>837</v>
      </c>
      <c r="E31" s="340"/>
      <c r="F31" s="340"/>
      <c r="G31" s="40"/>
      <c r="H31" s="496" t="s">
        <v>218</v>
      </c>
      <c r="I31" s="497"/>
      <c r="J31" s="497"/>
      <c r="K31" s="511"/>
      <c r="L31" s="235"/>
      <c r="M31" s="14"/>
      <c r="N31" s="227"/>
      <c r="O31" s="227"/>
      <c r="P31" s="227"/>
      <c r="Q31" s="228"/>
      <c r="R31" s="228"/>
      <c r="S31" s="228"/>
      <c r="T31" s="222"/>
    </row>
    <row r="32" spans="2:20" ht="81.95" customHeight="1">
      <c r="B32" s="363" t="s">
        <v>219</v>
      </c>
      <c r="C32" s="528"/>
      <c r="D32" s="339" t="s">
        <v>220</v>
      </c>
      <c r="E32" s="340"/>
      <c r="F32" s="340"/>
      <c r="G32" s="40"/>
      <c r="H32" s="529"/>
      <c r="I32" s="530"/>
      <c r="J32" s="530"/>
      <c r="K32" s="531"/>
      <c r="L32" s="235"/>
      <c r="M32" s="14"/>
      <c r="N32" s="227"/>
      <c r="O32" s="227"/>
      <c r="P32" s="227"/>
      <c r="Q32" s="228"/>
      <c r="R32" s="228"/>
      <c r="S32" s="228"/>
      <c r="T32" s="222"/>
    </row>
    <row r="33" spans="1:20" ht="81.95" customHeight="1">
      <c r="A33" s="222"/>
      <c r="B33" s="363" t="s">
        <v>221</v>
      </c>
      <c r="C33" s="528"/>
      <c r="D33" s="339" t="s">
        <v>222</v>
      </c>
      <c r="E33" s="340"/>
      <c r="F33" s="340"/>
      <c r="G33" s="40"/>
      <c r="H33" s="529"/>
      <c r="I33" s="530"/>
      <c r="J33" s="530"/>
      <c r="K33" s="531"/>
      <c r="L33" s="235"/>
      <c r="M33" s="14"/>
      <c r="N33" s="227"/>
      <c r="O33" s="227"/>
      <c r="P33" s="227"/>
      <c r="Q33" s="228"/>
      <c r="R33" s="228"/>
      <c r="S33" s="228"/>
      <c r="T33" s="222"/>
    </row>
    <row r="34" spans="1:20" ht="81.95" customHeight="1">
      <c r="A34" s="222"/>
      <c r="B34" s="363" t="s">
        <v>223</v>
      </c>
      <c r="C34" s="528"/>
      <c r="D34" s="339" t="s">
        <v>224</v>
      </c>
      <c r="E34" s="340"/>
      <c r="F34" s="340"/>
      <c r="G34" s="40"/>
      <c r="H34" s="529"/>
      <c r="I34" s="530"/>
      <c r="J34" s="530"/>
      <c r="K34" s="531"/>
      <c r="L34" s="235"/>
      <c r="M34" s="14"/>
      <c r="N34" s="227"/>
      <c r="O34" s="227"/>
      <c r="P34" s="227"/>
      <c r="Q34" s="228"/>
      <c r="R34" s="228"/>
      <c r="S34" s="228"/>
      <c r="T34" s="222"/>
    </row>
    <row r="35" spans="1:20">
      <c r="A35" s="222"/>
      <c r="B35" s="2"/>
      <c r="C35" s="2"/>
      <c r="D35" s="224"/>
      <c r="E35" s="224"/>
      <c r="F35" s="224"/>
      <c r="G35" s="222"/>
      <c r="H35" s="222"/>
      <c r="I35" s="222"/>
      <c r="J35" s="222"/>
      <c r="K35" s="222"/>
      <c r="L35" s="222"/>
      <c r="M35" s="14"/>
      <c r="N35" s="227"/>
      <c r="O35" s="227"/>
      <c r="P35" s="227"/>
      <c r="Q35" s="228"/>
      <c r="R35" s="228"/>
      <c r="S35" s="228"/>
      <c r="T35" s="222"/>
    </row>
    <row r="36" spans="1:20" ht="86.1" customHeight="1">
      <c r="A36" s="222"/>
      <c r="B36" s="2"/>
      <c r="C36" s="2"/>
      <c r="D36" s="224"/>
      <c r="E36" s="224"/>
      <c r="F36" s="46" t="s">
        <v>225</v>
      </c>
      <c r="G36" s="47" t="str">
        <f ca="1">DATA!C80</f>
        <v>入力未完了</v>
      </c>
      <c r="H36" s="222"/>
      <c r="I36" s="222"/>
      <c r="J36" s="222"/>
      <c r="K36" s="222"/>
      <c r="L36" s="222"/>
      <c r="M36" s="14"/>
      <c r="N36" s="227"/>
      <c r="O36" s="227"/>
      <c r="P36" s="227"/>
      <c r="Q36" s="228"/>
      <c r="R36" s="228"/>
      <c r="S36" s="228"/>
      <c r="T36" s="222"/>
    </row>
    <row r="37" spans="1:20" ht="39.75">
      <c r="A37" s="10" t="s">
        <v>97</v>
      </c>
      <c r="B37" s="222"/>
      <c r="C37" s="222"/>
      <c r="D37" s="222"/>
      <c r="E37" s="222"/>
      <c r="F37" s="222"/>
      <c r="G37" s="222"/>
      <c r="H37" s="222"/>
      <c r="I37" s="222"/>
      <c r="J37" s="222"/>
      <c r="K37" s="222"/>
      <c r="L37" s="222"/>
      <c r="M37" s="222"/>
      <c r="O37" s="227"/>
      <c r="P37" s="227"/>
      <c r="Q37" s="227"/>
      <c r="R37" s="228"/>
      <c r="S37" s="228"/>
      <c r="T37" s="228"/>
    </row>
    <row r="38" spans="1:20" s="30" customFormat="1" ht="57.95" customHeight="1">
      <c r="A38" s="224"/>
      <c r="B38" s="358" t="s">
        <v>838</v>
      </c>
      <c r="C38" s="358"/>
      <c r="D38" s="358"/>
      <c r="E38" s="358"/>
      <c r="F38" s="358"/>
      <c r="G38" s="358"/>
      <c r="H38" s="358"/>
      <c r="I38" s="358"/>
      <c r="J38" s="358"/>
      <c r="K38" s="358"/>
      <c r="L38" s="358"/>
      <c r="M38" s="358"/>
      <c r="N38" s="15"/>
      <c r="O38" s="224"/>
      <c r="P38" s="224"/>
      <c r="Q38" s="224"/>
      <c r="R38" s="224"/>
      <c r="S38" s="224"/>
      <c r="T38" s="224"/>
    </row>
    <row r="39" spans="1:20">
      <c r="A39" s="222"/>
      <c r="B39" s="2"/>
      <c r="C39" s="2"/>
      <c r="D39" s="224"/>
      <c r="E39" s="224"/>
      <c r="F39" s="224"/>
      <c r="G39" s="224"/>
      <c r="H39" s="222"/>
      <c r="I39" s="222"/>
      <c r="J39" s="222"/>
      <c r="K39" s="222"/>
      <c r="L39" s="222"/>
      <c r="M39" s="222"/>
      <c r="O39" s="227"/>
      <c r="P39" s="227"/>
      <c r="Q39" s="227"/>
      <c r="R39" s="228"/>
      <c r="S39" s="228"/>
      <c r="T39" s="228"/>
    </row>
    <row r="40" spans="1:20" ht="42.95" customHeight="1">
      <c r="A40" s="222"/>
      <c r="B40" s="2"/>
      <c r="C40" s="2"/>
      <c r="D40" s="370" t="s">
        <v>227</v>
      </c>
      <c r="E40" s="370"/>
      <c r="F40" s="370"/>
      <c r="G40" s="224"/>
      <c r="H40" s="222"/>
      <c r="I40" s="222"/>
      <c r="J40" s="14"/>
      <c r="K40" s="227"/>
      <c r="L40" s="227"/>
      <c r="M40" s="227"/>
      <c r="N40" s="228"/>
      <c r="O40" s="228"/>
      <c r="P40" s="228"/>
      <c r="Q40" s="222"/>
      <c r="R40" s="222"/>
      <c r="S40" s="222"/>
      <c r="T40" s="222"/>
    </row>
    <row r="41" spans="1:20" ht="48" customHeight="1">
      <c r="A41" s="222"/>
      <c r="B41" s="222"/>
      <c r="C41" s="222"/>
      <c r="D41" s="532" t="str">
        <f ca="1">IF(G36="入力完了",SUM(F46:F83),"質問を全て回答してください")</f>
        <v>質問を全て回答してください</v>
      </c>
      <c r="E41" s="532"/>
      <c r="F41" s="532"/>
      <c r="G41" s="532"/>
      <c r="H41" s="222"/>
      <c r="I41" s="222"/>
      <c r="J41" s="14"/>
      <c r="K41" s="227"/>
      <c r="L41" s="227"/>
      <c r="M41" s="227"/>
      <c r="N41" s="228"/>
      <c r="O41" s="228"/>
      <c r="P41" s="228"/>
      <c r="Q41" s="222"/>
      <c r="R41" s="222"/>
      <c r="S41" s="222"/>
      <c r="T41" s="222"/>
    </row>
    <row r="42" spans="1:20" ht="29.1" customHeight="1">
      <c r="A42" s="222"/>
      <c r="B42" s="222"/>
      <c r="C42" s="222"/>
      <c r="D42"/>
      <c r="E42"/>
      <c r="F42"/>
      <c r="G42"/>
      <c r="H42" s="222"/>
      <c r="I42" s="222"/>
      <c r="J42" s="14"/>
      <c r="K42" s="227"/>
      <c r="L42" s="227"/>
      <c r="M42" s="227"/>
      <c r="N42" s="228"/>
      <c r="O42" s="228"/>
      <c r="P42" s="228"/>
      <c r="Q42" s="222"/>
      <c r="R42" s="222"/>
      <c r="S42" s="222"/>
      <c r="T42" s="222"/>
    </row>
    <row r="43" spans="1:20" ht="51.95" customHeight="1">
      <c r="A43" s="222"/>
      <c r="B43" s="13" t="s">
        <v>98</v>
      </c>
      <c r="C43" s="13"/>
      <c r="D43" s="224"/>
      <c r="E43" s="224"/>
      <c r="F43" s="106"/>
      <c r="G43"/>
      <c r="H43"/>
      <c r="I43" s="222"/>
      <c r="J43" s="222"/>
      <c r="K43" s="222"/>
      <c r="L43" s="222"/>
      <c r="M43" s="222"/>
      <c r="O43" s="227"/>
      <c r="P43" s="227"/>
      <c r="Q43" s="227"/>
      <c r="R43" s="228"/>
      <c r="S43" s="228"/>
      <c r="T43" s="228"/>
    </row>
    <row r="44" spans="1:20" ht="25.5">
      <c r="A44" s="222"/>
      <c r="B44" s="237"/>
      <c r="C44" s="237"/>
      <c r="D44" s="224"/>
      <c r="E44" s="224"/>
      <c r="F44" s="106" t="s">
        <v>229</v>
      </c>
      <c r="G44" s="224"/>
      <c r="H44" s="222"/>
      <c r="I44" s="222"/>
      <c r="J44" s="222"/>
      <c r="K44" s="222"/>
      <c r="L44" s="222"/>
      <c r="M44" s="222"/>
      <c r="O44" s="227"/>
      <c r="P44" s="227"/>
      <c r="Q44" s="227"/>
      <c r="R44" s="228"/>
      <c r="S44" s="228"/>
      <c r="T44" s="228"/>
    </row>
    <row r="45" spans="1:20" ht="33.950000000000003" customHeight="1">
      <c r="A45" s="222"/>
      <c r="B45" s="318" t="s">
        <v>99</v>
      </c>
      <c r="C45" s="319"/>
      <c r="D45" s="319"/>
      <c r="E45" s="320"/>
      <c r="F45" s="141" t="s">
        <v>230</v>
      </c>
      <c r="G45" s="65" t="s">
        <v>231</v>
      </c>
      <c r="H45" s="321" t="s">
        <v>101</v>
      </c>
      <c r="I45" s="322"/>
      <c r="J45" s="322"/>
      <c r="K45" s="322"/>
      <c r="L45" s="322"/>
      <c r="M45" s="323"/>
      <c r="O45" s="227"/>
      <c r="P45" s="227"/>
      <c r="Q45" s="227"/>
      <c r="R45" s="228"/>
      <c r="S45" s="228"/>
      <c r="T45" s="228"/>
    </row>
    <row r="46" spans="1:20" ht="114.95" customHeight="1">
      <c r="A46" s="222"/>
      <c r="B46" s="306" t="s">
        <v>102</v>
      </c>
      <c r="C46" s="308" t="s">
        <v>103</v>
      </c>
      <c r="D46" s="308"/>
      <c r="E46" s="308"/>
      <c r="F46" s="151">
        <f ca="1">DATA!C84</f>
        <v>0</v>
      </c>
      <c r="G46" s="124"/>
      <c r="H46" s="366" t="s">
        <v>232</v>
      </c>
      <c r="I46" s="366"/>
      <c r="J46" s="366"/>
      <c r="K46" s="366"/>
      <c r="L46" s="366"/>
      <c r="M46" s="366"/>
      <c r="O46" s="227"/>
      <c r="P46" s="227"/>
      <c r="Q46" s="227"/>
      <c r="R46" s="228"/>
      <c r="S46" s="228"/>
      <c r="T46" s="228"/>
    </row>
    <row r="47" spans="1:20" ht="189.95" customHeight="1">
      <c r="A47" s="222"/>
      <c r="B47" s="310"/>
      <c r="C47" s="308" t="s">
        <v>106</v>
      </c>
      <c r="D47" s="308"/>
      <c r="E47" s="308"/>
      <c r="F47" s="152">
        <f ca="1">DATA!C85</f>
        <v>0</v>
      </c>
      <c r="G47" s="124"/>
      <c r="H47" s="366" t="s">
        <v>233</v>
      </c>
      <c r="I47" s="366"/>
      <c r="J47" s="366"/>
      <c r="K47" s="366"/>
      <c r="L47" s="366"/>
      <c r="M47" s="366"/>
      <c r="O47" s="227"/>
      <c r="P47" s="227"/>
      <c r="Q47" s="227"/>
      <c r="R47" s="228"/>
      <c r="S47" s="228"/>
      <c r="T47" s="228"/>
    </row>
    <row r="48" spans="1:20" ht="87.95" customHeight="1">
      <c r="A48" s="222"/>
      <c r="B48" s="310"/>
      <c r="C48" s="324" t="s">
        <v>108</v>
      </c>
      <c r="D48" s="324"/>
      <c r="E48" s="324"/>
      <c r="F48" s="152" t="str">
        <f ca="1">DATA!C86</f>
        <v>無</v>
      </c>
      <c r="G48" s="124"/>
      <c r="H48" s="366" t="s">
        <v>234</v>
      </c>
      <c r="I48" s="366"/>
      <c r="J48" s="366"/>
      <c r="K48" s="366"/>
      <c r="L48" s="366"/>
      <c r="M48" s="366"/>
      <c r="O48" s="227"/>
      <c r="P48" s="227"/>
      <c r="Q48" s="227"/>
      <c r="R48" s="228"/>
      <c r="S48" s="228"/>
      <c r="T48" s="228"/>
    </row>
    <row r="49" spans="2:15" ht="84.95" customHeight="1">
      <c r="B49" s="310"/>
      <c r="C49" s="308" t="s">
        <v>110</v>
      </c>
      <c r="D49" s="308"/>
      <c r="E49" s="308"/>
      <c r="F49" s="152" t="str">
        <f ca="1">DATA!C87</f>
        <v>無</v>
      </c>
      <c r="G49" s="124"/>
      <c r="H49" s="366" t="s">
        <v>235</v>
      </c>
      <c r="I49" s="366"/>
      <c r="J49" s="366"/>
      <c r="K49" s="366"/>
      <c r="L49" s="366"/>
      <c r="M49" s="366"/>
      <c r="O49" s="227"/>
    </row>
    <row r="50" spans="2:15" ht="126.95" customHeight="1">
      <c r="B50" s="310"/>
      <c r="C50" s="308" t="s">
        <v>112</v>
      </c>
      <c r="D50" s="308"/>
      <c r="E50" s="308"/>
      <c r="F50" s="152" t="str">
        <f ca="1">DATA!C88</f>
        <v>無</v>
      </c>
      <c r="G50" s="124"/>
      <c r="H50" s="366" t="s">
        <v>236</v>
      </c>
      <c r="I50" s="366"/>
      <c r="J50" s="366"/>
      <c r="K50" s="366"/>
      <c r="L50" s="366"/>
      <c r="M50" s="366"/>
      <c r="O50" s="227"/>
    </row>
    <row r="51" spans="2:15" ht="53.1" customHeight="1">
      <c r="B51" s="310"/>
      <c r="C51" s="308" t="s">
        <v>114</v>
      </c>
      <c r="D51" s="308"/>
      <c r="E51" s="308"/>
      <c r="F51" s="152" t="str">
        <f ca="1">DATA!C89</f>
        <v>無</v>
      </c>
      <c r="G51" s="124"/>
      <c r="H51" s="366" t="s">
        <v>237</v>
      </c>
      <c r="I51" s="366"/>
      <c r="J51" s="366"/>
      <c r="K51" s="366"/>
      <c r="L51" s="366"/>
      <c r="M51" s="366"/>
      <c r="O51" s="227"/>
    </row>
    <row r="52" spans="2:15" ht="59.1" customHeight="1">
      <c r="B52" s="310"/>
      <c r="C52" s="308" t="s">
        <v>116</v>
      </c>
      <c r="D52" s="308"/>
      <c r="E52" s="308"/>
      <c r="F52" s="152" t="str">
        <f ca="1">DATA!C90</f>
        <v>無</v>
      </c>
      <c r="G52" s="124"/>
      <c r="H52" s="366" t="s">
        <v>238</v>
      </c>
      <c r="I52" s="366"/>
      <c r="J52" s="366"/>
      <c r="K52" s="366"/>
      <c r="L52" s="366"/>
      <c r="M52" s="366"/>
      <c r="O52" s="227"/>
    </row>
    <row r="53" spans="2:15" ht="59.1" customHeight="1">
      <c r="B53" s="310"/>
      <c r="C53" s="308" t="s">
        <v>118</v>
      </c>
      <c r="D53" s="308"/>
      <c r="E53" s="308"/>
      <c r="F53" s="152">
        <f ca="1">DATA!C91</f>
        <v>0</v>
      </c>
      <c r="G53" s="124"/>
      <c r="H53" s="366" t="s">
        <v>239</v>
      </c>
      <c r="I53" s="366"/>
      <c r="J53" s="366"/>
      <c r="K53" s="366"/>
      <c r="L53" s="366"/>
      <c r="M53" s="366"/>
      <c r="O53" s="227"/>
    </row>
    <row r="54" spans="2:15" ht="60.95" customHeight="1">
      <c r="B54" s="310"/>
      <c r="C54" s="308" t="s">
        <v>120</v>
      </c>
      <c r="D54" s="308"/>
      <c r="E54" s="308"/>
      <c r="F54" s="152">
        <f>DATA!C92</f>
        <v>0</v>
      </c>
      <c r="G54" s="124"/>
      <c r="H54" s="366" t="s">
        <v>839</v>
      </c>
      <c r="I54" s="366"/>
      <c r="J54" s="366"/>
      <c r="K54" s="366"/>
      <c r="L54" s="366"/>
      <c r="M54" s="366"/>
      <c r="O54" s="227"/>
    </row>
    <row r="55" spans="2:15" ht="60" customHeight="1">
      <c r="B55" s="306" t="s">
        <v>122</v>
      </c>
      <c r="C55" s="308" t="s">
        <v>123</v>
      </c>
      <c r="D55" s="308"/>
      <c r="E55" s="308"/>
      <c r="F55" s="152" t="str">
        <f ca="1">DATA!C93</f>
        <v>無</v>
      </c>
      <c r="G55" s="124"/>
      <c r="H55" s="366" t="s">
        <v>241</v>
      </c>
      <c r="I55" s="366"/>
      <c r="J55" s="366"/>
      <c r="K55" s="366"/>
      <c r="L55" s="366"/>
      <c r="M55" s="366"/>
      <c r="O55" s="227"/>
    </row>
    <row r="56" spans="2:15" ht="171" customHeight="1">
      <c r="B56" s="310"/>
      <c r="C56" s="308" t="s">
        <v>125</v>
      </c>
      <c r="D56" s="308"/>
      <c r="E56" s="308"/>
      <c r="F56" s="152" t="str">
        <f ca="1">DATA!C94</f>
        <v>無</v>
      </c>
      <c r="G56" s="124"/>
      <c r="H56" s="366" t="s">
        <v>242</v>
      </c>
      <c r="I56" s="366"/>
      <c r="J56" s="366"/>
      <c r="K56" s="366"/>
      <c r="L56" s="366"/>
      <c r="M56" s="366"/>
      <c r="O56" s="227"/>
    </row>
    <row r="57" spans="2:15" ht="138.94999999999999" customHeight="1">
      <c r="B57" s="138"/>
      <c r="C57" s="308" t="s">
        <v>127</v>
      </c>
      <c r="D57" s="308"/>
      <c r="E57" s="308"/>
      <c r="F57" s="152" t="str">
        <f ca="1">DATA!C95</f>
        <v>無</v>
      </c>
      <c r="G57" s="124"/>
      <c r="H57" s="520" t="s">
        <v>243</v>
      </c>
      <c r="I57" s="521"/>
      <c r="J57" s="521"/>
      <c r="K57" s="521"/>
      <c r="L57" s="521"/>
      <c r="M57" s="522"/>
      <c r="O57" s="227"/>
    </row>
    <row r="58" spans="2:15" ht="141.94999999999999" customHeight="1">
      <c r="B58" s="138"/>
      <c r="C58" s="308" t="s">
        <v>129</v>
      </c>
      <c r="D58" s="308"/>
      <c r="E58" s="308"/>
      <c r="F58" s="152" t="str">
        <f ca="1">DATA!C96</f>
        <v>無</v>
      </c>
      <c r="G58" s="124"/>
      <c r="H58" s="520" t="s">
        <v>244</v>
      </c>
      <c r="I58" s="521"/>
      <c r="J58" s="521"/>
      <c r="K58" s="521"/>
      <c r="L58" s="521"/>
      <c r="M58" s="522"/>
      <c r="O58" s="227"/>
    </row>
    <row r="59" spans="2:15" ht="171" customHeight="1">
      <c r="B59" s="138"/>
      <c r="C59" s="308" t="s">
        <v>131</v>
      </c>
      <c r="D59" s="308"/>
      <c r="E59" s="308"/>
      <c r="F59" s="152" t="str">
        <f ca="1">DATA!C97</f>
        <v>無</v>
      </c>
      <c r="G59" s="124"/>
      <c r="H59" s="520" t="s">
        <v>245</v>
      </c>
      <c r="I59" s="521"/>
      <c r="J59" s="521"/>
      <c r="K59" s="521"/>
      <c r="L59" s="521"/>
      <c r="M59" s="522"/>
      <c r="O59" s="227"/>
    </row>
    <row r="60" spans="2:15" ht="86.1" customHeight="1">
      <c r="B60" s="306" t="s">
        <v>133</v>
      </c>
      <c r="C60" s="308" t="s">
        <v>134</v>
      </c>
      <c r="D60" s="308"/>
      <c r="E60" s="308"/>
      <c r="F60" s="152">
        <f ca="1">DATA!C98</f>
        <v>0</v>
      </c>
      <c r="G60" s="124"/>
      <c r="H60" s="366" t="s">
        <v>246</v>
      </c>
      <c r="I60" s="366"/>
      <c r="J60" s="366"/>
      <c r="K60" s="366"/>
      <c r="L60" s="366"/>
      <c r="M60" s="366"/>
      <c r="O60" s="227"/>
    </row>
    <row r="61" spans="2:15" ht="158.1" customHeight="1">
      <c r="B61" s="307"/>
      <c r="C61" s="308" t="s">
        <v>137</v>
      </c>
      <c r="D61" s="308"/>
      <c r="E61" s="308"/>
      <c r="F61" s="152">
        <f ca="1">DATA!C99</f>
        <v>0</v>
      </c>
      <c r="G61" s="124"/>
      <c r="H61" s="366" t="s">
        <v>247</v>
      </c>
      <c r="I61" s="366"/>
      <c r="J61" s="366"/>
      <c r="K61" s="366"/>
      <c r="L61" s="366"/>
      <c r="M61" s="366"/>
      <c r="O61" s="227" t="str">
        <f>IF(G31="","-",G31)</f>
        <v>-</v>
      </c>
    </row>
    <row r="62" spans="2:15" ht="131.1" customHeight="1">
      <c r="B62" s="50" t="s">
        <v>139</v>
      </c>
      <c r="C62" s="300" t="s">
        <v>140</v>
      </c>
      <c r="D62" s="300"/>
      <c r="E62" s="300"/>
      <c r="F62" s="153" t="str">
        <f ca="1">DATA!C100</f>
        <v>無</v>
      </c>
      <c r="G62" s="125"/>
      <c r="H62" s="372" t="s">
        <v>248</v>
      </c>
      <c r="I62" s="373"/>
      <c r="J62" s="373"/>
      <c r="K62" s="373"/>
      <c r="L62" s="373"/>
      <c r="M62" s="373"/>
      <c r="O62" s="227"/>
    </row>
    <row r="64" spans="2:15" ht="39.75">
      <c r="B64" s="13" t="s">
        <v>142</v>
      </c>
      <c r="C64" s="13"/>
      <c r="D64" s="224"/>
      <c r="E64" s="224"/>
      <c r="F64" s="224"/>
      <c r="G64" s="224"/>
      <c r="H64" s="222"/>
      <c r="I64" s="222"/>
      <c r="J64" s="222"/>
      <c r="K64" s="222"/>
      <c r="L64" s="222"/>
      <c r="M64" s="222"/>
      <c r="O64" s="227"/>
    </row>
    <row r="65" spans="2:14" ht="38.1" customHeight="1">
      <c r="B65" s="367" t="s">
        <v>143</v>
      </c>
      <c r="C65" s="368"/>
      <c r="D65" s="368"/>
      <c r="E65" s="368"/>
      <c r="F65" s="135" t="s">
        <v>249</v>
      </c>
      <c r="G65" s="66" t="s">
        <v>231</v>
      </c>
      <c r="H65" s="67" t="s">
        <v>101</v>
      </c>
      <c r="I65" s="67"/>
      <c r="J65" s="6"/>
      <c r="K65" s="6"/>
      <c r="L65" s="6"/>
      <c r="M65" s="7"/>
    </row>
    <row r="66" spans="2:14" ht="246" customHeight="1">
      <c r="B66" s="527" t="s">
        <v>144</v>
      </c>
      <c r="C66" s="290" t="s">
        <v>145</v>
      </c>
      <c r="D66" s="291"/>
      <c r="E66" s="291"/>
      <c r="F66" s="46" t="str">
        <f ca="1">DATA!$E105</f>
        <v>有</v>
      </c>
      <c r="G66" s="68"/>
      <c r="H66" s="520" t="s">
        <v>840</v>
      </c>
      <c r="I66" s="521"/>
      <c r="J66" s="521"/>
      <c r="K66" s="521"/>
      <c r="L66" s="521"/>
      <c r="M66" s="522"/>
    </row>
    <row r="67" spans="2:14" ht="267" customHeight="1">
      <c r="B67" s="527"/>
      <c r="C67" s="290" t="s">
        <v>146</v>
      </c>
      <c r="D67" s="291"/>
      <c r="E67" s="291"/>
      <c r="F67" s="46" t="str">
        <f ca="1">DATA!$E106</f>
        <v>無</v>
      </c>
      <c r="G67" s="68"/>
      <c r="H67" s="520" t="s">
        <v>841</v>
      </c>
      <c r="I67" s="521"/>
      <c r="J67" s="521"/>
      <c r="K67" s="521"/>
      <c r="L67" s="521"/>
      <c r="M67" s="522"/>
      <c r="N67" s="15"/>
    </row>
    <row r="68" spans="2:14" ht="128.1" customHeight="1">
      <c r="B68" s="527"/>
      <c r="C68" s="290" t="s">
        <v>148</v>
      </c>
      <c r="D68" s="291"/>
      <c r="E68" s="291"/>
      <c r="F68" s="46" t="str">
        <f ca="1">DATA!$E107</f>
        <v>無</v>
      </c>
      <c r="G68" s="68"/>
      <c r="H68" s="520" t="s">
        <v>842</v>
      </c>
      <c r="I68" s="521"/>
      <c r="J68" s="521"/>
      <c r="K68" s="521"/>
      <c r="L68" s="521"/>
      <c r="M68" s="522"/>
    </row>
    <row r="69" spans="2:14" ht="96.95" customHeight="1">
      <c r="B69" s="527"/>
      <c r="C69" s="290" t="s">
        <v>150</v>
      </c>
      <c r="D69" s="291"/>
      <c r="E69" s="291"/>
      <c r="F69" s="46" t="str">
        <f ca="1">DATA!$E108</f>
        <v>有</v>
      </c>
      <c r="G69" s="68"/>
      <c r="H69" s="520" t="s">
        <v>843</v>
      </c>
      <c r="I69" s="521"/>
      <c r="J69" s="521"/>
      <c r="K69" s="521"/>
      <c r="L69" s="521"/>
      <c r="M69" s="522"/>
    </row>
    <row r="70" spans="2:14" ht="72" customHeight="1">
      <c r="B70" s="527"/>
      <c r="C70" s="290" t="s">
        <v>152</v>
      </c>
      <c r="D70" s="291"/>
      <c r="E70" s="291"/>
      <c r="F70" s="46" t="str">
        <f ca="1">DATA!$E109</f>
        <v>有</v>
      </c>
      <c r="G70" s="68"/>
      <c r="H70" s="520" t="s">
        <v>844</v>
      </c>
      <c r="I70" s="521"/>
      <c r="J70" s="521"/>
      <c r="K70" s="521"/>
      <c r="L70" s="521"/>
      <c r="M70" s="522"/>
    </row>
    <row r="71" spans="2:14" ht="197.1" customHeight="1">
      <c r="B71" s="527"/>
      <c r="C71" s="290" t="s">
        <v>153</v>
      </c>
      <c r="D71" s="291"/>
      <c r="E71" s="291"/>
      <c r="F71" s="46" t="str">
        <f ca="1">DATA!$E110</f>
        <v>有</v>
      </c>
      <c r="G71" s="68"/>
      <c r="H71" s="520" t="s">
        <v>845</v>
      </c>
      <c r="I71" s="521"/>
      <c r="J71" s="521"/>
      <c r="K71" s="521"/>
      <c r="L71" s="521"/>
      <c r="M71" s="522"/>
    </row>
    <row r="72" spans="2:14" ht="75" customHeight="1">
      <c r="B72" s="527"/>
      <c r="C72" s="290" t="s">
        <v>155</v>
      </c>
      <c r="D72" s="291"/>
      <c r="E72" s="291"/>
      <c r="F72" s="46" t="str">
        <f ca="1">DATA!$E111</f>
        <v>有</v>
      </c>
      <c r="G72" s="68"/>
      <c r="H72" s="520" t="s">
        <v>846</v>
      </c>
      <c r="I72" s="521"/>
      <c r="J72" s="521"/>
      <c r="K72" s="521"/>
      <c r="L72" s="521"/>
      <c r="M72" s="522"/>
      <c r="N72" s="15"/>
    </row>
    <row r="73" spans="2:14" ht="135" customHeight="1">
      <c r="B73" s="526" t="s">
        <v>157</v>
      </c>
      <c r="C73" s="290" t="s">
        <v>158</v>
      </c>
      <c r="D73" s="291"/>
      <c r="E73" s="291"/>
      <c r="F73" s="46" t="str">
        <f ca="1">DATA!$E112</f>
        <v>無</v>
      </c>
      <c r="G73" s="68"/>
      <c r="H73" s="520" t="s">
        <v>257</v>
      </c>
      <c r="I73" s="521"/>
      <c r="J73" s="521"/>
      <c r="K73" s="521"/>
      <c r="L73" s="521"/>
      <c r="M73" s="522"/>
    </row>
    <row r="74" spans="2:14" ht="264.95" customHeight="1">
      <c r="B74" s="526"/>
      <c r="C74" s="290" t="s">
        <v>160</v>
      </c>
      <c r="D74" s="291"/>
      <c r="E74" s="291"/>
      <c r="F74" s="46" t="str">
        <f ca="1">DATA!$E113</f>
        <v>無</v>
      </c>
      <c r="G74" s="68"/>
      <c r="H74" s="520" t="s">
        <v>258</v>
      </c>
      <c r="I74" s="521"/>
      <c r="J74" s="521"/>
      <c r="K74" s="521"/>
      <c r="L74" s="521"/>
      <c r="M74" s="522"/>
    </row>
    <row r="75" spans="2:14" ht="134.1" customHeight="1">
      <c r="B75" s="58" t="s">
        <v>162</v>
      </c>
      <c r="C75" s="290" t="s">
        <v>163</v>
      </c>
      <c r="D75" s="291"/>
      <c r="E75" s="291"/>
      <c r="F75" s="46" t="str">
        <f ca="1">DATA!$E114</f>
        <v>有</v>
      </c>
      <c r="G75" s="68"/>
      <c r="H75" s="520" t="s">
        <v>259</v>
      </c>
      <c r="I75" s="521"/>
      <c r="J75" s="521"/>
      <c r="K75" s="521"/>
      <c r="L75" s="521"/>
      <c r="M75" s="522"/>
    </row>
    <row r="76" spans="2:14" ht="74.099999999999994" customHeight="1">
      <c r="B76" s="298" t="s">
        <v>164</v>
      </c>
      <c r="C76" s="290" t="s">
        <v>165</v>
      </c>
      <c r="D76" s="291"/>
      <c r="E76" s="291"/>
      <c r="F76" s="46" t="str">
        <f ca="1">DATA!$E115</f>
        <v>有</v>
      </c>
      <c r="G76" s="68"/>
      <c r="H76" s="520" t="s">
        <v>847</v>
      </c>
      <c r="I76" s="521"/>
      <c r="J76" s="521"/>
      <c r="K76" s="521"/>
      <c r="L76" s="521"/>
      <c r="M76" s="522"/>
    </row>
    <row r="77" spans="2:14" ht="56.1" customHeight="1">
      <c r="B77" s="289"/>
      <c r="C77" s="290" t="s">
        <v>167</v>
      </c>
      <c r="D77" s="291"/>
      <c r="E77" s="291"/>
      <c r="F77" s="46" t="str">
        <f ca="1">DATA!$E116</f>
        <v>無</v>
      </c>
      <c r="G77" s="68"/>
      <c r="H77" s="520" t="s">
        <v>261</v>
      </c>
      <c r="I77" s="521"/>
      <c r="J77" s="521"/>
      <c r="K77" s="521"/>
      <c r="L77" s="521"/>
      <c r="M77" s="522"/>
    </row>
    <row r="78" spans="2:14" ht="69" customHeight="1">
      <c r="B78" s="297" t="s">
        <v>169</v>
      </c>
      <c r="C78" s="290" t="s">
        <v>170</v>
      </c>
      <c r="D78" s="291"/>
      <c r="E78" s="291"/>
      <c r="F78" s="46" t="str">
        <f ca="1">DATA!$E117</f>
        <v>無</v>
      </c>
      <c r="G78" s="68"/>
      <c r="H78" s="520" t="s">
        <v>262</v>
      </c>
      <c r="I78" s="521"/>
      <c r="J78" s="521"/>
      <c r="K78" s="521"/>
      <c r="L78" s="521"/>
      <c r="M78" s="522"/>
    </row>
    <row r="79" spans="2:14" ht="159.94999999999999" customHeight="1">
      <c r="B79" s="297"/>
      <c r="C79" s="290" t="s">
        <v>171</v>
      </c>
      <c r="D79" s="291"/>
      <c r="E79" s="291"/>
      <c r="F79" s="46" t="str">
        <f ca="1">DATA!$E118</f>
        <v>無</v>
      </c>
      <c r="G79" s="68"/>
      <c r="H79" s="520" t="s">
        <v>263</v>
      </c>
      <c r="I79" s="521"/>
      <c r="J79" s="521"/>
      <c r="K79" s="521"/>
      <c r="L79" s="521"/>
      <c r="M79" s="522"/>
    </row>
    <row r="80" spans="2:14" ht="147.94999999999999" customHeight="1">
      <c r="B80" s="298" t="s">
        <v>172</v>
      </c>
      <c r="C80" s="290" t="s">
        <v>173</v>
      </c>
      <c r="D80" s="291"/>
      <c r="E80" s="291"/>
      <c r="F80" s="46" t="str">
        <f ca="1">DATA!$E119</f>
        <v>無</v>
      </c>
      <c r="G80" s="68"/>
      <c r="H80" s="520" t="s">
        <v>264</v>
      </c>
      <c r="I80" s="521"/>
      <c r="J80" s="521"/>
      <c r="K80" s="521"/>
      <c r="L80" s="521"/>
      <c r="M80" s="522"/>
    </row>
    <row r="81" spans="2:13" ht="57" customHeight="1">
      <c r="B81" s="289"/>
      <c r="C81" s="290" t="s">
        <v>175</v>
      </c>
      <c r="D81" s="291"/>
      <c r="E81" s="291"/>
      <c r="F81" s="46" t="str">
        <f ca="1">DATA!$E120</f>
        <v>無</v>
      </c>
      <c r="G81" s="68"/>
      <c r="H81" s="520" t="s">
        <v>265</v>
      </c>
      <c r="I81" s="521"/>
      <c r="J81" s="521"/>
      <c r="K81" s="521"/>
      <c r="L81" s="521"/>
      <c r="M81" s="522"/>
    </row>
    <row r="82" spans="2:13" ht="54.95" customHeight="1">
      <c r="B82" s="288" t="s">
        <v>176</v>
      </c>
      <c r="C82" s="290" t="s">
        <v>177</v>
      </c>
      <c r="D82" s="291"/>
      <c r="E82" s="291"/>
      <c r="F82" s="46" t="str">
        <f ca="1">DATA!$E121</f>
        <v>有</v>
      </c>
      <c r="G82" s="68"/>
      <c r="H82" s="523" t="s">
        <v>266</v>
      </c>
      <c r="I82" s="524"/>
      <c r="J82" s="524"/>
      <c r="K82" s="524"/>
      <c r="L82" s="524"/>
      <c r="M82" s="525"/>
    </row>
    <row r="83" spans="2:13" ht="117.95" customHeight="1">
      <c r="B83" s="289"/>
      <c r="C83" s="290" t="s">
        <v>178</v>
      </c>
      <c r="D83" s="291"/>
      <c r="E83" s="291"/>
      <c r="F83" s="46" t="str">
        <f ca="1">DATA!$E122</f>
        <v>有</v>
      </c>
      <c r="G83" s="68"/>
      <c r="H83" s="520" t="s">
        <v>267</v>
      </c>
      <c r="I83" s="521"/>
      <c r="J83" s="521"/>
      <c r="K83" s="521"/>
      <c r="L83" s="521"/>
      <c r="M83" s="522"/>
    </row>
    <row r="84" spans="2:13" ht="75.95" customHeight="1">
      <c r="B84" s="82"/>
      <c r="C84" s="81"/>
      <c r="D84" s="81"/>
      <c r="E84" s="81"/>
      <c r="F84" s="81"/>
      <c r="G84" s="81"/>
      <c r="H84" s="223"/>
      <c r="I84" s="223"/>
      <c r="J84" s="222"/>
      <c r="K84" s="31" t="str">
        <f>HYPERLINK(DATA!B56,"【3】対策と目的ページへジャンプ")</f>
        <v>【3】対策と目的ページへジャンプ</v>
      </c>
      <c r="L84" s="126"/>
      <c r="M84" s="223"/>
    </row>
  </sheetData>
  <mergeCells count="138">
    <mergeCell ref="B3:M3"/>
    <mergeCell ref="B6:H6"/>
    <mergeCell ref="J6:M8"/>
    <mergeCell ref="B8:H8"/>
    <mergeCell ref="B11:M11"/>
    <mergeCell ref="B16:C16"/>
    <mergeCell ref="D16:F16"/>
    <mergeCell ref="H16:M16"/>
    <mergeCell ref="B17:C17"/>
    <mergeCell ref="D17:F17"/>
    <mergeCell ref="H17:K17"/>
    <mergeCell ref="B18:B20"/>
    <mergeCell ref="D18:F18"/>
    <mergeCell ref="H18:K18"/>
    <mergeCell ref="D19:F19"/>
    <mergeCell ref="H19:K19"/>
    <mergeCell ref="D20:F20"/>
    <mergeCell ref="H20:K20"/>
    <mergeCell ref="B21:B22"/>
    <mergeCell ref="D21:F21"/>
    <mergeCell ref="H21:K21"/>
    <mergeCell ref="D22:F22"/>
    <mergeCell ref="H22:K22"/>
    <mergeCell ref="B23:B24"/>
    <mergeCell ref="D23:F23"/>
    <mergeCell ref="H23:K23"/>
    <mergeCell ref="D24:F24"/>
    <mergeCell ref="H24:K24"/>
    <mergeCell ref="D29:F29"/>
    <mergeCell ref="H29:K29"/>
    <mergeCell ref="D30:F30"/>
    <mergeCell ref="H30:K30"/>
    <mergeCell ref="D31:F31"/>
    <mergeCell ref="H31:K31"/>
    <mergeCell ref="B25:B26"/>
    <mergeCell ref="D25:F25"/>
    <mergeCell ref="H25:K25"/>
    <mergeCell ref="D26:F26"/>
    <mergeCell ref="H26:K26"/>
    <mergeCell ref="B27:B31"/>
    <mergeCell ref="D27:F27"/>
    <mergeCell ref="H27:K27"/>
    <mergeCell ref="D28:F28"/>
    <mergeCell ref="H28:K28"/>
    <mergeCell ref="B34:C34"/>
    <mergeCell ref="D34:F34"/>
    <mergeCell ref="H34:K34"/>
    <mergeCell ref="B38:M38"/>
    <mergeCell ref="D40:F40"/>
    <mergeCell ref="D41:G41"/>
    <mergeCell ref="B32:C32"/>
    <mergeCell ref="D32:F32"/>
    <mergeCell ref="H32:K32"/>
    <mergeCell ref="B33:C33"/>
    <mergeCell ref="D33:F33"/>
    <mergeCell ref="H33:K33"/>
    <mergeCell ref="H49:M49"/>
    <mergeCell ref="C50:E50"/>
    <mergeCell ref="H50:M50"/>
    <mergeCell ref="C51:E51"/>
    <mergeCell ref="H51:M51"/>
    <mergeCell ref="C52:E52"/>
    <mergeCell ref="H52:M52"/>
    <mergeCell ref="B45:E45"/>
    <mergeCell ref="H45:M45"/>
    <mergeCell ref="B46:B54"/>
    <mergeCell ref="C46:E46"/>
    <mergeCell ref="H46:M46"/>
    <mergeCell ref="C47:E47"/>
    <mergeCell ref="H47:M47"/>
    <mergeCell ref="C48:E48"/>
    <mergeCell ref="H48:M48"/>
    <mergeCell ref="C49:E49"/>
    <mergeCell ref="C53:E53"/>
    <mergeCell ref="H53:M53"/>
    <mergeCell ref="C54:E54"/>
    <mergeCell ref="H54:M54"/>
    <mergeCell ref="B55:B56"/>
    <mergeCell ref="C55:E55"/>
    <mergeCell ref="H55:M55"/>
    <mergeCell ref="C56:E56"/>
    <mergeCell ref="H56:M56"/>
    <mergeCell ref="B60:B61"/>
    <mergeCell ref="C60:E60"/>
    <mergeCell ref="H60:M60"/>
    <mergeCell ref="C61:E61"/>
    <mergeCell ref="H61:M61"/>
    <mergeCell ref="C62:E62"/>
    <mergeCell ref="H62:M62"/>
    <mergeCell ref="C57:E57"/>
    <mergeCell ref="H57:M57"/>
    <mergeCell ref="C58:E58"/>
    <mergeCell ref="H58:M58"/>
    <mergeCell ref="C59:E59"/>
    <mergeCell ref="H59:M59"/>
    <mergeCell ref="B65:E65"/>
    <mergeCell ref="B73:B74"/>
    <mergeCell ref="C73:E73"/>
    <mergeCell ref="H73:M73"/>
    <mergeCell ref="C74:E74"/>
    <mergeCell ref="H74:M74"/>
    <mergeCell ref="C75:E75"/>
    <mergeCell ref="H75:M75"/>
    <mergeCell ref="C70:E70"/>
    <mergeCell ref="H70:M70"/>
    <mergeCell ref="C71:E71"/>
    <mergeCell ref="H71:M71"/>
    <mergeCell ref="C72:E72"/>
    <mergeCell ref="H72:M72"/>
    <mergeCell ref="B66:B72"/>
    <mergeCell ref="C66:E66"/>
    <mergeCell ref="H66:M66"/>
    <mergeCell ref="C67:E67"/>
    <mergeCell ref="H67:M67"/>
    <mergeCell ref="C68:E68"/>
    <mergeCell ref="H68:M68"/>
    <mergeCell ref="C69:E69"/>
    <mergeCell ref="H69:M69"/>
    <mergeCell ref="B76:B77"/>
    <mergeCell ref="C76:E76"/>
    <mergeCell ref="H76:M76"/>
    <mergeCell ref="C77:E77"/>
    <mergeCell ref="H77:M77"/>
    <mergeCell ref="B78:B79"/>
    <mergeCell ref="C78:E78"/>
    <mergeCell ref="H78:M78"/>
    <mergeCell ref="C79:E79"/>
    <mergeCell ref="H79:M79"/>
    <mergeCell ref="B80:B81"/>
    <mergeCell ref="C80:E80"/>
    <mergeCell ref="H80:M80"/>
    <mergeCell ref="C81:E81"/>
    <mergeCell ref="H81:M81"/>
    <mergeCell ref="B82:B83"/>
    <mergeCell ref="C82:E82"/>
    <mergeCell ref="H82:M82"/>
    <mergeCell ref="C83:E83"/>
    <mergeCell ref="H83:M83"/>
  </mergeCells>
  <phoneticPr fontId="2"/>
  <conditionalFormatting sqref="G36">
    <cfRule type="containsText" dxfId="51" priority="3" operator="containsText" text="入力完了">
      <formula>NOT(ISERROR(SEARCH("入力完了",G36)))</formula>
    </cfRule>
    <cfRule type="containsText" dxfId="50" priority="7" operator="containsText" text="入力未完了">
      <formula>NOT(ISERROR(SEARCH("入力未完了",G36)))</formula>
    </cfRule>
  </conditionalFormatting>
  <conditionalFormatting sqref="F46:F62">
    <cfRule type="containsText" dxfId="49" priority="4" stopIfTrue="1" operator="containsText" text="無">
      <formula>NOT(ISERROR(SEARCH("無",F46)))</formula>
    </cfRule>
    <cfRule type="cellIs" dxfId="48" priority="6" operator="equal">
      <formula>0</formula>
    </cfRule>
    <cfRule type="top10" dxfId="47" priority="8" rank="3"/>
  </conditionalFormatting>
  <conditionalFormatting sqref="D41 F46:F62">
    <cfRule type="expression" dxfId="46" priority="5" stopIfTrue="1">
      <formula>$G$36="入力未完了"</formula>
    </cfRule>
  </conditionalFormatting>
  <conditionalFormatting sqref="F66:F83">
    <cfRule type="containsText" dxfId="45" priority="1" operator="containsText" text="無">
      <formula>NOT(ISERROR(SEARCH("無",F66)))</formula>
    </cfRule>
    <cfRule type="containsText" dxfId="44" priority="2" operator="containsText" text="大">
      <formula>NOT(ISERROR(SEARCH("大",F66)))</formula>
    </cfRule>
  </conditionalFormatting>
  <dataValidations count="3">
    <dataValidation type="whole" operator="greaterThan" allowBlank="1" showInputMessage="1" showErrorMessage="1" sqref="G22 G17 G20" xr:uid="{00000000-0002-0000-1600-000000000000}">
      <formula1>0</formula1>
    </dataValidation>
    <dataValidation type="whole" operator="greaterThanOrEqual" allowBlank="1" showInputMessage="1" showErrorMessage="1" sqref="G29 G31:G34" xr:uid="{00000000-0002-0000-1600-000001000000}">
      <formula1>0</formula1>
    </dataValidation>
    <dataValidation allowBlank="1" showInputMessage="1" showErrorMessage="1" promptTitle="※※確認時注意※※" prompt="赤背景色の場合は質問項目が全て入力されていません！！" sqref="F46:F62" xr:uid="{00000000-0002-0000-1600-000002000000}"/>
  </dataValidations>
  <pageMargins left="0.7" right="0.7" top="0.75" bottom="0.75" header="0.3" footer="0.3"/>
  <pageSetup paperSize="9" scale="26" orientation="portrait" r:id="rId1"/>
  <rowBreaks count="2" manualBreakCount="2">
    <brk id="36" max="10" man="1"/>
    <brk id="62" max="11" man="1"/>
  </rowBreaks>
  <colBreaks count="1" manualBreakCount="1">
    <brk id="13"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9" id="{4BC7381D-74FB-8046-9043-85A87D8419A1}">
            <xm:f>DATA!F60=0</xm:f>
            <x14:dxf>
              <fill>
                <patternFill patternType="lightTrellis">
                  <bgColor theme="2" tint="-0.499984740745262"/>
                </patternFill>
              </fill>
              <border>
                <left style="thin">
                  <color auto="1"/>
                </left>
                <right style="thin">
                  <color auto="1"/>
                </right>
                <top style="thin">
                  <color auto="1"/>
                </top>
                <bottom style="thin">
                  <color auto="1"/>
                </bottom>
                <vertical/>
                <horizontal/>
              </border>
            </x14:dxf>
          </x14:cfRule>
          <x14:cfRule type="expression" priority="10" id="{87491C0B-0D2E-5740-A742-4C7CC27A0F6A}">
            <xm:f>AND(DATA!G60=1,G17="")</xm:f>
            <x14:dxf>
              <fill>
                <patternFill>
                  <bgColor rgb="FFFFC7CE"/>
                </patternFill>
              </fill>
              <border>
                <left style="thin">
                  <color auto="1"/>
                </left>
                <right style="thin">
                  <color auto="1"/>
                </right>
                <top style="thin">
                  <color auto="1"/>
                </top>
                <bottom style="thin">
                  <color auto="1"/>
                </bottom>
              </border>
            </x14:dxf>
          </x14:cfRule>
          <xm:sqref>G17:G34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1600-000003000000}">
          <x14:formula1>
            <xm:f>DATA!$C$70:$D$70</xm:f>
          </x14:formula1>
          <xm:sqref>G27:G28 G30</xm:sqref>
        </x14:dataValidation>
        <x14:dataValidation type="list" allowBlank="1" showInputMessage="1" showErrorMessage="1" xr:uid="{00000000-0002-0000-1600-000004000000}">
          <x14:formula1>
            <xm:f>DATA!$C$68:$D$68</xm:f>
          </x14:formula1>
          <xm:sqref>G25:G26</xm:sqref>
        </x14:dataValidation>
        <x14:dataValidation type="list" allowBlank="1" showInputMessage="1" showErrorMessage="1" xr:uid="{00000000-0002-0000-1600-000005000000}">
          <x14:formula1>
            <xm:f>DATA!$C$66:$D$66</xm:f>
          </x14:formula1>
          <xm:sqref>G23</xm:sqref>
        </x14:dataValidation>
        <x14:dataValidation type="list" allowBlank="1" showInputMessage="1" showErrorMessage="1" xr:uid="{00000000-0002-0000-1600-000006000000}">
          <x14:formula1>
            <xm:f>DATA!$C$61:$D$61</xm:f>
          </x14:formula1>
          <xm:sqref>G18:G19</xm:sqref>
        </x14:dataValidation>
        <x14:dataValidation type="list" allowBlank="1" showInputMessage="1" showErrorMessage="1" xr:uid="{00000000-0002-0000-1600-000007000000}">
          <x14:formula1>
            <xm:f>DATA!$C$64:$D$64</xm:f>
          </x14:formula1>
          <xm:sqref>G21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theme="2" tint="-0.249977111117893"/>
  </sheetPr>
  <dimension ref="A1:T84"/>
  <sheetViews>
    <sheetView workbookViewId="0"/>
  </sheetViews>
  <sheetFormatPr defaultColWidth="7.5546875" defaultRowHeight="18.75"/>
  <cols>
    <col min="1" max="1" width="2.33203125" style="29" customWidth="1"/>
    <col min="2" max="2" width="4.88671875" style="29" customWidth="1"/>
    <col min="3" max="3" width="2" style="29" customWidth="1"/>
    <col min="4" max="4" width="18.33203125" style="30" customWidth="1"/>
    <col min="5" max="5" width="20.6640625" style="30" customWidth="1"/>
    <col min="6" max="6" width="19.5546875" style="30" customWidth="1"/>
    <col min="7" max="7" width="20.6640625" style="30" customWidth="1"/>
    <col min="8" max="8" width="16.44140625" style="29" customWidth="1"/>
    <col min="9" max="9" width="18.109375" style="29" customWidth="1"/>
    <col min="10" max="10" width="18.33203125" style="29" customWidth="1"/>
    <col min="11" max="12" width="20.6640625" style="29" customWidth="1"/>
    <col min="13" max="13" width="22.88671875" style="29" customWidth="1"/>
    <col min="14" max="14" width="42.88671875" style="14" customWidth="1"/>
    <col min="15" max="16" width="9.88671875" style="120" bestFit="1" customWidth="1"/>
    <col min="17" max="17" width="10" style="120" bestFit="1" customWidth="1"/>
    <col min="18" max="18" width="9.88671875" style="121" bestFit="1" customWidth="1"/>
    <col min="19" max="20" width="7.5546875" style="121"/>
    <col min="21" max="16384" width="7.5546875" style="29"/>
  </cols>
  <sheetData>
    <row r="1" spans="1:20" ht="39.75">
      <c r="A1" s="222"/>
      <c r="B1" s="154" t="str">
        <f>DATA!B3</f>
        <v>製造業</v>
      </c>
      <c r="C1" s="8"/>
      <c r="D1" s="8"/>
      <c r="E1" s="8" t="str">
        <f>DATA!B16</f>
        <v>内部不正による情報漏えい</v>
      </c>
      <c r="F1" s="8"/>
      <c r="G1" s="8"/>
      <c r="H1" s="8"/>
      <c r="I1" s="8"/>
      <c r="J1" s="8"/>
      <c r="K1" s="8"/>
      <c r="L1" s="8"/>
      <c r="M1" s="8"/>
      <c r="O1" s="227"/>
      <c r="P1" s="227"/>
      <c r="Q1" s="227"/>
      <c r="R1" s="228"/>
      <c r="S1" s="228"/>
      <c r="T1" s="228"/>
    </row>
    <row r="2" spans="1:20" ht="18" customHeight="1">
      <c r="A2" s="222"/>
      <c r="B2" s="12" t="s">
        <v>180</v>
      </c>
      <c r="C2" s="12"/>
      <c r="D2" s="12"/>
      <c r="E2" s="12"/>
      <c r="F2" s="12"/>
      <c r="G2" s="12"/>
      <c r="H2" s="12"/>
      <c r="I2" s="12"/>
      <c r="J2" s="12"/>
      <c r="K2" s="12"/>
      <c r="L2" s="12"/>
      <c r="M2" s="12"/>
      <c r="O2" s="227"/>
      <c r="P2" s="227"/>
      <c r="Q2" s="227"/>
      <c r="R2" s="228"/>
      <c r="S2" s="228"/>
      <c r="T2" s="228"/>
    </row>
    <row r="3" spans="1:20" ht="75.95" customHeight="1">
      <c r="A3" s="222"/>
      <c r="B3" s="358" t="str">
        <f>DATA!D16</f>
        <v>　本シートでは、情報処理推進機構(以下、IPA)が2022年に発表した「情報セキュリティ10大脅威 2022※」のうち、「内部不正による情報漏えい」の具体的なシナリオとその被害額、および対策について説明します。「【2】質問」にご回答の上、セキュリティ施策導入の判断材料としてご活用ください。
※社会的に影響が大きかったと考えられる情報セキュリティにおける事案から、IPAが脅威候補を選出し、情報セキュリティ分野の研究者、企業の実務担当者など約150名のメンバーからなる「10大脅威選考会」が脅威候補に対して審議・投票を行い、決定します。</v>
      </c>
      <c r="C3" s="358"/>
      <c r="D3" s="358"/>
      <c r="E3" s="358"/>
      <c r="F3" s="358"/>
      <c r="G3" s="358"/>
      <c r="H3" s="358"/>
      <c r="I3" s="358"/>
      <c r="J3" s="358"/>
      <c r="K3" s="358"/>
      <c r="L3" s="358"/>
      <c r="M3" s="358"/>
      <c r="O3" s="227"/>
      <c r="P3" s="227"/>
      <c r="Q3" s="227"/>
      <c r="R3" s="228"/>
      <c r="S3" s="228"/>
      <c r="T3" s="228"/>
    </row>
    <row r="4" spans="1:20">
      <c r="A4" s="222"/>
      <c r="B4" s="11"/>
      <c r="C4" s="11"/>
      <c r="D4" s="11"/>
      <c r="E4" s="11"/>
      <c r="F4" s="11"/>
      <c r="G4" s="11"/>
      <c r="H4" s="11"/>
      <c r="I4" s="11"/>
      <c r="J4" s="11"/>
      <c r="K4" s="11"/>
      <c r="L4" s="11"/>
      <c r="M4" s="11"/>
      <c r="O4" s="227"/>
      <c r="P4" s="227"/>
      <c r="Q4" s="227"/>
      <c r="R4" s="228"/>
      <c r="S4" s="228"/>
      <c r="T4" s="228"/>
    </row>
    <row r="5" spans="1:20" ht="39.75">
      <c r="A5" s="10" t="s">
        <v>182</v>
      </c>
      <c r="B5" s="222"/>
      <c r="C5" s="222"/>
      <c r="D5" s="224"/>
      <c r="E5" s="224"/>
      <c r="F5" s="224"/>
      <c r="G5" s="224"/>
      <c r="H5" s="9"/>
      <c r="I5" s="9"/>
      <c r="J5" s="9"/>
      <c r="K5" s="9"/>
      <c r="L5" s="9"/>
      <c r="M5" s="9"/>
      <c r="O5" s="227"/>
      <c r="P5" s="227"/>
      <c r="Q5" s="227"/>
      <c r="R5" s="228"/>
      <c r="S5" s="228"/>
      <c r="T5" s="228"/>
    </row>
    <row r="6" spans="1:20" s="30" customFormat="1" ht="79.5" customHeight="1">
      <c r="A6" s="224"/>
      <c r="B6" s="358" t="str">
        <f>DATA!F16</f>
        <v>　組織に勤務する従業員や元従業員等の組織関係者による機密情報の持ち出しや悪用等の不正行為が発生しています。また、組織内における情報管理のルールを守らずに情報を持ち出し、紛失や情報漏えいにつながるケースも散見されます。組織関係者による不正行為は、組織の社会的信用の失墜、損害賠償による経済的損失により、組織に多大な損害を与えます。また、不正に取得した情報を他組織に持ち込んだ場合、その組織も損害賠償等の対象になるおそれがあります。</v>
      </c>
      <c r="C6" s="358"/>
      <c r="D6" s="358"/>
      <c r="E6" s="358"/>
      <c r="F6" s="358"/>
      <c r="G6" s="358"/>
      <c r="H6" s="358"/>
      <c r="I6" s="12"/>
      <c r="J6" s="544"/>
      <c r="K6" s="544"/>
      <c r="L6" s="544"/>
      <c r="M6" s="544"/>
      <c r="N6" s="14"/>
      <c r="O6" s="224"/>
      <c r="P6" s="224"/>
      <c r="Q6" s="224"/>
      <c r="R6" s="228"/>
      <c r="S6" s="228"/>
      <c r="T6" s="228"/>
    </row>
    <row r="7" spans="1:20">
      <c r="A7" s="222"/>
      <c r="B7" s="9"/>
      <c r="C7" s="9"/>
      <c r="D7" s="9"/>
      <c r="E7" s="9"/>
      <c r="F7" s="9"/>
      <c r="G7" s="9"/>
      <c r="H7" s="9"/>
      <c r="I7" s="9"/>
      <c r="J7" s="544"/>
      <c r="K7" s="544"/>
      <c r="L7" s="544"/>
      <c r="M7" s="544"/>
      <c r="O7" s="227"/>
      <c r="P7" s="227"/>
      <c r="Q7" s="227"/>
      <c r="R7" s="228"/>
      <c r="S7" s="228"/>
      <c r="T7" s="228"/>
    </row>
    <row r="8" spans="1:20" ht="135" customHeight="1">
      <c r="A8" s="222"/>
      <c r="B8" s="545" t="str">
        <f>DATA!H16</f>
        <v>　製造業である自社の競合他社が自社の主力製品の製造プロセスに不可欠な機密情報を利用した製品(以下「模倣品」という。)を販売していることを発見した。模倣品の販売を発見する6ヶ月前に自社の従業員(以下「元従業員」という。)が当該競合他社へ転職していたことから、社内システムのログ調査を行ったところ、元従業員は機密情報を保有するシステムへのアクセス権限を有しており、機密情報を抜き出した1ヶ月後に自社を退職したことが判明した。そこで自社は、元従業員および競合他社に対して損害賠償請求訴訟を提起した。当該訴訟の審理において、競合他社による模倣品販売によって、自社主力製品の年間売上数の30%に相当する模倣品の数量を当該競合他社が販売したことが認定され、模倣品の譲渡数量に主力製品1個あたりの利益を乗じた額が自社の受けた損害の額とする、(不正競争防止法4条および5条1項に基づく)損害賠償請求を認容する判決が確定した。しかし、自社が勝訴したものの、競合他社が損害賠償額を支払えなかったため、民事執行手続を実施する必要が生じた。</v>
      </c>
      <c r="C8" s="546"/>
      <c r="D8" s="546"/>
      <c r="E8" s="546"/>
      <c r="F8" s="546"/>
      <c r="G8" s="546"/>
      <c r="H8" s="547"/>
      <c r="I8" s="12"/>
      <c r="J8" s="544"/>
      <c r="K8" s="544"/>
      <c r="L8" s="544"/>
      <c r="M8" s="544"/>
      <c r="N8" s="14" t="s">
        <v>848</v>
      </c>
      <c r="O8" s="227"/>
      <c r="P8" s="227"/>
      <c r="Q8" s="227"/>
      <c r="R8" s="228"/>
      <c r="S8" s="228"/>
      <c r="T8" s="228"/>
    </row>
    <row r="9" spans="1:20">
      <c r="A9" s="222"/>
      <c r="B9" s="2"/>
      <c r="C9" s="2"/>
      <c r="D9" s="224"/>
      <c r="E9" s="224"/>
      <c r="F9" s="224"/>
      <c r="G9" s="224"/>
      <c r="H9" s="222"/>
      <c r="I9" s="222"/>
      <c r="J9" s="222"/>
      <c r="K9" s="222" t="s">
        <v>832</v>
      </c>
      <c r="L9" s="222"/>
      <c r="M9" s="222"/>
      <c r="O9" s="227"/>
      <c r="P9" s="227"/>
      <c r="Q9" s="227"/>
      <c r="R9" s="228"/>
      <c r="S9" s="228"/>
      <c r="T9" s="228"/>
    </row>
    <row r="10" spans="1:20" ht="39.75">
      <c r="A10" s="10" t="s">
        <v>184</v>
      </c>
      <c r="B10" s="222"/>
      <c r="C10" s="222"/>
      <c r="D10" s="224"/>
      <c r="E10" s="224"/>
      <c r="F10" s="224"/>
      <c r="G10" s="224"/>
      <c r="H10" s="222"/>
      <c r="I10" s="222"/>
      <c r="J10" s="222"/>
      <c r="K10" s="222"/>
      <c r="L10" s="222"/>
      <c r="M10" s="222"/>
      <c r="O10" s="227"/>
      <c r="P10" s="227"/>
      <c r="Q10" s="227"/>
      <c r="R10" s="228"/>
      <c r="S10" s="228"/>
      <c r="T10" s="228"/>
    </row>
    <row r="11" spans="1:20" ht="18" customHeight="1">
      <c r="A11" s="222"/>
      <c r="B11" s="548" t="s">
        <v>185</v>
      </c>
      <c r="C11" s="548"/>
      <c r="D11" s="548"/>
      <c r="E11" s="548"/>
      <c r="F11" s="548"/>
      <c r="G11" s="548"/>
      <c r="H11" s="548"/>
      <c r="I11" s="548"/>
      <c r="J11" s="548"/>
      <c r="K11" s="548"/>
      <c r="L11" s="548"/>
      <c r="M11" s="548"/>
      <c r="O11" s="227"/>
      <c r="P11" s="227"/>
      <c r="Q11" s="227"/>
      <c r="R11" s="228"/>
      <c r="S11" s="228"/>
      <c r="T11" s="228"/>
    </row>
    <row r="12" spans="1:20">
      <c r="A12" s="222"/>
      <c r="B12" s="2"/>
      <c r="C12" s="2"/>
      <c r="D12" s="224"/>
      <c r="E12" s="224"/>
      <c r="F12" s="224"/>
      <c r="G12" s="224"/>
      <c r="H12" s="222"/>
      <c r="I12" s="222"/>
      <c r="J12" s="222"/>
      <c r="K12" s="222"/>
      <c r="L12" s="222"/>
      <c r="M12" s="222"/>
      <c r="O12" s="227"/>
      <c r="P12" s="227"/>
      <c r="Q12" s="227"/>
      <c r="R12" s="228"/>
      <c r="S12" s="228"/>
      <c r="T12" s="228"/>
    </row>
    <row r="13" spans="1:20">
      <c r="A13" s="222"/>
      <c r="B13" s="2"/>
      <c r="C13" s="2"/>
      <c r="D13" s="224"/>
      <c r="E13" s="224"/>
      <c r="F13" s="224"/>
      <c r="G13" s="229" t="s">
        <v>187</v>
      </c>
      <c r="H13" s="230" t="s">
        <v>188</v>
      </c>
      <c r="I13" s="105" t="s">
        <v>189</v>
      </c>
      <c r="J13" s="222"/>
      <c r="K13" s="222"/>
      <c r="L13" s="222"/>
      <c r="M13" s="222"/>
      <c r="O13" s="227"/>
      <c r="P13" s="227"/>
      <c r="Q13" s="227"/>
      <c r="R13" s="228"/>
      <c r="S13" s="228"/>
      <c r="T13" s="228"/>
    </row>
    <row r="14" spans="1:20">
      <c r="A14" s="222"/>
      <c r="B14" s="2"/>
      <c r="C14" s="2"/>
      <c r="D14" s="224"/>
      <c r="E14" s="224"/>
      <c r="F14" s="224"/>
      <c r="G14" s="224"/>
      <c r="H14" s="231"/>
      <c r="I14" s="222"/>
      <c r="J14" s="222"/>
      <c r="K14" s="222"/>
      <c r="L14" s="222"/>
      <c r="M14" s="222"/>
      <c r="O14" s="227"/>
      <c r="P14" s="227"/>
      <c r="Q14" s="227"/>
      <c r="R14" s="228"/>
      <c r="S14" s="228"/>
      <c r="T14" s="228"/>
    </row>
    <row r="15" spans="1:20">
      <c r="A15" s="222"/>
      <c r="B15" s="2"/>
      <c r="C15" s="2"/>
      <c r="D15" s="224"/>
      <c r="E15" s="224"/>
      <c r="F15" s="224"/>
      <c r="G15" s="232"/>
      <c r="H15" s="222"/>
      <c r="I15" s="222"/>
      <c r="J15" s="222"/>
      <c r="K15" s="222"/>
      <c r="L15" s="222"/>
      <c r="M15" s="222"/>
      <c r="O15" s="227"/>
      <c r="P15" s="227"/>
      <c r="Q15" s="227"/>
      <c r="R15" s="228"/>
      <c r="S15" s="228"/>
      <c r="T15" s="228"/>
    </row>
    <row r="16" spans="1:20" ht="18.95" customHeight="1">
      <c r="A16" s="222"/>
      <c r="B16" s="355" t="s">
        <v>190</v>
      </c>
      <c r="C16" s="356"/>
      <c r="D16" s="342" t="s">
        <v>191</v>
      </c>
      <c r="E16" s="342"/>
      <c r="F16" s="342"/>
      <c r="G16" s="7"/>
      <c r="H16" s="353" t="s">
        <v>192</v>
      </c>
      <c r="I16" s="354"/>
      <c r="J16" s="354"/>
      <c r="K16" s="354"/>
      <c r="L16" s="354"/>
      <c r="M16" s="549"/>
      <c r="O16" s="227"/>
      <c r="P16" s="227"/>
      <c r="Q16" s="227"/>
      <c r="R16" s="228"/>
      <c r="S16" s="228"/>
      <c r="T16" s="228"/>
    </row>
    <row r="17" spans="2:20" ht="51.75" customHeight="1">
      <c r="B17" s="363" t="s">
        <v>193</v>
      </c>
      <c r="C17" s="528"/>
      <c r="D17" s="339" t="s">
        <v>194</v>
      </c>
      <c r="E17" s="340"/>
      <c r="F17" s="340"/>
      <c r="G17" s="40"/>
      <c r="H17" s="529"/>
      <c r="I17" s="530"/>
      <c r="J17" s="530"/>
      <c r="K17" s="531"/>
      <c r="L17" s="233"/>
      <c r="M17" s="234"/>
      <c r="N17" s="227"/>
      <c r="O17" s="227"/>
      <c r="P17" s="227"/>
      <c r="Q17" s="228"/>
      <c r="R17" s="228"/>
      <c r="S17" s="228"/>
      <c r="T17" s="222"/>
    </row>
    <row r="18" spans="2:20" ht="79.5" customHeight="1">
      <c r="B18" s="539" t="s">
        <v>195</v>
      </c>
      <c r="C18" s="146">
        <v>1</v>
      </c>
      <c r="D18" s="339" t="s">
        <v>196</v>
      </c>
      <c r="E18" s="340"/>
      <c r="F18" s="340"/>
      <c r="G18" s="40"/>
      <c r="H18" s="496" t="s">
        <v>833</v>
      </c>
      <c r="I18" s="497"/>
      <c r="J18" s="497"/>
      <c r="K18" s="511"/>
      <c r="L18" s="235"/>
      <c r="M18" s="14"/>
      <c r="N18" s="227"/>
      <c r="O18" s="227"/>
      <c r="P18" s="227"/>
      <c r="Q18" s="228"/>
      <c r="R18" s="228"/>
      <c r="S18" s="228"/>
      <c r="T18" s="222"/>
    </row>
    <row r="19" spans="2:20" ht="79.5" customHeight="1">
      <c r="B19" s="540"/>
      <c r="C19" s="146">
        <v>2</v>
      </c>
      <c r="D19" s="339" t="s">
        <v>198</v>
      </c>
      <c r="E19" s="340"/>
      <c r="F19" s="340"/>
      <c r="G19" s="40"/>
      <c r="H19" s="496"/>
      <c r="I19" s="497"/>
      <c r="J19" s="497"/>
      <c r="K19" s="511"/>
      <c r="L19" s="235"/>
      <c r="M19" s="14"/>
      <c r="N19" s="227"/>
      <c r="O19" s="227"/>
      <c r="P19" s="227"/>
      <c r="Q19" s="228"/>
      <c r="R19" s="228"/>
      <c r="S19" s="228"/>
      <c r="T19" s="222"/>
    </row>
    <row r="20" spans="2:20" ht="54" customHeight="1">
      <c r="B20" s="541"/>
      <c r="C20" s="146">
        <v>3</v>
      </c>
      <c r="D20" s="339" t="s">
        <v>199</v>
      </c>
      <c r="E20" s="340"/>
      <c r="F20" s="340"/>
      <c r="G20" s="40"/>
      <c r="H20" s="529"/>
      <c r="I20" s="530"/>
      <c r="J20" s="530"/>
      <c r="K20" s="531"/>
      <c r="L20" s="233"/>
      <c r="M20" s="234"/>
      <c r="N20" s="227"/>
      <c r="O20" s="227"/>
      <c r="P20" s="227"/>
      <c r="Q20" s="228"/>
      <c r="R20" s="228"/>
      <c r="S20" s="228"/>
      <c r="T20" s="222"/>
    </row>
    <row r="21" spans="2:20" ht="66" customHeight="1">
      <c r="B21" s="542" t="s">
        <v>200</v>
      </c>
      <c r="C21" s="122">
        <v>1</v>
      </c>
      <c r="D21" s="339" t="s">
        <v>201</v>
      </c>
      <c r="E21" s="340"/>
      <c r="F21" s="340"/>
      <c r="G21" s="40"/>
      <c r="H21" s="529" t="s">
        <v>202</v>
      </c>
      <c r="I21" s="530"/>
      <c r="J21" s="530"/>
      <c r="K21" s="531"/>
      <c r="L21" s="233"/>
      <c r="M21" s="14"/>
      <c r="N21" s="227"/>
      <c r="O21" s="227"/>
      <c r="P21" s="227"/>
      <c r="Q21" s="228"/>
      <c r="R21" s="228"/>
      <c r="S21" s="228"/>
      <c r="T21" s="222"/>
    </row>
    <row r="22" spans="2:20" ht="57" customHeight="1">
      <c r="B22" s="543"/>
      <c r="C22" s="148">
        <v>2</v>
      </c>
      <c r="D22" s="339" t="s">
        <v>834</v>
      </c>
      <c r="E22" s="340"/>
      <c r="F22" s="340"/>
      <c r="G22" s="40"/>
      <c r="H22" s="529"/>
      <c r="I22" s="530"/>
      <c r="J22" s="530"/>
      <c r="K22" s="531"/>
      <c r="L22" s="233"/>
      <c r="M22" s="14"/>
      <c r="N22" s="227"/>
      <c r="O22" s="227"/>
      <c r="P22" s="227"/>
      <c r="Q22" s="228"/>
      <c r="R22" s="228"/>
      <c r="S22" s="228"/>
      <c r="T22" s="222"/>
    </row>
    <row r="23" spans="2:20" ht="42.95" customHeight="1">
      <c r="B23" s="533" t="s">
        <v>204</v>
      </c>
      <c r="C23" s="122">
        <v>1</v>
      </c>
      <c r="D23" s="363" t="s">
        <v>205</v>
      </c>
      <c r="E23" s="364"/>
      <c r="F23" s="364"/>
      <c r="G23" s="40"/>
      <c r="H23" s="529"/>
      <c r="I23" s="530"/>
      <c r="J23" s="530"/>
      <c r="K23" s="531"/>
      <c r="L23" s="233"/>
      <c r="M23" s="14"/>
      <c r="N23" s="227"/>
      <c r="O23" s="227"/>
      <c r="P23" s="227"/>
      <c r="Q23" s="228"/>
      <c r="R23" s="228"/>
      <c r="S23" s="228"/>
      <c r="T23" s="222"/>
    </row>
    <row r="24" spans="2:20" ht="45" customHeight="1">
      <c r="B24" s="534"/>
      <c r="C24" s="148">
        <v>2</v>
      </c>
      <c r="D24" s="363" t="s">
        <v>206</v>
      </c>
      <c r="E24" s="364"/>
      <c r="F24" s="364"/>
      <c r="G24" s="40"/>
      <c r="H24" s="529"/>
      <c r="I24" s="530"/>
      <c r="J24" s="530"/>
      <c r="K24" s="531"/>
      <c r="L24" s="233"/>
      <c r="M24" s="14"/>
      <c r="N24" s="227"/>
      <c r="O24" s="227"/>
      <c r="P24" s="227"/>
      <c r="Q24" s="228"/>
      <c r="R24" s="228"/>
      <c r="S24" s="228"/>
      <c r="T24" s="222"/>
    </row>
    <row r="25" spans="2:20" ht="71.25" customHeight="1">
      <c r="B25" s="533" t="s">
        <v>207</v>
      </c>
      <c r="C25" s="145">
        <v>1</v>
      </c>
      <c r="D25" s="339" t="s">
        <v>208</v>
      </c>
      <c r="E25" s="340"/>
      <c r="F25" s="340"/>
      <c r="G25" s="40"/>
      <c r="H25" s="496" t="s">
        <v>209</v>
      </c>
      <c r="I25" s="497"/>
      <c r="J25" s="497"/>
      <c r="K25" s="511"/>
      <c r="L25" s="235"/>
      <c r="M25" s="14"/>
      <c r="N25" s="227"/>
      <c r="O25" s="227"/>
      <c r="P25" s="227"/>
      <c r="Q25" s="228"/>
      <c r="R25" s="228"/>
      <c r="S25" s="228"/>
      <c r="T25" s="222"/>
    </row>
    <row r="26" spans="2:20" ht="152.1" customHeight="1">
      <c r="B26" s="534"/>
      <c r="C26" s="147">
        <v>2</v>
      </c>
      <c r="D26" s="363" t="s">
        <v>835</v>
      </c>
      <c r="E26" s="364"/>
      <c r="F26" s="364"/>
      <c r="G26" s="104"/>
      <c r="H26" s="535"/>
      <c r="I26" s="536"/>
      <c r="J26" s="536"/>
      <c r="K26" s="537"/>
      <c r="L26" s="236"/>
      <c r="M26" s="14"/>
      <c r="N26" s="227"/>
      <c r="O26" s="227"/>
      <c r="P26" s="227"/>
      <c r="Q26" s="228"/>
      <c r="R26" s="228"/>
      <c r="S26" s="228"/>
      <c r="T26" s="222"/>
    </row>
    <row r="27" spans="2:20" ht="48.75" customHeight="1">
      <c r="B27" s="533" t="s">
        <v>211</v>
      </c>
      <c r="C27" s="123">
        <v>1</v>
      </c>
      <c r="D27" s="339" t="s">
        <v>212</v>
      </c>
      <c r="E27" s="340"/>
      <c r="F27" s="340"/>
      <c r="G27" s="40"/>
      <c r="H27" s="496" t="s">
        <v>215</v>
      </c>
      <c r="I27" s="497"/>
      <c r="J27" s="497"/>
      <c r="K27" s="511"/>
      <c r="L27" s="235"/>
      <c r="M27" s="14"/>
      <c r="N27" s="227"/>
      <c r="O27" s="227"/>
      <c r="P27" s="227"/>
      <c r="Q27" s="228"/>
      <c r="R27" s="228"/>
      <c r="S27" s="228"/>
      <c r="T27" s="222"/>
    </row>
    <row r="28" spans="2:20" ht="48.75" customHeight="1">
      <c r="B28" s="538"/>
      <c r="C28" s="123">
        <v>2</v>
      </c>
      <c r="D28" s="339" t="s">
        <v>213</v>
      </c>
      <c r="E28" s="340"/>
      <c r="F28" s="340"/>
      <c r="G28" s="40"/>
      <c r="H28" s="496"/>
      <c r="I28" s="497"/>
      <c r="J28" s="497"/>
      <c r="K28" s="511"/>
      <c r="L28" s="235"/>
      <c r="M28" s="14"/>
      <c r="N28" s="227"/>
      <c r="O28" s="227"/>
      <c r="P28" s="227"/>
      <c r="Q28" s="228"/>
      <c r="R28" s="228"/>
      <c r="S28" s="228"/>
      <c r="T28" s="222"/>
    </row>
    <row r="29" spans="2:20" ht="78" customHeight="1">
      <c r="B29" s="538"/>
      <c r="C29" s="123">
        <v>3</v>
      </c>
      <c r="D29" s="339" t="s">
        <v>836</v>
      </c>
      <c r="E29" s="340"/>
      <c r="F29" s="340"/>
      <c r="G29" s="40"/>
      <c r="H29" s="496" t="s">
        <v>215</v>
      </c>
      <c r="I29" s="497"/>
      <c r="J29" s="497"/>
      <c r="K29" s="511"/>
      <c r="L29" s="235"/>
      <c r="M29" s="14"/>
      <c r="N29" s="227"/>
      <c r="O29" s="227"/>
      <c r="P29" s="227"/>
      <c r="Q29" s="228"/>
      <c r="R29" s="228"/>
      <c r="S29" s="228"/>
      <c r="T29" s="222"/>
    </row>
    <row r="30" spans="2:20" ht="78" customHeight="1">
      <c r="B30" s="538"/>
      <c r="C30" s="123">
        <v>4</v>
      </c>
      <c r="D30" s="339" t="s">
        <v>216</v>
      </c>
      <c r="E30" s="340"/>
      <c r="F30" s="340"/>
      <c r="G30" s="40"/>
      <c r="H30" s="496"/>
      <c r="I30" s="497"/>
      <c r="J30" s="497"/>
      <c r="K30" s="511"/>
      <c r="L30" s="235"/>
      <c r="M30" s="14"/>
      <c r="N30" s="227"/>
      <c r="O30" s="227"/>
      <c r="P30" s="227"/>
      <c r="Q30" s="228"/>
      <c r="R30" s="228"/>
      <c r="S30" s="228"/>
      <c r="T30" s="222"/>
    </row>
    <row r="31" spans="2:20" ht="81.95" customHeight="1">
      <c r="B31" s="534"/>
      <c r="C31" s="123">
        <v>5</v>
      </c>
      <c r="D31" s="339" t="s">
        <v>837</v>
      </c>
      <c r="E31" s="340"/>
      <c r="F31" s="340"/>
      <c r="G31" s="40"/>
      <c r="H31" s="496" t="s">
        <v>218</v>
      </c>
      <c r="I31" s="497"/>
      <c r="J31" s="497"/>
      <c r="K31" s="511"/>
      <c r="L31" s="235"/>
      <c r="M31" s="14"/>
      <c r="N31" s="227"/>
      <c r="O31" s="227"/>
      <c r="P31" s="227"/>
      <c r="Q31" s="228"/>
      <c r="R31" s="228"/>
      <c r="S31" s="228"/>
      <c r="T31" s="222"/>
    </row>
    <row r="32" spans="2:20" ht="81.95" customHeight="1">
      <c r="B32" s="363" t="s">
        <v>219</v>
      </c>
      <c r="C32" s="528"/>
      <c r="D32" s="339" t="s">
        <v>220</v>
      </c>
      <c r="E32" s="340"/>
      <c r="F32" s="340"/>
      <c r="G32" s="40"/>
      <c r="H32" s="529"/>
      <c r="I32" s="530"/>
      <c r="J32" s="530"/>
      <c r="K32" s="531"/>
      <c r="L32" s="235"/>
      <c r="M32" s="14"/>
      <c r="N32" s="227"/>
      <c r="O32" s="227"/>
      <c r="P32" s="227"/>
      <c r="Q32" s="228"/>
      <c r="R32" s="228"/>
      <c r="S32" s="228"/>
      <c r="T32" s="222"/>
    </row>
    <row r="33" spans="1:20" ht="81.95" customHeight="1">
      <c r="A33" s="222"/>
      <c r="B33" s="363" t="s">
        <v>221</v>
      </c>
      <c r="C33" s="528"/>
      <c r="D33" s="339" t="s">
        <v>222</v>
      </c>
      <c r="E33" s="340"/>
      <c r="F33" s="340"/>
      <c r="G33" s="40"/>
      <c r="H33" s="529"/>
      <c r="I33" s="530"/>
      <c r="J33" s="530"/>
      <c r="K33" s="531"/>
      <c r="L33" s="235"/>
      <c r="M33" s="14"/>
      <c r="N33" s="227"/>
      <c r="O33" s="227"/>
      <c r="P33" s="227"/>
      <c r="Q33" s="228"/>
      <c r="R33" s="228"/>
      <c r="S33" s="228"/>
      <c r="T33" s="222"/>
    </row>
    <row r="34" spans="1:20" ht="81.95" customHeight="1">
      <c r="A34" s="222"/>
      <c r="B34" s="363" t="s">
        <v>223</v>
      </c>
      <c r="C34" s="528"/>
      <c r="D34" s="339" t="s">
        <v>224</v>
      </c>
      <c r="E34" s="340"/>
      <c r="F34" s="340"/>
      <c r="G34" s="40"/>
      <c r="H34" s="529"/>
      <c r="I34" s="530"/>
      <c r="J34" s="530"/>
      <c r="K34" s="531"/>
      <c r="L34" s="235"/>
      <c r="M34" s="14"/>
      <c r="N34" s="227"/>
      <c r="O34" s="227"/>
      <c r="P34" s="227"/>
      <c r="Q34" s="228"/>
      <c r="R34" s="228"/>
      <c r="S34" s="228"/>
      <c r="T34" s="222"/>
    </row>
    <row r="35" spans="1:20">
      <c r="A35" s="222"/>
      <c r="B35" s="2"/>
      <c r="C35" s="2"/>
      <c r="D35" s="224"/>
      <c r="E35" s="224"/>
      <c r="F35" s="224"/>
      <c r="G35" s="222"/>
      <c r="H35" s="222"/>
      <c r="I35" s="222"/>
      <c r="J35" s="222"/>
      <c r="K35" s="222"/>
      <c r="L35" s="222"/>
      <c r="M35" s="14"/>
      <c r="N35" s="227"/>
      <c r="O35" s="227"/>
      <c r="P35" s="227"/>
      <c r="Q35" s="228"/>
      <c r="R35" s="228"/>
      <c r="S35" s="228"/>
      <c r="T35" s="222"/>
    </row>
    <row r="36" spans="1:20" ht="86.1" customHeight="1">
      <c r="A36" s="222"/>
      <c r="B36" s="2"/>
      <c r="C36" s="2"/>
      <c r="D36" s="224"/>
      <c r="E36" s="224"/>
      <c r="F36" s="46" t="s">
        <v>225</v>
      </c>
      <c r="G36" s="47" t="str">
        <f ca="1">DATA!C80</f>
        <v>入力未完了</v>
      </c>
      <c r="H36" s="222"/>
      <c r="I36" s="222"/>
      <c r="J36" s="222"/>
      <c r="K36" s="222"/>
      <c r="L36" s="222"/>
      <c r="M36" s="14"/>
      <c r="N36" s="227"/>
      <c r="O36" s="227"/>
      <c r="P36" s="227"/>
      <c r="Q36" s="228"/>
      <c r="R36" s="228"/>
      <c r="S36" s="228"/>
      <c r="T36" s="222"/>
    </row>
    <row r="37" spans="1:20" ht="39.75">
      <c r="A37" s="10" t="s">
        <v>97</v>
      </c>
      <c r="B37" s="222"/>
      <c r="C37" s="222"/>
      <c r="D37" s="222"/>
      <c r="E37" s="222"/>
      <c r="F37" s="222"/>
      <c r="G37" s="222"/>
      <c r="H37" s="222"/>
      <c r="I37" s="222"/>
      <c r="J37" s="222"/>
      <c r="K37" s="222"/>
      <c r="L37" s="222"/>
      <c r="M37" s="222"/>
      <c r="O37" s="227"/>
      <c r="P37" s="227"/>
      <c r="Q37" s="227"/>
      <c r="R37" s="228"/>
      <c r="S37" s="228"/>
      <c r="T37" s="228"/>
    </row>
    <row r="38" spans="1:20" s="30" customFormat="1" ht="57.95" customHeight="1">
      <c r="A38" s="224"/>
      <c r="B38" s="358" t="s">
        <v>838</v>
      </c>
      <c r="C38" s="358"/>
      <c r="D38" s="358"/>
      <c r="E38" s="358"/>
      <c r="F38" s="358"/>
      <c r="G38" s="358"/>
      <c r="H38" s="358"/>
      <c r="I38" s="358"/>
      <c r="J38" s="358"/>
      <c r="K38" s="358"/>
      <c r="L38" s="358"/>
      <c r="M38" s="358"/>
      <c r="N38" s="15"/>
      <c r="O38" s="224"/>
      <c r="P38" s="224"/>
      <c r="Q38" s="224"/>
      <c r="R38" s="224"/>
      <c r="S38" s="224"/>
      <c r="T38" s="224"/>
    </row>
    <row r="39" spans="1:20">
      <c r="A39" s="222"/>
      <c r="B39" s="2"/>
      <c r="C39" s="2"/>
      <c r="D39" s="224"/>
      <c r="E39" s="224"/>
      <c r="F39" s="224"/>
      <c r="G39" s="224"/>
      <c r="H39" s="222"/>
      <c r="I39" s="222"/>
      <c r="J39" s="222"/>
      <c r="K39" s="222"/>
      <c r="L39" s="222"/>
      <c r="M39" s="222"/>
      <c r="O39" s="227"/>
      <c r="P39" s="227"/>
      <c r="Q39" s="227"/>
      <c r="R39" s="228"/>
      <c r="S39" s="228"/>
      <c r="T39" s="228"/>
    </row>
    <row r="40" spans="1:20" ht="42.95" customHeight="1">
      <c r="A40" s="222"/>
      <c r="B40" s="2"/>
      <c r="C40" s="2"/>
      <c r="D40" s="370" t="s">
        <v>227</v>
      </c>
      <c r="E40" s="370"/>
      <c r="F40" s="370"/>
      <c r="G40" s="224"/>
      <c r="H40" s="222"/>
      <c r="I40" s="222"/>
      <c r="J40" s="14"/>
      <c r="K40" s="227"/>
      <c r="L40" s="227"/>
      <c r="M40" s="227"/>
      <c r="N40" s="228"/>
      <c r="O40" s="228"/>
      <c r="P40" s="228"/>
      <c r="Q40" s="222"/>
      <c r="R40" s="222"/>
      <c r="S40" s="222"/>
      <c r="T40" s="222"/>
    </row>
    <row r="41" spans="1:20" ht="48" customHeight="1">
      <c r="A41" s="222"/>
      <c r="B41" s="222"/>
      <c r="C41" s="222"/>
      <c r="D41" s="532" t="str">
        <f ca="1">IF(G36="入力完了",SUM(F46:F83),"質問を全て回答してください")</f>
        <v>質問を全て回答してください</v>
      </c>
      <c r="E41" s="532"/>
      <c r="F41" s="532"/>
      <c r="G41" s="532"/>
      <c r="H41" s="222"/>
      <c r="I41" s="222"/>
      <c r="J41" s="14"/>
      <c r="K41" s="227"/>
      <c r="L41" s="227"/>
      <c r="M41" s="227"/>
      <c r="N41" s="228"/>
      <c r="O41" s="228"/>
      <c r="P41" s="228"/>
      <c r="Q41" s="222"/>
      <c r="R41" s="222"/>
      <c r="S41" s="222"/>
      <c r="T41" s="222"/>
    </row>
    <row r="42" spans="1:20" ht="29.1" customHeight="1">
      <c r="A42" s="222"/>
      <c r="B42" s="222"/>
      <c r="C42" s="222"/>
      <c r="D42"/>
      <c r="E42"/>
      <c r="F42"/>
      <c r="G42"/>
      <c r="H42" s="222"/>
      <c r="I42" s="222"/>
      <c r="J42" s="14"/>
      <c r="K42" s="227"/>
      <c r="L42" s="227"/>
      <c r="M42" s="227"/>
      <c r="N42" s="228"/>
      <c r="O42" s="228"/>
      <c r="P42" s="228"/>
      <c r="Q42" s="222"/>
      <c r="R42" s="222"/>
      <c r="S42" s="222"/>
      <c r="T42" s="222"/>
    </row>
    <row r="43" spans="1:20" ht="51.95" customHeight="1">
      <c r="A43" s="222"/>
      <c r="B43" s="13" t="s">
        <v>98</v>
      </c>
      <c r="C43" s="13"/>
      <c r="D43" s="224"/>
      <c r="E43" s="224"/>
      <c r="F43" s="106"/>
      <c r="G43"/>
      <c r="H43"/>
      <c r="I43" s="222"/>
      <c r="J43" s="222"/>
      <c r="K43" s="222"/>
      <c r="L43" s="222"/>
      <c r="M43" s="222"/>
      <c r="O43" s="227"/>
      <c r="P43" s="227"/>
      <c r="Q43" s="227"/>
      <c r="R43" s="228"/>
      <c r="S43" s="228"/>
      <c r="T43" s="228"/>
    </row>
    <row r="44" spans="1:20" ht="25.5">
      <c r="A44" s="222"/>
      <c r="B44" s="237"/>
      <c r="C44" s="237"/>
      <c r="D44" s="224"/>
      <c r="E44" s="224"/>
      <c r="F44" s="106" t="s">
        <v>229</v>
      </c>
      <c r="G44" s="224"/>
      <c r="H44" s="222"/>
      <c r="I44" s="222"/>
      <c r="J44" s="222"/>
      <c r="K44" s="222"/>
      <c r="L44" s="222"/>
      <c r="M44" s="222"/>
      <c r="O44" s="227"/>
      <c r="P44" s="227"/>
      <c r="Q44" s="227"/>
      <c r="R44" s="228"/>
      <c r="S44" s="228"/>
      <c r="T44" s="228"/>
    </row>
    <row r="45" spans="1:20" ht="33.950000000000003" customHeight="1">
      <c r="A45" s="222"/>
      <c r="B45" s="318" t="s">
        <v>99</v>
      </c>
      <c r="C45" s="319"/>
      <c r="D45" s="319"/>
      <c r="E45" s="320"/>
      <c r="F45" s="141" t="s">
        <v>230</v>
      </c>
      <c r="G45" s="65" t="s">
        <v>231</v>
      </c>
      <c r="H45" s="321" t="s">
        <v>101</v>
      </c>
      <c r="I45" s="322"/>
      <c r="J45" s="322"/>
      <c r="K45" s="322"/>
      <c r="L45" s="322"/>
      <c r="M45" s="323"/>
      <c r="O45" s="227"/>
      <c r="P45" s="227"/>
      <c r="Q45" s="227"/>
      <c r="R45" s="228"/>
      <c r="S45" s="228"/>
      <c r="T45" s="228"/>
    </row>
    <row r="46" spans="1:20" ht="114.95" customHeight="1">
      <c r="A46" s="222"/>
      <c r="B46" s="306" t="s">
        <v>102</v>
      </c>
      <c r="C46" s="308" t="s">
        <v>103</v>
      </c>
      <c r="D46" s="308"/>
      <c r="E46" s="308"/>
      <c r="F46" s="151">
        <f ca="1">DATA!C84</f>
        <v>0</v>
      </c>
      <c r="G46" s="124"/>
      <c r="H46" s="366" t="s">
        <v>232</v>
      </c>
      <c r="I46" s="366"/>
      <c r="J46" s="366"/>
      <c r="K46" s="366"/>
      <c r="L46" s="366"/>
      <c r="M46" s="366"/>
      <c r="O46" s="227"/>
      <c r="P46" s="227"/>
      <c r="Q46" s="227"/>
      <c r="R46" s="228"/>
      <c r="S46" s="228"/>
      <c r="T46" s="228"/>
    </row>
    <row r="47" spans="1:20" ht="189.95" customHeight="1">
      <c r="A47" s="222"/>
      <c r="B47" s="310"/>
      <c r="C47" s="308" t="s">
        <v>106</v>
      </c>
      <c r="D47" s="308"/>
      <c r="E47" s="308"/>
      <c r="F47" s="152">
        <f ca="1">DATA!C85</f>
        <v>0</v>
      </c>
      <c r="G47" s="124"/>
      <c r="H47" s="366" t="s">
        <v>233</v>
      </c>
      <c r="I47" s="366"/>
      <c r="J47" s="366"/>
      <c r="K47" s="366"/>
      <c r="L47" s="366"/>
      <c r="M47" s="366"/>
      <c r="O47" s="227"/>
      <c r="P47" s="227"/>
      <c r="Q47" s="227"/>
      <c r="R47" s="228"/>
      <c r="S47" s="228"/>
      <c r="T47" s="228"/>
    </row>
    <row r="48" spans="1:20" ht="87.95" customHeight="1">
      <c r="A48" s="222"/>
      <c r="B48" s="310"/>
      <c r="C48" s="324" t="s">
        <v>108</v>
      </c>
      <c r="D48" s="324"/>
      <c r="E48" s="324"/>
      <c r="F48" s="152" t="str">
        <f ca="1">DATA!C86</f>
        <v>無</v>
      </c>
      <c r="G48" s="124"/>
      <c r="H48" s="366" t="s">
        <v>234</v>
      </c>
      <c r="I48" s="366"/>
      <c r="J48" s="366"/>
      <c r="K48" s="366"/>
      <c r="L48" s="366"/>
      <c r="M48" s="366"/>
      <c r="O48" s="227"/>
      <c r="P48" s="227"/>
      <c r="Q48" s="227"/>
      <c r="R48" s="228"/>
      <c r="S48" s="228"/>
      <c r="T48" s="228"/>
    </row>
    <row r="49" spans="2:15" ht="84.95" customHeight="1">
      <c r="B49" s="310"/>
      <c r="C49" s="308" t="s">
        <v>110</v>
      </c>
      <c r="D49" s="308"/>
      <c r="E49" s="308"/>
      <c r="F49" s="152" t="str">
        <f ca="1">DATA!C87</f>
        <v>無</v>
      </c>
      <c r="G49" s="124"/>
      <c r="H49" s="366" t="s">
        <v>235</v>
      </c>
      <c r="I49" s="366"/>
      <c r="J49" s="366"/>
      <c r="K49" s="366"/>
      <c r="L49" s="366"/>
      <c r="M49" s="366"/>
      <c r="O49" s="227"/>
    </row>
    <row r="50" spans="2:15" ht="126.95" customHeight="1">
      <c r="B50" s="310"/>
      <c r="C50" s="308" t="s">
        <v>112</v>
      </c>
      <c r="D50" s="308"/>
      <c r="E50" s="308"/>
      <c r="F50" s="152" t="str">
        <f ca="1">DATA!C88</f>
        <v>無</v>
      </c>
      <c r="G50" s="124"/>
      <c r="H50" s="366" t="s">
        <v>236</v>
      </c>
      <c r="I50" s="366"/>
      <c r="J50" s="366"/>
      <c r="K50" s="366"/>
      <c r="L50" s="366"/>
      <c r="M50" s="366"/>
      <c r="O50" s="227"/>
    </row>
    <row r="51" spans="2:15" ht="53.1" customHeight="1">
      <c r="B51" s="310"/>
      <c r="C51" s="308" t="s">
        <v>114</v>
      </c>
      <c r="D51" s="308"/>
      <c r="E51" s="308"/>
      <c r="F51" s="152" t="str">
        <f ca="1">DATA!C89</f>
        <v>無</v>
      </c>
      <c r="G51" s="124"/>
      <c r="H51" s="366" t="s">
        <v>237</v>
      </c>
      <c r="I51" s="366"/>
      <c r="J51" s="366"/>
      <c r="K51" s="366"/>
      <c r="L51" s="366"/>
      <c r="M51" s="366"/>
      <c r="O51" s="227"/>
    </row>
    <row r="52" spans="2:15" ht="59.1" customHeight="1">
      <c r="B52" s="310"/>
      <c r="C52" s="308" t="s">
        <v>116</v>
      </c>
      <c r="D52" s="308"/>
      <c r="E52" s="308"/>
      <c r="F52" s="152" t="str">
        <f ca="1">DATA!C90</f>
        <v>無</v>
      </c>
      <c r="G52" s="124"/>
      <c r="H52" s="366" t="s">
        <v>238</v>
      </c>
      <c r="I52" s="366"/>
      <c r="J52" s="366"/>
      <c r="K52" s="366"/>
      <c r="L52" s="366"/>
      <c r="M52" s="366"/>
      <c r="O52" s="227"/>
    </row>
    <row r="53" spans="2:15" ht="59.1" customHeight="1">
      <c r="B53" s="310"/>
      <c r="C53" s="308" t="s">
        <v>118</v>
      </c>
      <c r="D53" s="308"/>
      <c r="E53" s="308"/>
      <c r="F53" s="152">
        <f ca="1">DATA!C91</f>
        <v>0</v>
      </c>
      <c r="G53" s="124"/>
      <c r="H53" s="366" t="s">
        <v>239</v>
      </c>
      <c r="I53" s="366"/>
      <c r="J53" s="366"/>
      <c r="K53" s="366"/>
      <c r="L53" s="366"/>
      <c r="M53" s="366"/>
      <c r="O53" s="227"/>
    </row>
    <row r="54" spans="2:15" ht="60.95" customHeight="1">
      <c r="B54" s="310"/>
      <c r="C54" s="308" t="s">
        <v>120</v>
      </c>
      <c r="D54" s="308"/>
      <c r="E54" s="308"/>
      <c r="F54" s="152">
        <f>DATA!C92</f>
        <v>0</v>
      </c>
      <c r="G54" s="124"/>
      <c r="H54" s="366" t="s">
        <v>839</v>
      </c>
      <c r="I54" s="366"/>
      <c r="J54" s="366"/>
      <c r="K54" s="366"/>
      <c r="L54" s="366"/>
      <c r="M54" s="366"/>
      <c r="O54" s="227"/>
    </row>
    <row r="55" spans="2:15" ht="60" customHeight="1">
      <c r="B55" s="306" t="s">
        <v>122</v>
      </c>
      <c r="C55" s="308" t="s">
        <v>123</v>
      </c>
      <c r="D55" s="308"/>
      <c r="E55" s="308"/>
      <c r="F55" s="152" t="str">
        <f ca="1">DATA!C93</f>
        <v>無</v>
      </c>
      <c r="G55" s="124"/>
      <c r="H55" s="366" t="s">
        <v>241</v>
      </c>
      <c r="I55" s="366"/>
      <c r="J55" s="366"/>
      <c r="K55" s="366"/>
      <c r="L55" s="366"/>
      <c r="M55" s="366"/>
      <c r="O55" s="227"/>
    </row>
    <row r="56" spans="2:15" ht="171" customHeight="1">
      <c r="B56" s="310"/>
      <c r="C56" s="308" t="s">
        <v>125</v>
      </c>
      <c r="D56" s="308"/>
      <c r="E56" s="308"/>
      <c r="F56" s="152" t="str">
        <f ca="1">DATA!C94</f>
        <v>無</v>
      </c>
      <c r="G56" s="124"/>
      <c r="H56" s="366" t="s">
        <v>242</v>
      </c>
      <c r="I56" s="366"/>
      <c r="J56" s="366"/>
      <c r="K56" s="366"/>
      <c r="L56" s="366"/>
      <c r="M56" s="366"/>
      <c r="O56" s="227"/>
    </row>
    <row r="57" spans="2:15" ht="138.94999999999999" customHeight="1">
      <c r="B57" s="138"/>
      <c r="C57" s="308" t="s">
        <v>127</v>
      </c>
      <c r="D57" s="308"/>
      <c r="E57" s="308"/>
      <c r="F57" s="152" t="str">
        <f ca="1">DATA!C95</f>
        <v>無</v>
      </c>
      <c r="G57" s="124"/>
      <c r="H57" s="520" t="s">
        <v>243</v>
      </c>
      <c r="I57" s="521"/>
      <c r="J57" s="521"/>
      <c r="K57" s="521"/>
      <c r="L57" s="521"/>
      <c r="M57" s="522"/>
      <c r="O57" s="227"/>
    </row>
    <row r="58" spans="2:15" ht="141.94999999999999" customHeight="1">
      <c r="B58" s="138"/>
      <c r="C58" s="308" t="s">
        <v>129</v>
      </c>
      <c r="D58" s="308"/>
      <c r="E58" s="308"/>
      <c r="F58" s="152" t="str">
        <f ca="1">DATA!C96</f>
        <v>無</v>
      </c>
      <c r="G58" s="124"/>
      <c r="H58" s="520" t="s">
        <v>244</v>
      </c>
      <c r="I58" s="521"/>
      <c r="J58" s="521"/>
      <c r="K58" s="521"/>
      <c r="L58" s="521"/>
      <c r="M58" s="522"/>
      <c r="O58" s="227"/>
    </row>
    <row r="59" spans="2:15" ht="171" customHeight="1">
      <c r="B59" s="138"/>
      <c r="C59" s="308" t="s">
        <v>131</v>
      </c>
      <c r="D59" s="308"/>
      <c r="E59" s="308"/>
      <c r="F59" s="152" t="str">
        <f ca="1">DATA!C97</f>
        <v>無</v>
      </c>
      <c r="G59" s="124"/>
      <c r="H59" s="520" t="s">
        <v>245</v>
      </c>
      <c r="I59" s="521"/>
      <c r="J59" s="521"/>
      <c r="K59" s="521"/>
      <c r="L59" s="521"/>
      <c r="M59" s="522"/>
      <c r="O59" s="227"/>
    </row>
    <row r="60" spans="2:15" ht="86.1" customHeight="1">
      <c r="B60" s="306" t="s">
        <v>133</v>
      </c>
      <c r="C60" s="308" t="s">
        <v>134</v>
      </c>
      <c r="D60" s="308"/>
      <c r="E60" s="308"/>
      <c r="F60" s="152">
        <f ca="1">DATA!C98</f>
        <v>0</v>
      </c>
      <c r="G60" s="124"/>
      <c r="H60" s="366" t="s">
        <v>246</v>
      </c>
      <c r="I60" s="366"/>
      <c r="J60" s="366"/>
      <c r="K60" s="366"/>
      <c r="L60" s="366"/>
      <c r="M60" s="366"/>
      <c r="O60" s="227"/>
    </row>
    <row r="61" spans="2:15" ht="158.1" customHeight="1">
      <c r="B61" s="307"/>
      <c r="C61" s="308" t="s">
        <v>137</v>
      </c>
      <c r="D61" s="308"/>
      <c r="E61" s="308"/>
      <c r="F61" s="152">
        <f ca="1">DATA!C99</f>
        <v>0</v>
      </c>
      <c r="G61" s="124"/>
      <c r="H61" s="366" t="s">
        <v>247</v>
      </c>
      <c r="I61" s="366"/>
      <c r="J61" s="366"/>
      <c r="K61" s="366"/>
      <c r="L61" s="366"/>
      <c r="M61" s="366"/>
      <c r="O61" s="227" t="str">
        <f>IF(G31="","-",G31)</f>
        <v>-</v>
      </c>
    </row>
    <row r="62" spans="2:15" ht="131.1" customHeight="1">
      <c r="B62" s="50" t="s">
        <v>139</v>
      </c>
      <c r="C62" s="300" t="s">
        <v>140</v>
      </c>
      <c r="D62" s="300"/>
      <c r="E62" s="300"/>
      <c r="F62" s="153" t="str">
        <f ca="1">DATA!C100</f>
        <v>無</v>
      </c>
      <c r="G62" s="125"/>
      <c r="H62" s="372" t="s">
        <v>248</v>
      </c>
      <c r="I62" s="373"/>
      <c r="J62" s="373"/>
      <c r="K62" s="373"/>
      <c r="L62" s="373"/>
      <c r="M62" s="373"/>
      <c r="O62" s="227"/>
    </row>
    <row r="64" spans="2:15" ht="39.75">
      <c r="B64" s="13" t="s">
        <v>142</v>
      </c>
      <c r="C64" s="13"/>
      <c r="D64" s="224"/>
      <c r="E64" s="224"/>
      <c r="F64" s="224"/>
      <c r="G64" s="224"/>
      <c r="H64" s="222"/>
      <c r="I64" s="222"/>
      <c r="J64" s="222"/>
      <c r="K64" s="222"/>
      <c r="L64" s="222"/>
      <c r="M64" s="222"/>
      <c r="O64" s="227"/>
    </row>
    <row r="65" spans="2:14" ht="38.1" customHeight="1">
      <c r="B65" s="367" t="s">
        <v>143</v>
      </c>
      <c r="C65" s="368"/>
      <c r="D65" s="368"/>
      <c r="E65" s="368"/>
      <c r="F65" s="135" t="s">
        <v>249</v>
      </c>
      <c r="G65" s="66" t="s">
        <v>231</v>
      </c>
      <c r="H65" s="67" t="s">
        <v>101</v>
      </c>
      <c r="I65" s="67"/>
      <c r="J65" s="6"/>
      <c r="K65" s="6"/>
      <c r="L65" s="6"/>
      <c r="M65" s="7"/>
    </row>
    <row r="66" spans="2:14" ht="246" customHeight="1">
      <c r="B66" s="527" t="s">
        <v>144</v>
      </c>
      <c r="C66" s="290" t="s">
        <v>145</v>
      </c>
      <c r="D66" s="291"/>
      <c r="E66" s="291"/>
      <c r="F66" s="46" t="str">
        <f ca="1">DATA!$E105</f>
        <v>有</v>
      </c>
      <c r="G66" s="68"/>
      <c r="H66" s="520" t="s">
        <v>840</v>
      </c>
      <c r="I66" s="521"/>
      <c r="J66" s="521"/>
      <c r="K66" s="521"/>
      <c r="L66" s="521"/>
      <c r="M66" s="522"/>
    </row>
    <row r="67" spans="2:14" ht="267" customHeight="1">
      <c r="B67" s="527"/>
      <c r="C67" s="290" t="s">
        <v>146</v>
      </c>
      <c r="D67" s="291"/>
      <c r="E67" s="291"/>
      <c r="F67" s="46" t="str">
        <f ca="1">DATA!$E106</f>
        <v>無</v>
      </c>
      <c r="G67" s="68"/>
      <c r="H67" s="520" t="s">
        <v>841</v>
      </c>
      <c r="I67" s="521"/>
      <c r="J67" s="521"/>
      <c r="K67" s="521"/>
      <c r="L67" s="521"/>
      <c r="M67" s="522"/>
      <c r="N67" s="15"/>
    </row>
    <row r="68" spans="2:14" ht="128.1" customHeight="1">
      <c r="B68" s="527"/>
      <c r="C68" s="290" t="s">
        <v>148</v>
      </c>
      <c r="D68" s="291"/>
      <c r="E68" s="291"/>
      <c r="F68" s="46" t="str">
        <f ca="1">DATA!$E107</f>
        <v>無</v>
      </c>
      <c r="G68" s="68"/>
      <c r="H68" s="520" t="s">
        <v>842</v>
      </c>
      <c r="I68" s="521"/>
      <c r="J68" s="521"/>
      <c r="K68" s="521"/>
      <c r="L68" s="521"/>
      <c r="M68" s="522"/>
    </row>
    <row r="69" spans="2:14" ht="96.95" customHeight="1">
      <c r="B69" s="527"/>
      <c r="C69" s="290" t="s">
        <v>150</v>
      </c>
      <c r="D69" s="291"/>
      <c r="E69" s="291"/>
      <c r="F69" s="46" t="str">
        <f ca="1">DATA!$E108</f>
        <v>有</v>
      </c>
      <c r="G69" s="68"/>
      <c r="H69" s="520" t="s">
        <v>843</v>
      </c>
      <c r="I69" s="521"/>
      <c r="J69" s="521"/>
      <c r="K69" s="521"/>
      <c r="L69" s="521"/>
      <c r="M69" s="522"/>
    </row>
    <row r="70" spans="2:14" ht="72" customHeight="1">
      <c r="B70" s="527"/>
      <c r="C70" s="290" t="s">
        <v>152</v>
      </c>
      <c r="D70" s="291"/>
      <c r="E70" s="291"/>
      <c r="F70" s="46" t="str">
        <f ca="1">DATA!$E109</f>
        <v>有</v>
      </c>
      <c r="G70" s="68"/>
      <c r="H70" s="520" t="s">
        <v>844</v>
      </c>
      <c r="I70" s="521"/>
      <c r="J70" s="521"/>
      <c r="K70" s="521"/>
      <c r="L70" s="521"/>
      <c r="M70" s="522"/>
    </row>
    <row r="71" spans="2:14" ht="197.1" customHeight="1">
      <c r="B71" s="527"/>
      <c r="C71" s="290" t="s">
        <v>153</v>
      </c>
      <c r="D71" s="291"/>
      <c r="E71" s="291"/>
      <c r="F71" s="46" t="str">
        <f ca="1">DATA!$E110</f>
        <v>有</v>
      </c>
      <c r="G71" s="68"/>
      <c r="H71" s="520" t="s">
        <v>845</v>
      </c>
      <c r="I71" s="521"/>
      <c r="J71" s="521"/>
      <c r="K71" s="521"/>
      <c r="L71" s="521"/>
      <c r="M71" s="522"/>
    </row>
    <row r="72" spans="2:14" ht="75" customHeight="1">
      <c r="B72" s="527"/>
      <c r="C72" s="290" t="s">
        <v>155</v>
      </c>
      <c r="D72" s="291"/>
      <c r="E72" s="291"/>
      <c r="F72" s="46" t="str">
        <f ca="1">DATA!$E111</f>
        <v>有</v>
      </c>
      <c r="G72" s="68"/>
      <c r="H72" s="520" t="s">
        <v>846</v>
      </c>
      <c r="I72" s="521"/>
      <c r="J72" s="521"/>
      <c r="K72" s="521"/>
      <c r="L72" s="521"/>
      <c r="M72" s="522"/>
      <c r="N72" s="15"/>
    </row>
    <row r="73" spans="2:14" ht="135" customHeight="1">
      <c r="B73" s="526" t="s">
        <v>157</v>
      </c>
      <c r="C73" s="290" t="s">
        <v>158</v>
      </c>
      <c r="D73" s="291"/>
      <c r="E73" s="291"/>
      <c r="F73" s="46" t="str">
        <f ca="1">DATA!$E112</f>
        <v>無</v>
      </c>
      <c r="G73" s="68"/>
      <c r="H73" s="520" t="s">
        <v>257</v>
      </c>
      <c r="I73" s="521"/>
      <c r="J73" s="521"/>
      <c r="K73" s="521"/>
      <c r="L73" s="521"/>
      <c r="M73" s="522"/>
    </row>
    <row r="74" spans="2:14" ht="264.95" customHeight="1">
      <c r="B74" s="526"/>
      <c r="C74" s="290" t="s">
        <v>160</v>
      </c>
      <c r="D74" s="291"/>
      <c r="E74" s="291"/>
      <c r="F74" s="46" t="str">
        <f ca="1">DATA!$E113</f>
        <v>無</v>
      </c>
      <c r="G74" s="68"/>
      <c r="H74" s="520" t="s">
        <v>258</v>
      </c>
      <c r="I74" s="521"/>
      <c r="J74" s="521"/>
      <c r="K74" s="521"/>
      <c r="L74" s="521"/>
      <c r="M74" s="522"/>
    </row>
    <row r="75" spans="2:14" ht="134.1" customHeight="1">
      <c r="B75" s="58" t="s">
        <v>162</v>
      </c>
      <c r="C75" s="290" t="s">
        <v>163</v>
      </c>
      <c r="D75" s="291"/>
      <c r="E75" s="291"/>
      <c r="F75" s="46" t="str">
        <f ca="1">DATA!$E114</f>
        <v>有</v>
      </c>
      <c r="G75" s="68"/>
      <c r="H75" s="520" t="s">
        <v>259</v>
      </c>
      <c r="I75" s="521"/>
      <c r="J75" s="521"/>
      <c r="K75" s="521"/>
      <c r="L75" s="521"/>
      <c r="M75" s="522"/>
    </row>
    <row r="76" spans="2:14" ht="74.099999999999994" customHeight="1">
      <c r="B76" s="298" t="s">
        <v>164</v>
      </c>
      <c r="C76" s="290" t="s">
        <v>165</v>
      </c>
      <c r="D76" s="291"/>
      <c r="E76" s="291"/>
      <c r="F76" s="46" t="str">
        <f ca="1">DATA!$E115</f>
        <v>有</v>
      </c>
      <c r="G76" s="68"/>
      <c r="H76" s="520" t="s">
        <v>847</v>
      </c>
      <c r="I76" s="521"/>
      <c r="J76" s="521"/>
      <c r="K76" s="521"/>
      <c r="L76" s="521"/>
      <c r="M76" s="522"/>
    </row>
    <row r="77" spans="2:14" ht="56.1" customHeight="1">
      <c r="B77" s="289"/>
      <c r="C77" s="290" t="s">
        <v>167</v>
      </c>
      <c r="D77" s="291"/>
      <c r="E77" s="291"/>
      <c r="F77" s="46" t="str">
        <f ca="1">DATA!$E116</f>
        <v>無</v>
      </c>
      <c r="G77" s="68"/>
      <c r="H77" s="520" t="s">
        <v>261</v>
      </c>
      <c r="I77" s="521"/>
      <c r="J77" s="521"/>
      <c r="K77" s="521"/>
      <c r="L77" s="521"/>
      <c r="M77" s="522"/>
    </row>
    <row r="78" spans="2:14" ht="69" customHeight="1">
      <c r="B78" s="297" t="s">
        <v>169</v>
      </c>
      <c r="C78" s="290" t="s">
        <v>170</v>
      </c>
      <c r="D78" s="291"/>
      <c r="E78" s="291"/>
      <c r="F78" s="46" t="str">
        <f ca="1">DATA!$E117</f>
        <v>無</v>
      </c>
      <c r="G78" s="68"/>
      <c r="H78" s="520" t="s">
        <v>262</v>
      </c>
      <c r="I78" s="521"/>
      <c r="J78" s="521"/>
      <c r="K78" s="521"/>
      <c r="L78" s="521"/>
      <c r="M78" s="522"/>
    </row>
    <row r="79" spans="2:14" ht="159.94999999999999" customHeight="1">
      <c r="B79" s="297"/>
      <c r="C79" s="290" t="s">
        <v>171</v>
      </c>
      <c r="D79" s="291"/>
      <c r="E79" s="291"/>
      <c r="F79" s="46" t="str">
        <f ca="1">DATA!$E118</f>
        <v>無</v>
      </c>
      <c r="G79" s="68"/>
      <c r="H79" s="520" t="s">
        <v>263</v>
      </c>
      <c r="I79" s="521"/>
      <c r="J79" s="521"/>
      <c r="K79" s="521"/>
      <c r="L79" s="521"/>
      <c r="M79" s="522"/>
    </row>
    <row r="80" spans="2:14" ht="147.94999999999999" customHeight="1">
      <c r="B80" s="298" t="s">
        <v>172</v>
      </c>
      <c r="C80" s="290" t="s">
        <v>173</v>
      </c>
      <c r="D80" s="291"/>
      <c r="E80" s="291"/>
      <c r="F80" s="46" t="str">
        <f ca="1">DATA!$E119</f>
        <v>無</v>
      </c>
      <c r="G80" s="68"/>
      <c r="H80" s="520" t="s">
        <v>264</v>
      </c>
      <c r="I80" s="521"/>
      <c r="J80" s="521"/>
      <c r="K80" s="521"/>
      <c r="L80" s="521"/>
      <c r="M80" s="522"/>
    </row>
    <row r="81" spans="2:13" ht="57" customHeight="1">
      <c r="B81" s="289"/>
      <c r="C81" s="290" t="s">
        <v>175</v>
      </c>
      <c r="D81" s="291"/>
      <c r="E81" s="291"/>
      <c r="F81" s="46" t="str">
        <f ca="1">DATA!$E120</f>
        <v>無</v>
      </c>
      <c r="G81" s="68"/>
      <c r="H81" s="520" t="s">
        <v>265</v>
      </c>
      <c r="I81" s="521"/>
      <c r="J81" s="521"/>
      <c r="K81" s="521"/>
      <c r="L81" s="521"/>
      <c r="M81" s="522"/>
    </row>
    <row r="82" spans="2:13" ht="54.95" customHeight="1">
      <c r="B82" s="288" t="s">
        <v>176</v>
      </c>
      <c r="C82" s="290" t="s">
        <v>177</v>
      </c>
      <c r="D82" s="291"/>
      <c r="E82" s="291"/>
      <c r="F82" s="46" t="str">
        <f ca="1">DATA!$E121</f>
        <v>有</v>
      </c>
      <c r="G82" s="68"/>
      <c r="H82" s="523" t="s">
        <v>266</v>
      </c>
      <c r="I82" s="524"/>
      <c r="J82" s="524"/>
      <c r="K82" s="524"/>
      <c r="L82" s="524"/>
      <c r="M82" s="525"/>
    </row>
    <row r="83" spans="2:13" ht="117.95" customHeight="1">
      <c r="B83" s="289"/>
      <c r="C83" s="290" t="s">
        <v>178</v>
      </c>
      <c r="D83" s="291"/>
      <c r="E83" s="291"/>
      <c r="F83" s="46" t="str">
        <f ca="1">DATA!$E122</f>
        <v>有</v>
      </c>
      <c r="G83" s="68"/>
      <c r="H83" s="520" t="s">
        <v>267</v>
      </c>
      <c r="I83" s="521"/>
      <c r="J83" s="521"/>
      <c r="K83" s="521"/>
      <c r="L83" s="521"/>
      <c r="M83" s="522"/>
    </row>
    <row r="84" spans="2:13" ht="75.95" customHeight="1">
      <c r="B84" s="82"/>
      <c r="C84" s="81"/>
      <c r="D84" s="81"/>
      <c r="E84" s="81"/>
      <c r="F84" s="81"/>
      <c r="G84" s="81"/>
      <c r="H84" s="223"/>
      <c r="I84" s="223"/>
      <c r="J84" s="222"/>
      <c r="K84" s="31" t="str">
        <f>HYPERLINK(DATA!B56,"【3】対策と目的ページへジャンプ")</f>
        <v>【3】対策と目的ページへジャンプ</v>
      </c>
      <c r="L84" s="126"/>
      <c r="M84" s="223"/>
    </row>
  </sheetData>
  <mergeCells count="138">
    <mergeCell ref="B3:M3"/>
    <mergeCell ref="B6:H6"/>
    <mergeCell ref="J6:M8"/>
    <mergeCell ref="B8:H8"/>
    <mergeCell ref="B11:M11"/>
    <mergeCell ref="B16:C16"/>
    <mergeCell ref="D16:F16"/>
    <mergeCell ref="H16:M16"/>
    <mergeCell ref="B17:C17"/>
    <mergeCell ref="D17:F17"/>
    <mergeCell ref="H17:K17"/>
    <mergeCell ref="B18:B20"/>
    <mergeCell ref="D18:F18"/>
    <mergeCell ref="H18:K18"/>
    <mergeCell ref="D19:F19"/>
    <mergeCell ref="H19:K19"/>
    <mergeCell ref="D20:F20"/>
    <mergeCell ref="H20:K20"/>
    <mergeCell ref="B21:B22"/>
    <mergeCell ref="D21:F21"/>
    <mergeCell ref="H21:K21"/>
    <mergeCell ref="D22:F22"/>
    <mergeCell ref="H22:K22"/>
    <mergeCell ref="B23:B24"/>
    <mergeCell ref="D23:F23"/>
    <mergeCell ref="H23:K23"/>
    <mergeCell ref="D24:F24"/>
    <mergeCell ref="H24:K24"/>
    <mergeCell ref="D29:F29"/>
    <mergeCell ref="H29:K29"/>
    <mergeCell ref="D30:F30"/>
    <mergeCell ref="H30:K30"/>
    <mergeCell ref="D31:F31"/>
    <mergeCell ref="H31:K31"/>
    <mergeCell ref="B25:B26"/>
    <mergeCell ref="D25:F25"/>
    <mergeCell ref="H25:K25"/>
    <mergeCell ref="D26:F26"/>
    <mergeCell ref="H26:K26"/>
    <mergeCell ref="B27:B31"/>
    <mergeCell ref="D27:F27"/>
    <mergeCell ref="H27:K27"/>
    <mergeCell ref="D28:F28"/>
    <mergeCell ref="H28:K28"/>
    <mergeCell ref="B34:C34"/>
    <mergeCell ref="D34:F34"/>
    <mergeCell ref="H34:K34"/>
    <mergeCell ref="B38:M38"/>
    <mergeCell ref="D40:F40"/>
    <mergeCell ref="D41:G41"/>
    <mergeCell ref="B32:C32"/>
    <mergeCell ref="D32:F32"/>
    <mergeCell ref="H32:K32"/>
    <mergeCell ref="B33:C33"/>
    <mergeCell ref="D33:F33"/>
    <mergeCell ref="H33:K33"/>
    <mergeCell ref="H49:M49"/>
    <mergeCell ref="C50:E50"/>
    <mergeCell ref="H50:M50"/>
    <mergeCell ref="C51:E51"/>
    <mergeCell ref="H51:M51"/>
    <mergeCell ref="C52:E52"/>
    <mergeCell ref="H52:M52"/>
    <mergeCell ref="B45:E45"/>
    <mergeCell ref="H45:M45"/>
    <mergeCell ref="B46:B54"/>
    <mergeCell ref="C46:E46"/>
    <mergeCell ref="H46:M46"/>
    <mergeCell ref="C47:E47"/>
    <mergeCell ref="H47:M47"/>
    <mergeCell ref="C48:E48"/>
    <mergeCell ref="H48:M48"/>
    <mergeCell ref="C49:E49"/>
    <mergeCell ref="C53:E53"/>
    <mergeCell ref="H53:M53"/>
    <mergeCell ref="C54:E54"/>
    <mergeCell ref="H54:M54"/>
    <mergeCell ref="B55:B56"/>
    <mergeCell ref="C55:E55"/>
    <mergeCell ref="H55:M55"/>
    <mergeCell ref="C56:E56"/>
    <mergeCell ref="H56:M56"/>
    <mergeCell ref="B60:B61"/>
    <mergeCell ref="C60:E60"/>
    <mergeCell ref="H60:M60"/>
    <mergeCell ref="C61:E61"/>
    <mergeCell ref="H61:M61"/>
    <mergeCell ref="C62:E62"/>
    <mergeCell ref="H62:M62"/>
    <mergeCell ref="C57:E57"/>
    <mergeCell ref="H57:M57"/>
    <mergeCell ref="C58:E58"/>
    <mergeCell ref="H58:M58"/>
    <mergeCell ref="C59:E59"/>
    <mergeCell ref="H59:M59"/>
    <mergeCell ref="B65:E65"/>
    <mergeCell ref="B73:B74"/>
    <mergeCell ref="C73:E73"/>
    <mergeCell ref="H73:M73"/>
    <mergeCell ref="C74:E74"/>
    <mergeCell ref="H74:M74"/>
    <mergeCell ref="C75:E75"/>
    <mergeCell ref="H75:M75"/>
    <mergeCell ref="C70:E70"/>
    <mergeCell ref="H70:M70"/>
    <mergeCell ref="C71:E71"/>
    <mergeCell ref="H71:M71"/>
    <mergeCell ref="C72:E72"/>
    <mergeCell ref="H72:M72"/>
    <mergeCell ref="B66:B72"/>
    <mergeCell ref="C66:E66"/>
    <mergeCell ref="H66:M66"/>
    <mergeCell ref="C67:E67"/>
    <mergeCell ref="H67:M67"/>
    <mergeCell ref="C68:E68"/>
    <mergeCell ref="H68:M68"/>
    <mergeCell ref="C69:E69"/>
    <mergeCell ref="H69:M69"/>
    <mergeCell ref="B76:B77"/>
    <mergeCell ref="C76:E76"/>
    <mergeCell ref="H76:M76"/>
    <mergeCell ref="C77:E77"/>
    <mergeCell ref="H77:M77"/>
    <mergeCell ref="B78:B79"/>
    <mergeCell ref="C78:E78"/>
    <mergeCell ref="H78:M78"/>
    <mergeCell ref="C79:E79"/>
    <mergeCell ref="H79:M79"/>
    <mergeCell ref="B80:B81"/>
    <mergeCell ref="C80:E80"/>
    <mergeCell ref="H80:M80"/>
    <mergeCell ref="C81:E81"/>
    <mergeCell ref="H81:M81"/>
    <mergeCell ref="B82:B83"/>
    <mergeCell ref="C82:E82"/>
    <mergeCell ref="H82:M82"/>
    <mergeCell ref="C83:E83"/>
    <mergeCell ref="H83:M83"/>
  </mergeCells>
  <phoneticPr fontId="2"/>
  <conditionalFormatting sqref="G36">
    <cfRule type="containsText" dxfId="41" priority="3" operator="containsText" text="入力完了">
      <formula>NOT(ISERROR(SEARCH("入力完了",G36)))</formula>
    </cfRule>
    <cfRule type="containsText" dxfId="40" priority="7" operator="containsText" text="入力未完了">
      <formula>NOT(ISERROR(SEARCH("入力未完了",G36)))</formula>
    </cfRule>
  </conditionalFormatting>
  <conditionalFormatting sqref="F46:F62">
    <cfRule type="containsText" dxfId="39" priority="4" stopIfTrue="1" operator="containsText" text="無">
      <formula>NOT(ISERROR(SEARCH("無",F46)))</formula>
    </cfRule>
    <cfRule type="cellIs" dxfId="38" priority="6" operator="equal">
      <formula>0</formula>
    </cfRule>
    <cfRule type="top10" dxfId="37" priority="8" rank="3"/>
  </conditionalFormatting>
  <conditionalFormatting sqref="D41 F46:F62">
    <cfRule type="expression" dxfId="36" priority="5" stopIfTrue="1">
      <formula>$G$36="入力未完了"</formula>
    </cfRule>
  </conditionalFormatting>
  <conditionalFormatting sqref="F66:F83">
    <cfRule type="containsText" dxfId="35" priority="1" operator="containsText" text="無">
      <formula>NOT(ISERROR(SEARCH("無",F66)))</formula>
    </cfRule>
    <cfRule type="containsText" dxfId="34" priority="2" operator="containsText" text="大">
      <formula>NOT(ISERROR(SEARCH("大",F66)))</formula>
    </cfRule>
  </conditionalFormatting>
  <dataValidations count="3">
    <dataValidation type="whole" operator="greaterThan" allowBlank="1" showInputMessage="1" showErrorMessage="1" sqref="G22 G17 G20" xr:uid="{00000000-0002-0000-1700-000000000000}">
      <formula1>0</formula1>
    </dataValidation>
    <dataValidation type="whole" operator="greaterThanOrEqual" allowBlank="1" showInputMessage="1" showErrorMessage="1" sqref="G29 G31:G34" xr:uid="{00000000-0002-0000-1700-000001000000}">
      <formula1>0</formula1>
    </dataValidation>
    <dataValidation allowBlank="1" showInputMessage="1" showErrorMessage="1" promptTitle="※※確認時注意※※" prompt="赤背景色の場合は質問項目が全て入力されていません！！" sqref="F46:F62" xr:uid="{00000000-0002-0000-1700-000002000000}"/>
  </dataValidations>
  <pageMargins left="0.7" right="0.7" top="0.75" bottom="0.75" header="0.3" footer="0.3"/>
  <pageSetup paperSize="9" scale="26" orientation="portrait" r:id="rId1"/>
  <rowBreaks count="2" manualBreakCount="2">
    <brk id="36" max="10" man="1"/>
    <brk id="62" max="11" man="1"/>
  </rowBreaks>
  <colBreaks count="1" manualBreakCount="1">
    <brk id="13"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9" id="{635F1BA5-9303-1248-9ABB-E207A0DA0446}">
            <xm:f>DATA!F60=0</xm:f>
            <x14:dxf>
              <fill>
                <patternFill patternType="lightTrellis">
                  <bgColor theme="2" tint="-0.499984740745262"/>
                </patternFill>
              </fill>
              <border>
                <left style="thin">
                  <color auto="1"/>
                </left>
                <right style="thin">
                  <color auto="1"/>
                </right>
                <top style="thin">
                  <color auto="1"/>
                </top>
                <bottom style="thin">
                  <color auto="1"/>
                </bottom>
                <vertical/>
                <horizontal/>
              </border>
            </x14:dxf>
          </x14:cfRule>
          <x14:cfRule type="expression" priority="10" id="{FB7439C1-3177-0A42-96FB-2A815E45F893}">
            <xm:f>AND(DATA!G60=1,G17="")</xm:f>
            <x14:dxf>
              <fill>
                <patternFill>
                  <bgColor rgb="FFFFC7CE"/>
                </patternFill>
              </fill>
              <border>
                <left style="thin">
                  <color auto="1"/>
                </left>
                <right style="thin">
                  <color auto="1"/>
                </right>
                <top style="thin">
                  <color auto="1"/>
                </top>
                <bottom style="thin">
                  <color auto="1"/>
                </bottom>
              </border>
            </x14:dxf>
          </x14:cfRule>
          <xm:sqref>G17:G34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1700-000003000000}">
          <x14:formula1>
            <xm:f>DATA!$C$70:$D$70</xm:f>
          </x14:formula1>
          <xm:sqref>G27:G28 G30</xm:sqref>
        </x14:dataValidation>
        <x14:dataValidation type="list" allowBlank="1" showInputMessage="1" showErrorMessage="1" xr:uid="{00000000-0002-0000-1700-000004000000}">
          <x14:formula1>
            <xm:f>DATA!$C$68:$D$68</xm:f>
          </x14:formula1>
          <xm:sqref>G25:G26</xm:sqref>
        </x14:dataValidation>
        <x14:dataValidation type="list" allowBlank="1" showInputMessage="1" showErrorMessage="1" xr:uid="{00000000-0002-0000-1700-000005000000}">
          <x14:formula1>
            <xm:f>DATA!$C$66:$D$66</xm:f>
          </x14:formula1>
          <xm:sqref>G23</xm:sqref>
        </x14:dataValidation>
        <x14:dataValidation type="list" allowBlank="1" showInputMessage="1" showErrorMessage="1" xr:uid="{00000000-0002-0000-1700-000006000000}">
          <x14:formula1>
            <xm:f>DATA!$C$61:$D$61</xm:f>
          </x14:formula1>
          <xm:sqref>G18:G19</xm:sqref>
        </x14:dataValidation>
        <x14:dataValidation type="list" allowBlank="1" showInputMessage="1" showErrorMessage="1" xr:uid="{00000000-0002-0000-1700-000007000000}">
          <x14:formula1>
            <xm:f>DATA!$C$64:$D$64</xm:f>
          </x14:formula1>
          <xm:sqref>G21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
    <tabColor theme="2" tint="-0.249977111117893"/>
  </sheetPr>
  <dimension ref="A1:T84"/>
  <sheetViews>
    <sheetView workbookViewId="0"/>
  </sheetViews>
  <sheetFormatPr defaultColWidth="7.5546875" defaultRowHeight="18.75"/>
  <cols>
    <col min="1" max="1" width="2.33203125" style="29" customWidth="1"/>
    <col min="2" max="2" width="4.88671875" style="29" customWidth="1"/>
    <col min="3" max="3" width="2" style="29" customWidth="1"/>
    <col min="4" max="4" width="18.33203125" style="30" customWidth="1"/>
    <col min="5" max="5" width="20.6640625" style="30" customWidth="1"/>
    <col min="6" max="6" width="19.5546875" style="30" customWidth="1"/>
    <col min="7" max="7" width="20.6640625" style="30" customWidth="1"/>
    <col min="8" max="8" width="16.44140625" style="29" customWidth="1"/>
    <col min="9" max="9" width="18.109375" style="29" customWidth="1"/>
    <col min="10" max="10" width="18.33203125" style="29" customWidth="1"/>
    <col min="11" max="12" width="20.6640625" style="29" customWidth="1"/>
    <col min="13" max="13" width="22.88671875" style="29" customWidth="1"/>
    <col min="14" max="14" width="42.88671875" style="14" customWidth="1"/>
    <col min="15" max="16" width="9.88671875" style="120" bestFit="1" customWidth="1"/>
    <col min="17" max="17" width="10" style="120" bestFit="1" customWidth="1"/>
    <col min="18" max="18" width="9.88671875" style="121" bestFit="1" customWidth="1"/>
    <col min="19" max="20" width="7.5546875" style="121"/>
    <col min="21" max="16384" width="7.5546875" style="29"/>
  </cols>
  <sheetData>
    <row r="1" spans="1:20" ht="39.75">
      <c r="A1" s="222"/>
      <c r="B1" s="154" t="str">
        <f>DATA!B3</f>
        <v>製造業</v>
      </c>
      <c r="C1" s="8"/>
      <c r="D1" s="8"/>
      <c r="E1" s="8" t="str">
        <f>DATA!B17</f>
        <v>脆弱性対策情報の公開に伴う悪用増加</v>
      </c>
      <c r="F1" s="8"/>
      <c r="G1" s="8"/>
      <c r="H1" s="8"/>
      <c r="I1" s="8"/>
      <c r="J1" s="8"/>
      <c r="K1" s="8"/>
      <c r="L1" s="8"/>
      <c r="M1" s="8"/>
      <c r="O1" s="227"/>
      <c r="P1" s="227"/>
      <c r="Q1" s="227"/>
      <c r="R1" s="228"/>
      <c r="S1" s="228"/>
      <c r="T1" s="228"/>
    </row>
    <row r="2" spans="1:20" ht="18" customHeight="1">
      <c r="A2" s="222"/>
      <c r="B2" s="12" t="s">
        <v>180</v>
      </c>
      <c r="C2" s="12"/>
      <c r="D2" s="12"/>
      <c r="E2" s="12"/>
      <c r="F2" s="12"/>
      <c r="G2" s="12"/>
      <c r="H2" s="12"/>
      <c r="I2" s="12"/>
      <c r="J2" s="12"/>
      <c r="K2" s="12"/>
      <c r="L2" s="12"/>
      <c r="M2" s="12"/>
      <c r="O2" s="227"/>
      <c r="P2" s="227"/>
      <c r="Q2" s="227"/>
      <c r="R2" s="228"/>
      <c r="S2" s="228"/>
      <c r="T2" s="228"/>
    </row>
    <row r="3" spans="1:20" ht="75.95" customHeight="1">
      <c r="A3" s="222"/>
      <c r="B3" s="358" t="str">
        <f>DATA!D17</f>
        <v>　本シートでは、情報処理推進機構(以下、IPA)が2022年に発表した「情報セキュリティ10大脅威 2022※」のうち、「脆弱性対策情報の公開に伴う悪用増加」の具体的なシナリオとその被害額、および対策について説明します。「【2】質問」にご回答の上、セキュリティ施策導入の判断材料としてご活用ください。
※社会的に影響が大きかったと考えられる情報セキュリティにおける事案から、IPAが脅威候補を選出し、情報セキュリティ分野の研究者、企業の実務担当者など約150名のメンバーからなる「10大脅威選考会」が脅威候補に対して審議・投票を行い、決定します。</v>
      </c>
      <c r="C3" s="358"/>
      <c r="D3" s="358"/>
      <c r="E3" s="358"/>
      <c r="F3" s="358"/>
      <c r="G3" s="358"/>
      <c r="H3" s="358"/>
      <c r="I3" s="358"/>
      <c r="J3" s="358"/>
      <c r="K3" s="358"/>
      <c r="L3" s="358"/>
      <c r="M3" s="358"/>
      <c r="O3" s="227"/>
      <c r="P3" s="227"/>
      <c r="Q3" s="227"/>
      <c r="R3" s="228"/>
      <c r="S3" s="228"/>
      <c r="T3" s="228"/>
    </row>
    <row r="4" spans="1:20">
      <c r="A4" s="222"/>
      <c r="B4" s="11"/>
      <c r="C4" s="11"/>
      <c r="D4" s="11"/>
      <c r="E4" s="11"/>
      <c r="F4" s="11"/>
      <c r="G4" s="11"/>
      <c r="H4" s="11"/>
      <c r="I4" s="11"/>
      <c r="J4" s="11"/>
      <c r="K4" s="11"/>
      <c r="L4" s="11"/>
      <c r="M4" s="11"/>
      <c r="O4" s="227"/>
      <c r="P4" s="227"/>
      <c r="Q4" s="227"/>
      <c r="R4" s="228"/>
      <c r="S4" s="228"/>
      <c r="T4" s="228"/>
    </row>
    <row r="5" spans="1:20" ht="39.75">
      <c r="A5" s="10" t="s">
        <v>182</v>
      </c>
      <c r="B5" s="222"/>
      <c r="C5" s="222"/>
      <c r="D5" s="224"/>
      <c r="E5" s="224"/>
      <c r="F5" s="224"/>
      <c r="G5" s="224"/>
      <c r="H5" s="9"/>
      <c r="I5" s="9"/>
      <c r="J5" s="9"/>
      <c r="K5" s="9"/>
      <c r="L5" s="9"/>
      <c r="M5" s="9"/>
      <c r="O5" s="227"/>
      <c r="P5" s="227"/>
      <c r="Q5" s="227"/>
      <c r="R5" s="228"/>
      <c r="S5" s="228"/>
      <c r="T5" s="228"/>
    </row>
    <row r="6" spans="1:20" s="30" customFormat="1" ht="79.5" customHeight="1">
      <c r="A6" s="224"/>
      <c r="B6" s="358" t="str">
        <f>DATA!F17</f>
        <v>　ソフトウェアや機器類の脆弱性対策情報の公開は、脆弱性の脅威や対策情報を製品の利用者に広く呼び掛けられるメリットがあります。一方で、その情報を攻撃者に悪用され、当該製品に対する脆弱性対策を講じていないシステムを狙う攻撃が行われています。近年では脆弱性関連情報の公開後に攻撃コードが流通し、攻撃が本格化するまでの時間もますます短くなっています。</v>
      </c>
      <c r="C6" s="358"/>
      <c r="D6" s="358"/>
      <c r="E6" s="358"/>
      <c r="F6" s="358"/>
      <c r="G6" s="358"/>
      <c r="H6" s="358"/>
      <c r="I6" s="12"/>
      <c r="J6" s="544"/>
      <c r="K6" s="544"/>
      <c r="L6" s="544"/>
      <c r="M6" s="544"/>
      <c r="N6" s="14"/>
      <c r="O6" s="224"/>
      <c r="P6" s="224"/>
      <c r="Q6" s="224"/>
      <c r="R6" s="228"/>
      <c r="S6" s="228"/>
      <c r="T6" s="228"/>
    </row>
    <row r="7" spans="1:20">
      <c r="A7" s="222"/>
      <c r="B7" s="9"/>
      <c r="C7" s="9"/>
      <c r="D7" s="9"/>
      <c r="E7" s="9"/>
      <c r="F7" s="9"/>
      <c r="G7" s="9"/>
      <c r="H7" s="9"/>
      <c r="I7" s="9"/>
      <c r="J7" s="544"/>
      <c r="K7" s="544"/>
      <c r="L7" s="544"/>
      <c r="M7" s="544"/>
      <c r="O7" s="227"/>
      <c r="P7" s="227"/>
      <c r="Q7" s="227"/>
      <c r="R7" s="228"/>
      <c r="S7" s="228"/>
      <c r="T7" s="228"/>
    </row>
    <row r="8" spans="1:20" ht="150" customHeight="1">
      <c r="A8" s="222"/>
      <c r="B8" s="545" t="str">
        <f>DATA!H17</f>
        <v>　製造業である自社のファイルサーバに不正アクセスがあり、各種情報を窃取される事象が発生した。社外向けWEBサイトを公開しているところ、そのサイトを構成しているソフトウェアに対して脆弱性が公表された。攻撃者は公開された脆弱性の情報を利用して、インターネットから社外向けWEBサイトに対して不正なコマンドを送信し、WEBサーバの管理者権限を奪取することに成功した。そのWEBサーバを起点に、個人情報が保管されているサーバから各工場システム稼働に必要な設定情報や顧客個人情報などのファイルが窃取されたことが、外部機関からの連絡により発覚した。自社CSIRTで初動対応を行いNW遮断、ソフトウェアのバージョンアップなどをの一時対応を実施した。その後、セキュリティベンダにフォレンジック調査を依頼。工場の稼働が止まることはなかったが、個人情報を流出させてしまった事から、本インシデントについてプレスリリースにて一連の流れを発表し、お客様向けに記者会見を実施した。その後、インシデントから復旧後に社内のセキュリティ教育および脆弱性情報の情報収集体制について、外部機関を交えて検討を行った。</v>
      </c>
      <c r="C8" s="546"/>
      <c r="D8" s="546"/>
      <c r="E8" s="546"/>
      <c r="F8" s="546"/>
      <c r="G8" s="546"/>
      <c r="H8" s="547"/>
      <c r="I8" s="12"/>
      <c r="J8" s="544"/>
      <c r="K8" s="544"/>
      <c r="L8" s="544"/>
      <c r="M8" s="544"/>
      <c r="N8" s="14" t="s">
        <v>848</v>
      </c>
      <c r="O8" s="227"/>
      <c r="P8" s="227"/>
      <c r="Q8" s="227"/>
      <c r="R8" s="228"/>
      <c r="S8" s="228"/>
      <c r="T8" s="228"/>
    </row>
    <row r="9" spans="1:20">
      <c r="A9" s="222"/>
      <c r="B9" s="2"/>
      <c r="C9" s="2"/>
      <c r="D9" s="224"/>
      <c r="E9" s="224"/>
      <c r="F9" s="224"/>
      <c r="G9" s="224"/>
      <c r="H9" s="222"/>
      <c r="I9" s="222"/>
      <c r="J9" s="222"/>
      <c r="K9" s="222" t="s">
        <v>832</v>
      </c>
      <c r="L9" s="222"/>
      <c r="M9" s="222"/>
      <c r="O9" s="227"/>
      <c r="P9" s="227"/>
      <c r="Q9" s="227"/>
      <c r="R9" s="228"/>
      <c r="S9" s="228"/>
      <c r="T9" s="228"/>
    </row>
    <row r="10" spans="1:20" ht="39.75">
      <c r="A10" s="10" t="s">
        <v>184</v>
      </c>
      <c r="B10" s="222"/>
      <c r="C10" s="222"/>
      <c r="D10" s="224"/>
      <c r="E10" s="224"/>
      <c r="F10" s="224"/>
      <c r="G10" s="224"/>
      <c r="H10" s="222"/>
      <c r="I10" s="222"/>
      <c r="J10" s="222"/>
      <c r="K10" s="222"/>
      <c r="L10" s="222"/>
      <c r="M10" s="222"/>
      <c r="O10" s="227"/>
      <c r="P10" s="227"/>
      <c r="Q10" s="227"/>
      <c r="R10" s="228"/>
      <c r="S10" s="228"/>
      <c r="T10" s="228"/>
    </row>
    <row r="11" spans="1:20" ht="18" customHeight="1">
      <c r="A11" s="222"/>
      <c r="B11" s="548" t="s">
        <v>185</v>
      </c>
      <c r="C11" s="548"/>
      <c r="D11" s="548"/>
      <c r="E11" s="548"/>
      <c r="F11" s="548"/>
      <c r="G11" s="548"/>
      <c r="H11" s="548"/>
      <c r="I11" s="548"/>
      <c r="J11" s="548"/>
      <c r="K11" s="548"/>
      <c r="L11" s="548"/>
      <c r="M11" s="548"/>
      <c r="O11" s="227"/>
      <c r="P11" s="227"/>
      <c r="Q11" s="227"/>
      <c r="R11" s="228"/>
      <c r="S11" s="228"/>
      <c r="T11" s="228"/>
    </row>
    <row r="12" spans="1:20">
      <c r="A12" s="222"/>
      <c r="B12" s="2"/>
      <c r="C12" s="2"/>
      <c r="D12" s="224"/>
      <c r="E12" s="224"/>
      <c r="F12" s="224"/>
      <c r="G12" s="224"/>
      <c r="H12" s="222"/>
      <c r="I12" s="222"/>
      <c r="J12" s="222"/>
      <c r="K12" s="222"/>
      <c r="L12" s="222"/>
      <c r="M12" s="222"/>
      <c r="O12" s="227"/>
      <c r="P12" s="227"/>
      <c r="Q12" s="227"/>
      <c r="R12" s="228"/>
      <c r="S12" s="228"/>
      <c r="T12" s="228"/>
    </row>
    <row r="13" spans="1:20">
      <c r="A13" s="222"/>
      <c r="B13" s="2"/>
      <c r="C13" s="2"/>
      <c r="D13" s="224"/>
      <c r="E13" s="224"/>
      <c r="F13" s="224"/>
      <c r="G13" s="229" t="s">
        <v>187</v>
      </c>
      <c r="H13" s="230" t="s">
        <v>188</v>
      </c>
      <c r="I13" s="105" t="s">
        <v>189</v>
      </c>
      <c r="J13" s="222"/>
      <c r="K13" s="222"/>
      <c r="L13" s="222"/>
      <c r="M13" s="222"/>
      <c r="O13" s="227"/>
      <c r="P13" s="227"/>
      <c r="Q13" s="227"/>
      <c r="R13" s="228"/>
      <c r="S13" s="228"/>
      <c r="T13" s="228"/>
    </row>
    <row r="14" spans="1:20">
      <c r="A14" s="222"/>
      <c r="B14" s="2"/>
      <c r="C14" s="2"/>
      <c r="D14" s="224"/>
      <c r="E14" s="224"/>
      <c r="F14" s="224"/>
      <c r="G14" s="224"/>
      <c r="H14" s="231"/>
      <c r="I14" s="222"/>
      <c r="J14" s="222"/>
      <c r="K14" s="222"/>
      <c r="L14" s="222"/>
      <c r="M14" s="222"/>
      <c r="O14" s="227"/>
      <c r="P14" s="227"/>
      <c r="Q14" s="227"/>
      <c r="R14" s="228"/>
      <c r="S14" s="228"/>
      <c r="T14" s="228"/>
    </row>
    <row r="15" spans="1:20">
      <c r="A15" s="222"/>
      <c r="B15" s="2"/>
      <c r="C15" s="2"/>
      <c r="D15" s="224"/>
      <c r="E15" s="224"/>
      <c r="F15" s="224"/>
      <c r="G15" s="232"/>
      <c r="H15" s="222"/>
      <c r="I15" s="222"/>
      <c r="J15" s="222"/>
      <c r="K15" s="222"/>
      <c r="L15" s="222"/>
      <c r="M15" s="222"/>
      <c r="O15" s="227"/>
      <c r="P15" s="227"/>
      <c r="Q15" s="227"/>
      <c r="R15" s="228"/>
      <c r="S15" s="228"/>
      <c r="T15" s="228"/>
    </row>
    <row r="16" spans="1:20" ht="18.95" customHeight="1">
      <c r="A16" s="222"/>
      <c r="B16" s="355" t="s">
        <v>190</v>
      </c>
      <c r="C16" s="356"/>
      <c r="D16" s="342" t="s">
        <v>191</v>
      </c>
      <c r="E16" s="342"/>
      <c r="F16" s="342"/>
      <c r="G16" s="7"/>
      <c r="H16" s="353" t="s">
        <v>192</v>
      </c>
      <c r="I16" s="354"/>
      <c r="J16" s="354"/>
      <c r="K16" s="354"/>
      <c r="L16" s="354"/>
      <c r="M16" s="549"/>
      <c r="O16" s="227"/>
      <c r="P16" s="227"/>
      <c r="Q16" s="227"/>
      <c r="R16" s="228"/>
      <c r="S16" s="228"/>
      <c r="T16" s="228"/>
    </row>
    <row r="17" spans="2:20" ht="51.75" customHeight="1">
      <c r="B17" s="363" t="s">
        <v>193</v>
      </c>
      <c r="C17" s="528"/>
      <c r="D17" s="339" t="s">
        <v>194</v>
      </c>
      <c r="E17" s="340"/>
      <c r="F17" s="340"/>
      <c r="G17" s="40"/>
      <c r="H17" s="529"/>
      <c r="I17" s="530"/>
      <c r="J17" s="530"/>
      <c r="K17" s="531"/>
      <c r="L17" s="233"/>
      <c r="M17" s="234"/>
      <c r="N17" s="227"/>
      <c r="O17" s="227"/>
      <c r="P17" s="227"/>
      <c r="Q17" s="228"/>
      <c r="R17" s="228"/>
      <c r="S17" s="228"/>
      <c r="T17" s="222"/>
    </row>
    <row r="18" spans="2:20" ht="79.5" customHeight="1">
      <c r="B18" s="539" t="s">
        <v>195</v>
      </c>
      <c r="C18" s="146">
        <v>1</v>
      </c>
      <c r="D18" s="339" t="s">
        <v>196</v>
      </c>
      <c r="E18" s="340"/>
      <c r="F18" s="340"/>
      <c r="G18" s="40"/>
      <c r="H18" s="496" t="s">
        <v>833</v>
      </c>
      <c r="I18" s="497"/>
      <c r="J18" s="497"/>
      <c r="K18" s="511"/>
      <c r="L18" s="235"/>
      <c r="M18" s="14"/>
      <c r="N18" s="227"/>
      <c r="O18" s="227"/>
      <c r="P18" s="227"/>
      <c r="Q18" s="228"/>
      <c r="R18" s="228"/>
      <c r="S18" s="228"/>
      <c r="T18" s="222"/>
    </row>
    <row r="19" spans="2:20" ht="79.5" customHeight="1">
      <c r="B19" s="540"/>
      <c r="C19" s="146">
        <v>2</v>
      </c>
      <c r="D19" s="339" t="s">
        <v>198</v>
      </c>
      <c r="E19" s="340"/>
      <c r="F19" s="340"/>
      <c r="G19" s="40"/>
      <c r="H19" s="496"/>
      <c r="I19" s="497"/>
      <c r="J19" s="497"/>
      <c r="K19" s="511"/>
      <c r="L19" s="235"/>
      <c r="M19" s="14"/>
      <c r="N19" s="227"/>
      <c r="O19" s="227"/>
      <c r="P19" s="227"/>
      <c r="Q19" s="228"/>
      <c r="R19" s="228"/>
      <c r="S19" s="228"/>
      <c r="T19" s="222"/>
    </row>
    <row r="20" spans="2:20" ht="54" customHeight="1">
      <c r="B20" s="541"/>
      <c r="C20" s="146">
        <v>3</v>
      </c>
      <c r="D20" s="339" t="s">
        <v>199</v>
      </c>
      <c r="E20" s="340"/>
      <c r="F20" s="340"/>
      <c r="G20" s="40"/>
      <c r="H20" s="529"/>
      <c r="I20" s="530"/>
      <c r="J20" s="530"/>
      <c r="K20" s="531"/>
      <c r="L20" s="233"/>
      <c r="M20" s="234"/>
      <c r="N20" s="227"/>
      <c r="O20" s="227"/>
      <c r="P20" s="227"/>
      <c r="Q20" s="228"/>
      <c r="R20" s="228"/>
      <c r="S20" s="228"/>
      <c r="T20" s="222"/>
    </row>
    <row r="21" spans="2:20" ht="66" customHeight="1">
      <c r="B21" s="542" t="s">
        <v>200</v>
      </c>
      <c r="C21" s="122">
        <v>1</v>
      </c>
      <c r="D21" s="339" t="s">
        <v>201</v>
      </c>
      <c r="E21" s="340"/>
      <c r="F21" s="340"/>
      <c r="G21" s="40"/>
      <c r="H21" s="529" t="s">
        <v>202</v>
      </c>
      <c r="I21" s="530"/>
      <c r="J21" s="530"/>
      <c r="K21" s="531"/>
      <c r="L21" s="233"/>
      <c r="M21" s="14"/>
      <c r="N21" s="227"/>
      <c r="O21" s="227"/>
      <c r="P21" s="227"/>
      <c r="Q21" s="228"/>
      <c r="R21" s="228"/>
      <c r="S21" s="228"/>
      <c r="T21" s="222"/>
    </row>
    <row r="22" spans="2:20" ht="57" customHeight="1">
      <c r="B22" s="543"/>
      <c r="C22" s="148">
        <v>2</v>
      </c>
      <c r="D22" s="339" t="s">
        <v>834</v>
      </c>
      <c r="E22" s="340"/>
      <c r="F22" s="340"/>
      <c r="G22" s="40"/>
      <c r="H22" s="529"/>
      <c r="I22" s="530"/>
      <c r="J22" s="530"/>
      <c r="K22" s="531"/>
      <c r="L22" s="233"/>
      <c r="M22" s="14"/>
      <c r="N22" s="227"/>
      <c r="O22" s="227"/>
      <c r="P22" s="227"/>
      <c r="Q22" s="228"/>
      <c r="R22" s="228"/>
      <c r="S22" s="228"/>
      <c r="T22" s="222"/>
    </row>
    <row r="23" spans="2:20" ht="42.95" customHeight="1">
      <c r="B23" s="533" t="s">
        <v>204</v>
      </c>
      <c r="C23" s="122">
        <v>1</v>
      </c>
      <c r="D23" s="363" t="s">
        <v>205</v>
      </c>
      <c r="E23" s="364"/>
      <c r="F23" s="364"/>
      <c r="G23" s="40"/>
      <c r="H23" s="529"/>
      <c r="I23" s="530"/>
      <c r="J23" s="530"/>
      <c r="K23" s="531"/>
      <c r="L23" s="233"/>
      <c r="M23" s="14"/>
      <c r="N23" s="227"/>
      <c r="O23" s="227"/>
      <c r="P23" s="227"/>
      <c r="Q23" s="228"/>
      <c r="R23" s="228"/>
      <c r="S23" s="228"/>
      <c r="T23" s="222"/>
    </row>
    <row r="24" spans="2:20" ht="45" customHeight="1">
      <c r="B24" s="534"/>
      <c r="C24" s="148">
        <v>2</v>
      </c>
      <c r="D24" s="363" t="s">
        <v>206</v>
      </c>
      <c r="E24" s="364"/>
      <c r="F24" s="364"/>
      <c r="G24" s="40"/>
      <c r="H24" s="529"/>
      <c r="I24" s="530"/>
      <c r="J24" s="530"/>
      <c r="K24" s="531"/>
      <c r="L24" s="233"/>
      <c r="M24" s="14"/>
      <c r="N24" s="227"/>
      <c r="O24" s="227"/>
      <c r="P24" s="227"/>
      <c r="Q24" s="228"/>
      <c r="R24" s="228"/>
      <c r="S24" s="228"/>
      <c r="T24" s="222"/>
    </row>
    <row r="25" spans="2:20" ht="71.25" customHeight="1">
      <c r="B25" s="533" t="s">
        <v>207</v>
      </c>
      <c r="C25" s="145">
        <v>1</v>
      </c>
      <c r="D25" s="339" t="s">
        <v>208</v>
      </c>
      <c r="E25" s="340"/>
      <c r="F25" s="340"/>
      <c r="G25" s="40"/>
      <c r="H25" s="496" t="s">
        <v>209</v>
      </c>
      <c r="I25" s="497"/>
      <c r="J25" s="497"/>
      <c r="K25" s="511"/>
      <c r="L25" s="235"/>
      <c r="M25" s="14"/>
      <c r="N25" s="227"/>
      <c r="O25" s="227"/>
      <c r="P25" s="227"/>
      <c r="Q25" s="228"/>
      <c r="R25" s="228"/>
      <c r="S25" s="228"/>
      <c r="T25" s="222"/>
    </row>
    <row r="26" spans="2:20" ht="152.1" customHeight="1">
      <c r="B26" s="534"/>
      <c r="C26" s="147">
        <v>2</v>
      </c>
      <c r="D26" s="363" t="s">
        <v>835</v>
      </c>
      <c r="E26" s="364"/>
      <c r="F26" s="364"/>
      <c r="G26" s="104"/>
      <c r="H26" s="535"/>
      <c r="I26" s="536"/>
      <c r="J26" s="536"/>
      <c r="K26" s="537"/>
      <c r="L26" s="236"/>
      <c r="M26" s="14"/>
      <c r="N26" s="227"/>
      <c r="O26" s="227"/>
      <c r="P26" s="227"/>
      <c r="Q26" s="228"/>
      <c r="R26" s="228"/>
      <c r="S26" s="228"/>
      <c r="T26" s="222"/>
    </row>
    <row r="27" spans="2:20" ht="48.75" customHeight="1">
      <c r="B27" s="533" t="s">
        <v>211</v>
      </c>
      <c r="C27" s="123">
        <v>1</v>
      </c>
      <c r="D27" s="339" t="s">
        <v>212</v>
      </c>
      <c r="E27" s="340"/>
      <c r="F27" s="340"/>
      <c r="G27" s="40"/>
      <c r="H27" s="496" t="s">
        <v>215</v>
      </c>
      <c r="I27" s="497"/>
      <c r="J27" s="497"/>
      <c r="K27" s="511"/>
      <c r="L27" s="235"/>
      <c r="M27" s="14"/>
      <c r="N27" s="227"/>
      <c r="O27" s="227"/>
      <c r="P27" s="227"/>
      <c r="Q27" s="228"/>
      <c r="R27" s="228"/>
      <c r="S27" s="228"/>
      <c r="T27" s="222"/>
    </row>
    <row r="28" spans="2:20" ht="48.75" customHeight="1">
      <c r="B28" s="538"/>
      <c r="C28" s="123">
        <v>2</v>
      </c>
      <c r="D28" s="339" t="s">
        <v>213</v>
      </c>
      <c r="E28" s="340"/>
      <c r="F28" s="340"/>
      <c r="G28" s="40"/>
      <c r="H28" s="496"/>
      <c r="I28" s="497"/>
      <c r="J28" s="497"/>
      <c r="K28" s="511"/>
      <c r="L28" s="235"/>
      <c r="M28" s="14"/>
      <c r="N28" s="227"/>
      <c r="O28" s="227"/>
      <c r="P28" s="227"/>
      <c r="Q28" s="228"/>
      <c r="R28" s="228"/>
      <c r="S28" s="228"/>
      <c r="T28" s="222"/>
    </row>
    <row r="29" spans="2:20" ht="78" customHeight="1">
      <c r="B29" s="538"/>
      <c r="C29" s="123">
        <v>3</v>
      </c>
      <c r="D29" s="339" t="s">
        <v>836</v>
      </c>
      <c r="E29" s="340"/>
      <c r="F29" s="340"/>
      <c r="G29" s="40"/>
      <c r="H29" s="496" t="s">
        <v>215</v>
      </c>
      <c r="I29" s="497"/>
      <c r="J29" s="497"/>
      <c r="K29" s="511"/>
      <c r="L29" s="235"/>
      <c r="M29" s="14"/>
      <c r="N29" s="227"/>
      <c r="O29" s="227"/>
      <c r="P29" s="227"/>
      <c r="Q29" s="228"/>
      <c r="R29" s="228"/>
      <c r="S29" s="228"/>
      <c r="T29" s="222"/>
    </row>
    <row r="30" spans="2:20" ht="78" customHeight="1">
      <c r="B30" s="538"/>
      <c r="C30" s="123">
        <v>4</v>
      </c>
      <c r="D30" s="339" t="s">
        <v>216</v>
      </c>
      <c r="E30" s="340"/>
      <c r="F30" s="340"/>
      <c r="G30" s="40"/>
      <c r="H30" s="496"/>
      <c r="I30" s="497"/>
      <c r="J30" s="497"/>
      <c r="K30" s="511"/>
      <c r="L30" s="235"/>
      <c r="M30" s="14"/>
      <c r="N30" s="227"/>
      <c r="O30" s="227"/>
      <c r="P30" s="227"/>
      <c r="Q30" s="228"/>
      <c r="R30" s="228"/>
      <c r="S30" s="228"/>
      <c r="T30" s="222"/>
    </row>
    <row r="31" spans="2:20" ht="81.95" customHeight="1">
      <c r="B31" s="534"/>
      <c r="C31" s="123">
        <v>5</v>
      </c>
      <c r="D31" s="339" t="s">
        <v>837</v>
      </c>
      <c r="E31" s="340"/>
      <c r="F31" s="340"/>
      <c r="G31" s="40"/>
      <c r="H31" s="496" t="s">
        <v>218</v>
      </c>
      <c r="I31" s="497"/>
      <c r="J31" s="497"/>
      <c r="K31" s="511"/>
      <c r="L31" s="235"/>
      <c r="M31" s="14"/>
      <c r="N31" s="227"/>
      <c r="O31" s="227"/>
      <c r="P31" s="227"/>
      <c r="Q31" s="228"/>
      <c r="R31" s="228"/>
      <c r="S31" s="228"/>
      <c r="T31" s="222"/>
    </row>
    <row r="32" spans="2:20" ht="81.95" customHeight="1">
      <c r="B32" s="363" t="s">
        <v>219</v>
      </c>
      <c r="C32" s="528"/>
      <c r="D32" s="339" t="s">
        <v>220</v>
      </c>
      <c r="E32" s="340"/>
      <c r="F32" s="340"/>
      <c r="G32" s="40"/>
      <c r="H32" s="529"/>
      <c r="I32" s="530"/>
      <c r="J32" s="530"/>
      <c r="K32" s="531"/>
      <c r="L32" s="235"/>
      <c r="M32" s="14"/>
      <c r="N32" s="227"/>
      <c r="O32" s="227"/>
      <c r="P32" s="227"/>
      <c r="Q32" s="228"/>
      <c r="R32" s="228"/>
      <c r="S32" s="228"/>
      <c r="T32" s="222"/>
    </row>
    <row r="33" spans="1:20" ht="81.95" customHeight="1">
      <c r="A33" s="222"/>
      <c r="B33" s="363" t="s">
        <v>221</v>
      </c>
      <c r="C33" s="528"/>
      <c r="D33" s="339" t="s">
        <v>222</v>
      </c>
      <c r="E33" s="340"/>
      <c r="F33" s="340"/>
      <c r="G33" s="40"/>
      <c r="H33" s="529"/>
      <c r="I33" s="530"/>
      <c r="J33" s="530"/>
      <c r="K33" s="531"/>
      <c r="L33" s="235"/>
      <c r="M33" s="14"/>
      <c r="N33" s="227"/>
      <c r="O33" s="227"/>
      <c r="P33" s="227"/>
      <c r="Q33" s="228"/>
      <c r="R33" s="228"/>
      <c r="S33" s="228"/>
      <c r="T33" s="222"/>
    </row>
    <row r="34" spans="1:20" ht="81.95" customHeight="1">
      <c r="A34" s="222"/>
      <c r="B34" s="363" t="s">
        <v>223</v>
      </c>
      <c r="C34" s="528"/>
      <c r="D34" s="339" t="s">
        <v>224</v>
      </c>
      <c r="E34" s="340"/>
      <c r="F34" s="340"/>
      <c r="G34" s="40"/>
      <c r="H34" s="529"/>
      <c r="I34" s="530"/>
      <c r="J34" s="530"/>
      <c r="K34" s="531"/>
      <c r="L34" s="235"/>
      <c r="M34" s="14"/>
      <c r="N34" s="227"/>
      <c r="O34" s="227"/>
      <c r="P34" s="227"/>
      <c r="Q34" s="228"/>
      <c r="R34" s="228"/>
      <c r="S34" s="228"/>
      <c r="T34" s="222"/>
    </row>
    <row r="35" spans="1:20">
      <c r="A35" s="222"/>
      <c r="B35" s="2"/>
      <c r="C35" s="2"/>
      <c r="D35" s="224"/>
      <c r="E35" s="224"/>
      <c r="F35" s="224"/>
      <c r="G35" s="222"/>
      <c r="H35" s="222"/>
      <c r="I35" s="222"/>
      <c r="J35" s="222"/>
      <c r="K35" s="222"/>
      <c r="L35" s="222"/>
      <c r="M35" s="14"/>
      <c r="N35" s="227"/>
      <c r="O35" s="227"/>
      <c r="P35" s="227"/>
      <c r="Q35" s="228"/>
      <c r="R35" s="228"/>
      <c r="S35" s="228"/>
      <c r="T35" s="222"/>
    </row>
    <row r="36" spans="1:20" ht="86.1" customHeight="1">
      <c r="A36" s="222"/>
      <c r="B36" s="2"/>
      <c r="C36" s="2"/>
      <c r="D36" s="224"/>
      <c r="E36" s="224"/>
      <c r="F36" s="46" t="s">
        <v>225</v>
      </c>
      <c r="G36" s="47" t="str">
        <f ca="1">DATA!C80</f>
        <v>入力未完了</v>
      </c>
      <c r="H36" s="222"/>
      <c r="I36" s="222"/>
      <c r="J36" s="222"/>
      <c r="K36" s="222"/>
      <c r="L36" s="222"/>
      <c r="M36" s="14"/>
      <c r="N36" s="227"/>
      <c r="O36" s="227"/>
      <c r="P36" s="227"/>
      <c r="Q36" s="228"/>
      <c r="R36" s="228"/>
      <c r="S36" s="228"/>
      <c r="T36" s="222"/>
    </row>
    <row r="37" spans="1:20" ht="39.75">
      <c r="A37" s="10" t="s">
        <v>97</v>
      </c>
      <c r="B37" s="222"/>
      <c r="C37" s="222"/>
      <c r="D37" s="222"/>
      <c r="E37" s="222"/>
      <c r="F37" s="222"/>
      <c r="G37" s="222"/>
      <c r="H37" s="222"/>
      <c r="I37" s="222"/>
      <c r="J37" s="222"/>
      <c r="K37" s="222"/>
      <c r="L37" s="222"/>
      <c r="M37" s="222"/>
      <c r="O37" s="227"/>
      <c r="P37" s="227"/>
      <c r="Q37" s="227"/>
      <c r="R37" s="228"/>
      <c r="S37" s="228"/>
      <c r="T37" s="228"/>
    </row>
    <row r="38" spans="1:20" s="30" customFormat="1" ht="57.95" customHeight="1">
      <c r="A38" s="224"/>
      <c r="B38" s="358" t="s">
        <v>838</v>
      </c>
      <c r="C38" s="358"/>
      <c r="D38" s="358"/>
      <c r="E38" s="358"/>
      <c r="F38" s="358"/>
      <c r="G38" s="358"/>
      <c r="H38" s="358"/>
      <c r="I38" s="358"/>
      <c r="J38" s="358"/>
      <c r="K38" s="358"/>
      <c r="L38" s="358"/>
      <c r="M38" s="358"/>
      <c r="N38" s="15"/>
      <c r="O38" s="224"/>
      <c r="P38" s="224"/>
      <c r="Q38" s="224"/>
      <c r="R38" s="224"/>
      <c r="S38" s="224"/>
      <c r="T38" s="224"/>
    </row>
    <row r="39" spans="1:20">
      <c r="A39" s="222"/>
      <c r="B39" s="2"/>
      <c r="C39" s="2"/>
      <c r="D39" s="224"/>
      <c r="E39" s="224"/>
      <c r="F39" s="224"/>
      <c r="G39" s="224"/>
      <c r="H39" s="222"/>
      <c r="I39" s="222"/>
      <c r="J39" s="222"/>
      <c r="K39" s="222"/>
      <c r="L39" s="222"/>
      <c r="M39" s="222"/>
      <c r="O39" s="227"/>
      <c r="P39" s="227"/>
      <c r="Q39" s="227"/>
      <c r="R39" s="228"/>
      <c r="S39" s="228"/>
      <c r="T39" s="228"/>
    </row>
    <row r="40" spans="1:20" ht="42.95" customHeight="1">
      <c r="A40" s="222"/>
      <c r="B40" s="2"/>
      <c r="C40" s="2"/>
      <c r="D40" s="370" t="s">
        <v>227</v>
      </c>
      <c r="E40" s="370"/>
      <c r="F40" s="370"/>
      <c r="G40" s="224"/>
      <c r="H40" s="222"/>
      <c r="I40" s="222"/>
      <c r="J40" s="14"/>
      <c r="K40" s="227"/>
      <c r="L40" s="227"/>
      <c r="M40" s="227"/>
      <c r="N40" s="228"/>
      <c r="O40" s="228"/>
      <c r="P40" s="228"/>
      <c r="Q40" s="222"/>
      <c r="R40" s="222"/>
      <c r="S40" s="222"/>
      <c r="T40" s="222"/>
    </row>
    <row r="41" spans="1:20" ht="48" customHeight="1">
      <c r="A41" s="222"/>
      <c r="B41" s="222"/>
      <c r="C41" s="222"/>
      <c r="D41" s="532" t="str">
        <f ca="1">IF(G36="入力完了",SUM(F46:F83),"質問を全て回答してください")</f>
        <v>質問を全て回答してください</v>
      </c>
      <c r="E41" s="532"/>
      <c r="F41" s="532"/>
      <c r="G41" s="532"/>
      <c r="H41" s="222"/>
      <c r="I41" s="222"/>
      <c r="J41" s="14"/>
      <c r="K41" s="227"/>
      <c r="L41" s="227"/>
      <c r="M41" s="227"/>
      <c r="N41" s="228"/>
      <c r="O41" s="228"/>
      <c r="P41" s="228"/>
      <c r="Q41" s="222"/>
      <c r="R41" s="222"/>
      <c r="S41" s="222"/>
      <c r="T41" s="222"/>
    </row>
    <row r="42" spans="1:20" ht="29.1" customHeight="1">
      <c r="A42" s="222"/>
      <c r="B42" s="222"/>
      <c r="C42" s="222"/>
      <c r="D42"/>
      <c r="E42"/>
      <c r="F42"/>
      <c r="G42"/>
      <c r="H42" s="222"/>
      <c r="I42" s="222"/>
      <c r="J42" s="14"/>
      <c r="K42" s="227"/>
      <c r="L42" s="227"/>
      <c r="M42" s="227"/>
      <c r="N42" s="228"/>
      <c r="O42" s="228"/>
      <c r="P42" s="228"/>
      <c r="Q42" s="222"/>
      <c r="R42" s="222"/>
      <c r="S42" s="222"/>
      <c r="T42" s="222"/>
    </row>
    <row r="43" spans="1:20" ht="51.95" customHeight="1">
      <c r="A43" s="222"/>
      <c r="B43" s="13" t="s">
        <v>98</v>
      </c>
      <c r="C43" s="13"/>
      <c r="D43" s="224"/>
      <c r="E43" s="224"/>
      <c r="F43" s="106"/>
      <c r="G43"/>
      <c r="H43"/>
      <c r="I43" s="222"/>
      <c r="J43" s="222"/>
      <c r="K43" s="222"/>
      <c r="L43" s="222"/>
      <c r="M43" s="222"/>
      <c r="O43" s="227"/>
      <c r="P43" s="227"/>
      <c r="Q43" s="227"/>
      <c r="R43" s="228"/>
      <c r="S43" s="228"/>
      <c r="T43" s="228"/>
    </row>
    <row r="44" spans="1:20" ht="25.5">
      <c r="A44" s="222"/>
      <c r="B44" s="237"/>
      <c r="C44" s="237"/>
      <c r="D44" s="224"/>
      <c r="E44" s="224"/>
      <c r="F44" s="106" t="s">
        <v>229</v>
      </c>
      <c r="G44" s="224"/>
      <c r="H44" s="222"/>
      <c r="I44" s="222"/>
      <c r="J44" s="222"/>
      <c r="K44" s="222"/>
      <c r="L44" s="222"/>
      <c r="M44" s="222"/>
      <c r="O44" s="227"/>
      <c r="P44" s="227"/>
      <c r="Q44" s="227"/>
      <c r="R44" s="228"/>
      <c r="S44" s="228"/>
      <c r="T44" s="228"/>
    </row>
    <row r="45" spans="1:20" ht="33.950000000000003" customHeight="1">
      <c r="A45" s="222"/>
      <c r="B45" s="318" t="s">
        <v>99</v>
      </c>
      <c r="C45" s="319"/>
      <c r="D45" s="319"/>
      <c r="E45" s="320"/>
      <c r="F45" s="141" t="s">
        <v>230</v>
      </c>
      <c r="G45" s="65" t="s">
        <v>231</v>
      </c>
      <c r="H45" s="321" t="s">
        <v>101</v>
      </c>
      <c r="I45" s="322"/>
      <c r="J45" s="322"/>
      <c r="K45" s="322"/>
      <c r="L45" s="322"/>
      <c r="M45" s="323"/>
      <c r="O45" s="227"/>
      <c r="P45" s="227"/>
      <c r="Q45" s="227"/>
      <c r="R45" s="228"/>
      <c r="S45" s="228"/>
      <c r="T45" s="228"/>
    </row>
    <row r="46" spans="1:20" ht="114.95" customHeight="1">
      <c r="A46" s="222"/>
      <c r="B46" s="306" t="s">
        <v>102</v>
      </c>
      <c r="C46" s="308" t="s">
        <v>103</v>
      </c>
      <c r="D46" s="308"/>
      <c r="E46" s="308"/>
      <c r="F46" s="151">
        <f ca="1">DATA!C84</f>
        <v>0</v>
      </c>
      <c r="G46" s="124"/>
      <c r="H46" s="366" t="s">
        <v>232</v>
      </c>
      <c r="I46" s="366"/>
      <c r="J46" s="366"/>
      <c r="K46" s="366"/>
      <c r="L46" s="366"/>
      <c r="M46" s="366"/>
      <c r="O46" s="227"/>
      <c r="P46" s="227"/>
      <c r="Q46" s="227"/>
      <c r="R46" s="228"/>
      <c r="S46" s="228"/>
      <c r="T46" s="228"/>
    </row>
    <row r="47" spans="1:20" ht="189.95" customHeight="1">
      <c r="A47" s="222"/>
      <c r="B47" s="310"/>
      <c r="C47" s="308" t="s">
        <v>106</v>
      </c>
      <c r="D47" s="308"/>
      <c r="E47" s="308"/>
      <c r="F47" s="152">
        <f ca="1">DATA!C85</f>
        <v>0</v>
      </c>
      <c r="G47" s="124"/>
      <c r="H47" s="366" t="s">
        <v>233</v>
      </c>
      <c r="I47" s="366"/>
      <c r="J47" s="366"/>
      <c r="K47" s="366"/>
      <c r="L47" s="366"/>
      <c r="M47" s="366"/>
      <c r="O47" s="227"/>
      <c r="P47" s="227"/>
      <c r="Q47" s="227"/>
      <c r="R47" s="228"/>
      <c r="S47" s="228"/>
      <c r="T47" s="228"/>
    </row>
    <row r="48" spans="1:20" ht="87.95" customHeight="1">
      <c r="A48" s="222"/>
      <c r="B48" s="310"/>
      <c r="C48" s="324" t="s">
        <v>108</v>
      </c>
      <c r="D48" s="324"/>
      <c r="E48" s="324"/>
      <c r="F48" s="152" t="str">
        <f ca="1">DATA!C86</f>
        <v>無</v>
      </c>
      <c r="G48" s="124"/>
      <c r="H48" s="366" t="s">
        <v>234</v>
      </c>
      <c r="I48" s="366"/>
      <c r="J48" s="366"/>
      <c r="K48" s="366"/>
      <c r="L48" s="366"/>
      <c r="M48" s="366"/>
      <c r="O48" s="227"/>
      <c r="P48" s="227"/>
      <c r="Q48" s="227"/>
      <c r="R48" s="228"/>
      <c r="S48" s="228"/>
      <c r="T48" s="228"/>
    </row>
    <row r="49" spans="2:15" ht="84.95" customHeight="1">
      <c r="B49" s="310"/>
      <c r="C49" s="308" t="s">
        <v>110</v>
      </c>
      <c r="D49" s="308"/>
      <c r="E49" s="308"/>
      <c r="F49" s="152" t="str">
        <f ca="1">DATA!C87</f>
        <v>無</v>
      </c>
      <c r="G49" s="124"/>
      <c r="H49" s="366" t="s">
        <v>235</v>
      </c>
      <c r="I49" s="366"/>
      <c r="J49" s="366"/>
      <c r="K49" s="366"/>
      <c r="L49" s="366"/>
      <c r="M49" s="366"/>
      <c r="O49" s="227"/>
    </row>
    <row r="50" spans="2:15" ht="126.95" customHeight="1">
      <c r="B50" s="310"/>
      <c r="C50" s="308" t="s">
        <v>112</v>
      </c>
      <c r="D50" s="308"/>
      <c r="E50" s="308"/>
      <c r="F50" s="152" t="str">
        <f ca="1">DATA!C88</f>
        <v>無</v>
      </c>
      <c r="G50" s="124"/>
      <c r="H50" s="366" t="s">
        <v>236</v>
      </c>
      <c r="I50" s="366"/>
      <c r="J50" s="366"/>
      <c r="K50" s="366"/>
      <c r="L50" s="366"/>
      <c r="M50" s="366"/>
      <c r="O50" s="227"/>
    </row>
    <row r="51" spans="2:15" ht="53.1" customHeight="1">
      <c r="B51" s="310"/>
      <c r="C51" s="308" t="s">
        <v>114</v>
      </c>
      <c r="D51" s="308"/>
      <c r="E51" s="308"/>
      <c r="F51" s="152" t="str">
        <f ca="1">DATA!C89</f>
        <v>無</v>
      </c>
      <c r="G51" s="124"/>
      <c r="H51" s="366" t="s">
        <v>237</v>
      </c>
      <c r="I51" s="366"/>
      <c r="J51" s="366"/>
      <c r="K51" s="366"/>
      <c r="L51" s="366"/>
      <c r="M51" s="366"/>
      <c r="O51" s="227"/>
    </row>
    <row r="52" spans="2:15" ht="59.1" customHeight="1">
      <c r="B52" s="310"/>
      <c r="C52" s="308" t="s">
        <v>116</v>
      </c>
      <c r="D52" s="308"/>
      <c r="E52" s="308"/>
      <c r="F52" s="152" t="str">
        <f ca="1">DATA!C90</f>
        <v>無</v>
      </c>
      <c r="G52" s="124"/>
      <c r="H52" s="366" t="s">
        <v>238</v>
      </c>
      <c r="I52" s="366"/>
      <c r="J52" s="366"/>
      <c r="K52" s="366"/>
      <c r="L52" s="366"/>
      <c r="M52" s="366"/>
      <c r="O52" s="227"/>
    </row>
    <row r="53" spans="2:15" ht="59.1" customHeight="1">
      <c r="B53" s="310"/>
      <c r="C53" s="308" t="s">
        <v>118</v>
      </c>
      <c r="D53" s="308"/>
      <c r="E53" s="308"/>
      <c r="F53" s="152">
        <f ca="1">DATA!C91</f>
        <v>0</v>
      </c>
      <c r="G53" s="124"/>
      <c r="H53" s="366" t="s">
        <v>239</v>
      </c>
      <c r="I53" s="366"/>
      <c r="J53" s="366"/>
      <c r="K53" s="366"/>
      <c r="L53" s="366"/>
      <c r="M53" s="366"/>
      <c r="O53" s="227"/>
    </row>
    <row r="54" spans="2:15" ht="60.95" customHeight="1">
      <c r="B54" s="310"/>
      <c r="C54" s="308" t="s">
        <v>120</v>
      </c>
      <c r="D54" s="308"/>
      <c r="E54" s="308"/>
      <c r="F54" s="152">
        <f>DATA!C92</f>
        <v>0</v>
      </c>
      <c r="G54" s="124"/>
      <c r="H54" s="366" t="s">
        <v>839</v>
      </c>
      <c r="I54" s="366"/>
      <c r="J54" s="366"/>
      <c r="K54" s="366"/>
      <c r="L54" s="366"/>
      <c r="M54" s="366"/>
      <c r="O54" s="227"/>
    </row>
    <row r="55" spans="2:15" ht="60" customHeight="1">
      <c r="B55" s="306" t="s">
        <v>122</v>
      </c>
      <c r="C55" s="308" t="s">
        <v>123</v>
      </c>
      <c r="D55" s="308"/>
      <c r="E55" s="308"/>
      <c r="F55" s="152" t="str">
        <f ca="1">DATA!C93</f>
        <v>無</v>
      </c>
      <c r="G55" s="124"/>
      <c r="H55" s="366" t="s">
        <v>241</v>
      </c>
      <c r="I55" s="366"/>
      <c r="J55" s="366"/>
      <c r="K55" s="366"/>
      <c r="L55" s="366"/>
      <c r="M55" s="366"/>
      <c r="O55" s="227"/>
    </row>
    <row r="56" spans="2:15" ht="171" customHeight="1">
      <c r="B56" s="310"/>
      <c r="C56" s="308" t="s">
        <v>125</v>
      </c>
      <c r="D56" s="308"/>
      <c r="E56" s="308"/>
      <c r="F56" s="152" t="str">
        <f ca="1">DATA!C94</f>
        <v>無</v>
      </c>
      <c r="G56" s="124"/>
      <c r="H56" s="366" t="s">
        <v>242</v>
      </c>
      <c r="I56" s="366"/>
      <c r="J56" s="366"/>
      <c r="K56" s="366"/>
      <c r="L56" s="366"/>
      <c r="M56" s="366"/>
      <c r="O56" s="227"/>
    </row>
    <row r="57" spans="2:15" ht="138.94999999999999" customHeight="1">
      <c r="B57" s="138"/>
      <c r="C57" s="308" t="s">
        <v>127</v>
      </c>
      <c r="D57" s="308"/>
      <c r="E57" s="308"/>
      <c r="F57" s="152" t="str">
        <f ca="1">DATA!C95</f>
        <v>無</v>
      </c>
      <c r="G57" s="124"/>
      <c r="H57" s="520" t="s">
        <v>243</v>
      </c>
      <c r="I57" s="521"/>
      <c r="J57" s="521"/>
      <c r="K57" s="521"/>
      <c r="L57" s="521"/>
      <c r="M57" s="522"/>
      <c r="O57" s="227"/>
    </row>
    <row r="58" spans="2:15" ht="141.94999999999999" customHeight="1">
      <c r="B58" s="138"/>
      <c r="C58" s="308" t="s">
        <v>129</v>
      </c>
      <c r="D58" s="308"/>
      <c r="E58" s="308"/>
      <c r="F58" s="152" t="str">
        <f ca="1">DATA!C96</f>
        <v>無</v>
      </c>
      <c r="G58" s="124"/>
      <c r="H58" s="520" t="s">
        <v>244</v>
      </c>
      <c r="I58" s="521"/>
      <c r="J58" s="521"/>
      <c r="K58" s="521"/>
      <c r="L58" s="521"/>
      <c r="M58" s="522"/>
      <c r="O58" s="227"/>
    </row>
    <row r="59" spans="2:15" ht="171" customHeight="1">
      <c r="B59" s="138"/>
      <c r="C59" s="308" t="s">
        <v>131</v>
      </c>
      <c r="D59" s="308"/>
      <c r="E59" s="308"/>
      <c r="F59" s="152" t="str">
        <f ca="1">DATA!C97</f>
        <v>無</v>
      </c>
      <c r="G59" s="124"/>
      <c r="H59" s="520" t="s">
        <v>245</v>
      </c>
      <c r="I59" s="521"/>
      <c r="J59" s="521"/>
      <c r="K59" s="521"/>
      <c r="L59" s="521"/>
      <c r="M59" s="522"/>
      <c r="O59" s="227"/>
    </row>
    <row r="60" spans="2:15" ht="86.1" customHeight="1">
      <c r="B60" s="306" t="s">
        <v>133</v>
      </c>
      <c r="C60" s="308" t="s">
        <v>134</v>
      </c>
      <c r="D60" s="308"/>
      <c r="E60" s="308"/>
      <c r="F60" s="152">
        <f ca="1">DATA!C98</f>
        <v>0</v>
      </c>
      <c r="G60" s="124"/>
      <c r="H60" s="366" t="s">
        <v>246</v>
      </c>
      <c r="I60" s="366"/>
      <c r="J60" s="366"/>
      <c r="K60" s="366"/>
      <c r="L60" s="366"/>
      <c r="M60" s="366"/>
      <c r="O60" s="227"/>
    </row>
    <row r="61" spans="2:15" ht="158.1" customHeight="1">
      <c r="B61" s="307"/>
      <c r="C61" s="308" t="s">
        <v>137</v>
      </c>
      <c r="D61" s="308"/>
      <c r="E61" s="308"/>
      <c r="F61" s="152">
        <f ca="1">DATA!C99</f>
        <v>0</v>
      </c>
      <c r="G61" s="124"/>
      <c r="H61" s="366" t="s">
        <v>247</v>
      </c>
      <c r="I61" s="366"/>
      <c r="J61" s="366"/>
      <c r="K61" s="366"/>
      <c r="L61" s="366"/>
      <c r="M61" s="366"/>
      <c r="O61" s="227" t="str">
        <f>IF(G31="","-",G31)</f>
        <v>-</v>
      </c>
    </row>
    <row r="62" spans="2:15" ht="131.1" customHeight="1">
      <c r="B62" s="50" t="s">
        <v>139</v>
      </c>
      <c r="C62" s="300" t="s">
        <v>140</v>
      </c>
      <c r="D62" s="300"/>
      <c r="E62" s="300"/>
      <c r="F62" s="153" t="str">
        <f ca="1">DATA!C100</f>
        <v>無</v>
      </c>
      <c r="G62" s="125"/>
      <c r="H62" s="372" t="s">
        <v>248</v>
      </c>
      <c r="I62" s="373"/>
      <c r="J62" s="373"/>
      <c r="K62" s="373"/>
      <c r="L62" s="373"/>
      <c r="M62" s="373"/>
      <c r="O62" s="227"/>
    </row>
    <row r="64" spans="2:15" ht="39.75">
      <c r="B64" s="13" t="s">
        <v>142</v>
      </c>
      <c r="C64" s="13"/>
      <c r="D64" s="224"/>
      <c r="E64" s="224"/>
      <c r="F64" s="224"/>
      <c r="G64" s="224"/>
      <c r="H64" s="222"/>
      <c r="I64" s="222"/>
      <c r="J64" s="222"/>
      <c r="K64" s="222"/>
      <c r="L64" s="222"/>
      <c r="M64" s="222"/>
      <c r="O64" s="227"/>
    </row>
    <row r="65" spans="2:14" ht="38.1" customHeight="1">
      <c r="B65" s="367" t="s">
        <v>143</v>
      </c>
      <c r="C65" s="368"/>
      <c r="D65" s="368"/>
      <c r="E65" s="368"/>
      <c r="F65" s="135" t="s">
        <v>249</v>
      </c>
      <c r="G65" s="66" t="s">
        <v>231</v>
      </c>
      <c r="H65" s="67" t="s">
        <v>101</v>
      </c>
      <c r="I65" s="67"/>
      <c r="J65" s="6"/>
      <c r="K65" s="6"/>
      <c r="L65" s="6"/>
      <c r="M65" s="7"/>
    </row>
    <row r="66" spans="2:14" ht="246" customHeight="1">
      <c r="B66" s="527" t="s">
        <v>144</v>
      </c>
      <c r="C66" s="290" t="s">
        <v>145</v>
      </c>
      <c r="D66" s="291"/>
      <c r="E66" s="291"/>
      <c r="F66" s="46" t="str">
        <f ca="1">DATA!$E105</f>
        <v>有</v>
      </c>
      <c r="G66" s="68"/>
      <c r="H66" s="520" t="s">
        <v>840</v>
      </c>
      <c r="I66" s="521"/>
      <c r="J66" s="521"/>
      <c r="K66" s="521"/>
      <c r="L66" s="521"/>
      <c r="M66" s="522"/>
    </row>
    <row r="67" spans="2:14" ht="267" customHeight="1">
      <c r="B67" s="527"/>
      <c r="C67" s="290" t="s">
        <v>146</v>
      </c>
      <c r="D67" s="291"/>
      <c r="E67" s="291"/>
      <c r="F67" s="46" t="str">
        <f ca="1">DATA!$E106</f>
        <v>無</v>
      </c>
      <c r="G67" s="68"/>
      <c r="H67" s="520" t="s">
        <v>841</v>
      </c>
      <c r="I67" s="521"/>
      <c r="J67" s="521"/>
      <c r="K67" s="521"/>
      <c r="L67" s="521"/>
      <c r="M67" s="522"/>
      <c r="N67" s="15"/>
    </row>
    <row r="68" spans="2:14" ht="128.1" customHeight="1">
      <c r="B68" s="527"/>
      <c r="C68" s="290" t="s">
        <v>148</v>
      </c>
      <c r="D68" s="291"/>
      <c r="E68" s="291"/>
      <c r="F68" s="46" t="str">
        <f ca="1">DATA!$E107</f>
        <v>無</v>
      </c>
      <c r="G68" s="68"/>
      <c r="H68" s="520" t="s">
        <v>842</v>
      </c>
      <c r="I68" s="521"/>
      <c r="J68" s="521"/>
      <c r="K68" s="521"/>
      <c r="L68" s="521"/>
      <c r="M68" s="522"/>
    </row>
    <row r="69" spans="2:14" ht="96.95" customHeight="1">
      <c r="B69" s="527"/>
      <c r="C69" s="290" t="s">
        <v>150</v>
      </c>
      <c r="D69" s="291"/>
      <c r="E69" s="291"/>
      <c r="F69" s="46" t="str">
        <f ca="1">DATA!$E108</f>
        <v>有</v>
      </c>
      <c r="G69" s="68"/>
      <c r="H69" s="520" t="s">
        <v>843</v>
      </c>
      <c r="I69" s="521"/>
      <c r="J69" s="521"/>
      <c r="K69" s="521"/>
      <c r="L69" s="521"/>
      <c r="M69" s="522"/>
    </row>
    <row r="70" spans="2:14" ht="72" customHeight="1">
      <c r="B70" s="527"/>
      <c r="C70" s="290" t="s">
        <v>152</v>
      </c>
      <c r="D70" s="291"/>
      <c r="E70" s="291"/>
      <c r="F70" s="46" t="str">
        <f ca="1">DATA!$E109</f>
        <v>有</v>
      </c>
      <c r="G70" s="68"/>
      <c r="H70" s="520" t="s">
        <v>844</v>
      </c>
      <c r="I70" s="521"/>
      <c r="J70" s="521"/>
      <c r="K70" s="521"/>
      <c r="L70" s="521"/>
      <c r="M70" s="522"/>
    </row>
    <row r="71" spans="2:14" ht="197.1" customHeight="1">
      <c r="B71" s="527"/>
      <c r="C71" s="290" t="s">
        <v>153</v>
      </c>
      <c r="D71" s="291"/>
      <c r="E71" s="291"/>
      <c r="F71" s="46" t="str">
        <f ca="1">DATA!$E110</f>
        <v>有</v>
      </c>
      <c r="G71" s="68"/>
      <c r="H71" s="520" t="s">
        <v>845</v>
      </c>
      <c r="I71" s="521"/>
      <c r="J71" s="521"/>
      <c r="K71" s="521"/>
      <c r="L71" s="521"/>
      <c r="M71" s="522"/>
    </row>
    <row r="72" spans="2:14" ht="75" customHeight="1">
      <c r="B72" s="527"/>
      <c r="C72" s="290" t="s">
        <v>155</v>
      </c>
      <c r="D72" s="291"/>
      <c r="E72" s="291"/>
      <c r="F72" s="46" t="str">
        <f ca="1">DATA!$E111</f>
        <v>有</v>
      </c>
      <c r="G72" s="68"/>
      <c r="H72" s="520" t="s">
        <v>846</v>
      </c>
      <c r="I72" s="521"/>
      <c r="J72" s="521"/>
      <c r="K72" s="521"/>
      <c r="L72" s="521"/>
      <c r="M72" s="522"/>
      <c r="N72" s="15"/>
    </row>
    <row r="73" spans="2:14" ht="135" customHeight="1">
      <c r="B73" s="526" t="s">
        <v>157</v>
      </c>
      <c r="C73" s="290" t="s">
        <v>158</v>
      </c>
      <c r="D73" s="291"/>
      <c r="E73" s="291"/>
      <c r="F73" s="46" t="str">
        <f ca="1">DATA!$E112</f>
        <v>無</v>
      </c>
      <c r="G73" s="68"/>
      <c r="H73" s="520" t="s">
        <v>257</v>
      </c>
      <c r="I73" s="521"/>
      <c r="J73" s="521"/>
      <c r="K73" s="521"/>
      <c r="L73" s="521"/>
      <c r="M73" s="522"/>
    </row>
    <row r="74" spans="2:14" ht="264.95" customHeight="1">
      <c r="B74" s="526"/>
      <c r="C74" s="290" t="s">
        <v>160</v>
      </c>
      <c r="D74" s="291"/>
      <c r="E74" s="291"/>
      <c r="F74" s="46" t="str">
        <f ca="1">DATA!$E113</f>
        <v>無</v>
      </c>
      <c r="G74" s="68"/>
      <c r="H74" s="520" t="s">
        <v>258</v>
      </c>
      <c r="I74" s="521"/>
      <c r="J74" s="521"/>
      <c r="K74" s="521"/>
      <c r="L74" s="521"/>
      <c r="M74" s="522"/>
    </row>
    <row r="75" spans="2:14" ht="134.1" customHeight="1">
      <c r="B75" s="58" t="s">
        <v>162</v>
      </c>
      <c r="C75" s="290" t="s">
        <v>163</v>
      </c>
      <c r="D75" s="291"/>
      <c r="E75" s="291"/>
      <c r="F75" s="46" t="str">
        <f ca="1">DATA!$E114</f>
        <v>有</v>
      </c>
      <c r="G75" s="68"/>
      <c r="H75" s="520" t="s">
        <v>259</v>
      </c>
      <c r="I75" s="521"/>
      <c r="J75" s="521"/>
      <c r="K75" s="521"/>
      <c r="L75" s="521"/>
      <c r="M75" s="522"/>
    </row>
    <row r="76" spans="2:14" ht="74.099999999999994" customHeight="1">
      <c r="B76" s="298" t="s">
        <v>164</v>
      </c>
      <c r="C76" s="290" t="s">
        <v>165</v>
      </c>
      <c r="D76" s="291"/>
      <c r="E76" s="291"/>
      <c r="F76" s="46" t="str">
        <f ca="1">DATA!$E115</f>
        <v>有</v>
      </c>
      <c r="G76" s="68"/>
      <c r="H76" s="520" t="s">
        <v>847</v>
      </c>
      <c r="I76" s="521"/>
      <c r="J76" s="521"/>
      <c r="K76" s="521"/>
      <c r="L76" s="521"/>
      <c r="M76" s="522"/>
    </row>
    <row r="77" spans="2:14" ht="56.1" customHeight="1">
      <c r="B77" s="289"/>
      <c r="C77" s="290" t="s">
        <v>167</v>
      </c>
      <c r="D77" s="291"/>
      <c r="E77" s="291"/>
      <c r="F77" s="46" t="str">
        <f ca="1">DATA!$E116</f>
        <v>無</v>
      </c>
      <c r="G77" s="68"/>
      <c r="H77" s="520" t="s">
        <v>261</v>
      </c>
      <c r="I77" s="521"/>
      <c r="J77" s="521"/>
      <c r="K77" s="521"/>
      <c r="L77" s="521"/>
      <c r="M77" s="522"/>
    </row>
    <row r="78" spans="2:14" ht="69" customHeight="1">
      <c r="B78" s="297" t="s">
        <v>169</v>
      </c>
      <c r="C78" s="290" t="s">
        <v>170</v>
      </c>
      <c r="D78" s="291"/>
      <c r="E78" s="291"/>
      <c r="F78" s="46" t="str">
        <f ca="1">DATA!$E117</f>
        <v>無</v>
      </c>
      <c r="G78" s="68"/>
      <c r="H78" s="520" t="s">
        <v>262</v>
      </c>
      <c r="I78" s="521"/>
      <c r="J78" s="521"/>
      <c r="K78" s="521"/>
      <c r="L78" s="521"/>
      <c r="M78" s="522"/>
    </row>
    <row r="79" spans="2:14" ht="159.94999999999999" customHeight="1">
      <c r="B79" s="297"/>
      <c r="C79" s="290" t="s">
        <v>171</v>
      </c>
      <c r="D79" s="291"/>
      <c r="E79" s="291"/>
      <c r="F79" s="46" t="str">
        <f ca="1">DATA!$E118</f>
        <v>無</v>
      </c>
      <c r="G79" s="68"/>
      <c r="H79" s="520" t="s">
        <v>263</v>
      </c>
      <c r="I79" s="521"/>
      <c r="J79" s="521"/>
      <c r="K79" s="521"/>
      <c r="L79" s="521"/>
      <c r="M79" s="522"/>
    </row>
    <row r="80" spans="2:14" ht="147.94999999999999" customHeight="1">
      <c r="B80" s="298" t="s">
        <v>172</v>
      </c>
      <c r="C80" s="290" t="s">
        <v>173</v>
      </c>
      <c r="D80" s="291"/>
      <c r="E80" s="291"/>
      <c r="F80" s="46" t="str">
        <f ca="1">DATA!$E119</f>
        <v>無</v>
      </c>
      <c r="G80" s="68"/>
      <c r="H80" s="520" t="s">
        <v>264</v>
      </c>
      <c r="I80" s="521"/>
      <c r="J80" s="521"/>
      <c r="K80" s="521"/>
      <c r="L80" s="521"/>
      <c r="M80" s="522"/>
    </row>
    <row r="81" spans="2:13" ht="57" customHeight="1">
      <c r="B81" s="289"/>
      <c r="C81" s="290" t="s">
        <v>175</v>
      </c>
      <c r="D81" s="291"/>
      <c r="E81" s="291"/>
      <c r="F81" s="46" t="str">
        <f ca="1">DATA!$E120</f>
        <v>無</v>
      </c>
      <c r="G81" s="68"/>
      <c r="H81" s="520" t="s">
        <v>265</v>
      </c>
      <c r="I81" s="521"/>
      <c r="J81" s="521"/>
      <c r="K81" s="521"/>
      <c r="L81" s="521"/>
      <c r="M81" s="522"/>
    </row>
    <row r="82" spans="2:13" ht="54.95" customHeight="1">
      <c r="B82" s="288" t="s">
        <v>176</v>
      </c>
      <c r="C82" s="290" t="s">
        <v>177</v>
      </c>
      <c r="D82" s="291"/>
      <c r="E82" s="291"/>
      <c r="F82" s="46" t="str">
        <f ca="1">DATA!$E121</f>
        <v>有</v>
      </c>
      <c r="G82" s="68"/>
      <c r="H82" s="523" t="s">
        <v>266</v>
      </c>
      <c r="I82" s="524"/>
      <c r="J82" s="524"/>
      <c r="K82" s="524"/>
      <c r="L82" s="524"/>
      <c r="M82" s="525"/>
    </row>
    <row r="83" spans="2:13" ht="117.95" customHeight="1">
      <c r="B83" s="289"/>
      <c r="C83" s="290" t="s">
        <v>178</v>
      </c>
      <c r="D83" s="291"/>
      <c r="E83" s="291"/>
      <c r="F83" s="46" t="str">
        <f ca="1">DATA!$E122</f>
        <v>有</v>
      </c>
      <c r="G83" s="68"/>
      <c r="H83" s="520" t="s">
        <v>267</v>
      </c>
      <c r="I83" s="521"/>
      <c r="J83" s="521"/>
      <c r="K83" s="521"/>
      <c r="L83" s="521"/>
      <c r="M83" s="522"/>
    </row>
    <row r="84" spans="2:13" ht="75.95" customHeight="1">
      <c r="B84" s="82"/>
      <c r="C84" s="81"/>
      <c r="D84" s="81"/>
      <c r="E84" s="81"/>
      <c r="F84" s="81"/>
      <c r="G84" s="81"/>
      <c r="H84" s="223"/>
      <c r="I84" s="223"/>
      <c r="J84" s="222"/>
      <c r="K84" s="31" t="str">
        <f>HYPERLINK(DATA!B56,"【3】対策と目的ページへジャンプ")</f>
        <v>【3】対策と目的ページへジャンプ</v>
      </c>
      <c r="L84" s="126"/>
      <c r="M84" s="223"/>
    </row>
  </sheetData>
  <mergeCells count="138">
    <mergeCell ref="B3:M3"/>
    <mergeCell ref="B6:H6"/>
    <mergeCell ref="J6:M8"/>
    <mergeCell ref="B8:H8"/>
    <mergeCell ref="B11:M11"/>
    <mergeCell ref="B16:C16"/>
    <mergeCell ref="D16:F16"/>
    <mergeCell ref="H16:M16"/>
    <mergeCell ref="B17:C17"/>
    <mergeCell ref="D17:F17"/>
    <mergeCell ref="H17:K17"/>
    <mergeCell ref="B18:B20"/>
    <mergeCell ref="D18:F18"/>
    <mergeCell ref="H18:K18"/>
    <mergeCell ref="D19:F19"/>
    <mergeCell ref="H19:K19"/>
    <mergeCell ref="D20:F20"/>
    <mergeCell ref="H20:K20"/>
    <mergeCell ref="B21:B22"/>
    <mergeCell ref="D21:F21"/>
    <mergeCell ref="H21:K21"/>
    <mergeCell ref="D22:F22"/>
    <mergeCell ref="H22:K22"/>
    <mergeCell ref="B23:B24"/>
    <mergeCell ref="D23:F23"/>
    <mergeCell ref="H23:K23"/>
    <mergeCell ref="D24:F24"/>
    <mergeCell ref="H24:K24"/>
    <mergeCell ref="D29:F29"/>
    <mergeCell ref="H29:K29"/>
    <mergeCell ref="D30:F30"/>
    <mergeCell ref="H30:K30"/>
    <mergeCell ref="D31:F31"/>
    <mergeCell ref="H31:K31"/>
    <mergeCell ref="B25:B26"/>
    <mergeCell ref="D25:F25"/>
    <mergeCell ref="H25:K25"/>
    <mergeCell ref="D26:F26"/>
    <mergeCell ref="H26:K26"/>
    <mergeCell ref="B27:B31"/>
    <mergeCell ref="D27:F27"/>
    <mergeCell ref="H27:K27"/>
    <mergeCell ref="D28:F28"/>
    <mergeCell ref="H28:K28"/>
    <mergeCell ref="B34:C34"/>
    <mergeCell ref="D34:F34"/>
    <mergeCell ref="H34:K34"/>
    <mergeCell ref="B38:M38"/>
    <mergeCell ref="D40:F40"/>
    <mergeCell ref="D41:G41"/>
    <mergeCell ref="B32:C32"/>
    <mergeCell ref="D32:F32"/>
    <mergeCell ref="H32:K32"/>
    <mergeCell ref="B33:C33"/>
    <mergeCell ref="D33:F33"/>
    <mergeCell ref="H33:K33"/>
    <mergeCell ref="H49:M49"/>
    <mergeCell ref="C50:E50"/>
    <mergeCell ref="H50:M50"/>
    <mergeCell ref="C51:E51"/>
    <mergeCell ref="H51:M51"/>
    <mergeCell ref="C52:E52"/>
    <mergeCell ref="H52:M52"/>
    <mergeCell ref="B45:E45"/>
    <mergeCell ref="H45:M45"/>
    <mergeCell ref="B46:B54"/>
    <mergeCell ref="C46:E46"/>
    <mergeCell ref="H46:M46"/>
    <mergeCell ref="C47:E47"/>
    <mergeCell ref="H47:M47"/>
    <mergeCell ref="C48:E48"/>
    <mergeCell ref="H48:M48"/>
    <mergeCell ref="C49:E49"/>
    <mergeCell ref="C53:E53"/>
    <mergeCell ref="H53:M53"/>
    <mergeCell ref="C54:E54"/>
    <mergeCell ref="H54:M54"/>
    <mergeCell ref="B55:B56"/>
    <mergeCell ref="C55:E55"/>
    <mergeCell ref="H55:M55"/>
    <mergeCell ref="C56:E56"/>
    <mergeCell ref="H56:M56"/>
    <mergeCell ref="B60:B61"/>
    <mergeCell ref="C60:E60"/>
    <mergeCell ref="H60:M60"/>
    <mergeCell ref="C61:E61"/>
    <mergeCell ref="H61:M61"/>
    <mergeCell ref="C62:E62"/>
    <mergeCell ref="H62:M62"/>
    <mergeCell ref="C57:E57"/>
    <mergeCell ref="H57:M57"/>
    <mergeCell ref="C58:E58"/>
    <mergeCell ref="H58:M58"/>
    <mergeCell ref="C59:E59"/>
    <mergeCell ref="H59:M59"/>
    <mergeCell ref="B65:E65"/>
    <mergeCell ref="B73:B74"/>
    <mergeCell ref="C73:E73"/>
    <mergeCell ref="H73:M73"/>
    <mergeCell ref="C74:E74"/>
    <mergeCell ref="H74:M74"/>
    <mergeCell ref="C75:E75"/>
    <mergeCell ref="H75:M75"/>
    <mergeCell ref="C70:E70"/>
    <mergeCell ref="H70:M70"/>
    <mergeCell ref="C71:E71"/>
    <mergeCell ref="H71:M71"/>
    <mergeCell ref="C72:E72"/>
    <mergeCell ref="H72:M72"/>
    <mergeCell ref="B66:B72"/>
    <mergeCell ref="C66:E66"/>
    <mergeCell ref="H66:M66"/>
    <mergeCell ref="C67:E67"/>
    <mergeCell ref="H67:M67"/>
    <mergeCell ref="C68:E68"/>
    <mergeCell ref="H68:M68"/>
    <mergeCell ref="C69:E69"/>
    <mergeCell ref="H69:M69"/>
    <mergeCell ref="B76:B77"/>
    <mergeCell ref="C76:E76"/>
    <mergeCell ref="H76:M76"/>
    <mergeCell ref="C77:E77"/>
    <mergeCell ref="H77:M77"/>
    <mergeCell ref="B78:B79"/>
    <mergeCell ref="C78:E78"/>
    <mergeCell ref="H78:M78"/>
    <mergeCell ref="C79:E79"/>
    <mergeCell ref="H79:M79"/>
    <mergeCell ref="B80:B81"/>
    <mergeCell ref="C80:E80"/>
    <mergeCell ref="H80:M80"/>
    <mergeCell ref="C81:E81"/>
    <mergeCell ref="H81:M81"/>
    <mergeCell ref="B82:B83"/>
    <mergeCell ref="C82:E82"/>
    <mergeCell ref="H82:M82"/>
    <mergeCell ref="C83:E83"/>
    <mergeCell ref="H83:M83"/>
  </mergeCells>
  <phoneticPr fontId="2"/>
  <conditionalFormatting sqref="G36">
    <cfRule type="containsText" dxfId="31" priority="3" operator="containsText" text="入力完了">
      <formula>NOT(ISERROR(SEARCH("入力完了",G36)))</formula>
    </cfRule>
    <cfRule type="containsText" dxfId="30" priority="7" operator="containsText" text="入力未完了">
      <formula>NOT(ISERROR(SEARCH("入力未完了",G36)))</formula>
    </cfRule>
  </conditionalFormatting>
  <conditionalFormatting sqref="F46:F62">
    <cfRule type="containsText" dxfId="29" priority="4" stopIfTrue="1" operator="containsText" text="無">
      <formula>NOT(ISERROR(SEARCH("無",F46)))</formula>
    </cfRule>
    <cfRule type="cellIs" dxfId="28" priority="6" operator="equal">
      <formula>0</formula>
    </cfRule>
    <cfRule type="top10" dxfId="27" priority="8" rank="3"/>
  </conditionalFormatting>
  <conditionalFormatting sqref="D41 F46:F62">
    <cfRule type="expression" dxfId="26" priority="5" stopIfTrue="1">
      <formula>$G$36="入力未完了"</formula>
    </cfRule>
  </conditionalFormatting>
  <conditionalFormatting sqref="F66:F83">
    <cfRule type="containsText" dxfId="25" priority="1" operator="containsText" text="無">
      <formula>NOT(ISERROR(SEARCH("無",F66)))</formula>
    </cfRule>
    <cfRule type="containsText" dxfId="24" priority="2" operator="containsText" text="大">
      <formula>NOT(ISERROR(SEARCH("大",F66)))</formula>
    </cfRule>
  </conditionalFormatting>
  <dataValidations count="3">
    <dataValidation allowBlank="1" showInputMessage="1" showErrorMessage="1" promptTitle="※※確認時注意※※" prompt="赤背景色の場合は質問項目が全て入力されていません！！" sqref="F46:F62" xr:uid="{00000000-0002-0000-1800-000000000000}"/>
    <dataValidation type="whole" operator="greaterThanOrEqual" allowBlank="1" showInputMessage="1" showErrorMessage="1" sqref="G29 G31:G34" xr:uid="{00000000-0002-0000-1800-000001000000}">
      <formula1>0</formula1>
    </dataValidation>
    <dataValidation type="whole" operator="greaterThan" allowBlank="1" showInputMessage="1" showErrorMessage="1" sqref="G22 G17 G20" xr:uid="{00000000-0002-0000-1800-000002000000}">
      <formula1>0</formula1>
    </dataValidation>
  </dataValidations>
  <pageMargins left="0.7" right="0.7" top="0.75" bottom="0.75" header="0.3" footer="0.3"/>
  <pageSetup paperSize="9" scale="26" orientation="portrait" r:id="rId1"/>
  <rowBreaks count="2" manualBreakCount="2">
    <brk id="36" max="10" man="1"/>
    <brk id="62" max="11" man="1"/>
  </rowBreaks>
  <colBreaks count="1" manualBreakCount="1">
    <brk id="13"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9" id="{4AD29DB3-FAA7-3343-AA3F-FE12172016FA}">
            <xm:f>DATA!F60=0</xm:f>
            <x14:dxf>
              <fill>
                <patternFill patternType="lightTrellis">
                  <bgColor theme="2" tint="-0.499984740745262"/>
                </patternFill>
              </fill>
              <border>
                <left style="thin">
                  <color auto="1"/>
                </left>
                <right style="thin">
                  <color auto="1"/>
                </right>
                <top style="thin">
                  <color auto="1"/>
                </top>
                <bottom style="thin">
                  <color auto="1"/>
                </bottom>
                <vertical/>
                <horizontal/>
              </border>
            </x14:dxf>
          </x14:cfRule>
          <x14:cfRule type="expression" priority="10" id="{FD46D3DD-2199-104B-B8A4-34EDDBBEDA9D}">
            <xm:f>AND(DATA!G60=1,G17="")</xm:f>
            <x14:dxf>
              <fill>
                <patternFill>
                  <bgColor rgb="FFFFC7CE"/>
                </patternFill>
              </fill>
              <border>
                <left style="thin">
                  <color auto="1"/>
                </left>
                <right style="thin">
                  <color auto="1"/>
                </right>
                <top style="thin">
                  <color auto="1"/>
                </top>
                <bottom style="thin">
                  <color auto="1"/>
                </bottom>
              </border>
            </x14:dxf>
          </x14:cfRule>
          <xm:sqref>G17:G34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1800-000003000000}">
          <x14:formula1>
            <xm:f>DATA!$C$64:$D$64</xm:f>
          </x14:formula1>
          <xm:sqref>G21</xm:sqref>
        </x14:dataValidation>
        <x14:dataValidation type="list" allowBlank="1" showInputMessage="1" showErrorMessage="1" xr:uid="{00000000-0002-0000-1800-000004000000}">
          <x14:formula1>
            <xm:f>DATA!$C$61:$D$61</xm:f>
          </x14:formula1>
          <xm:sqref>G18:G19</xm:sqref>
        </x14:dataValidation>
        <x14:dataValidation type="list" allowBlank="1" showInputMessage="1" showErrorMessage="1" xr:uid="{00000000-0002-0000-1800-000005000000}">
          <x14:formula1>
            <xm:f>DATA!$C$66:$D$66</xm:f>
          </x14:formula1>
          <xm:sqref>G23</xm:sqref>
        </x14:dataValidation>
        <x14:dataValidation type="list" allowBlank="1" showInputMessage="1" showErrorMessage="1" xr:uid="{00000000-0002-0000-1800-000006000000}">
          <x14:formula1>
            <xm:f>DATA!$C$68:$D$68</xm:f>
          </x14:formula1>
          <xm:sqref>G25:G26</xm:sqref>
        </x14:dataValidation>
        <x14:dataValidation type="list" allowBlank="1" showInputMessage="1" showErrorMessage="1" xr:uid="{00000000-0002-0000-1800-000007000000}">
          <x14:formula1>
            <xm:f>DATA!$C$70:$D$70</xm:f>
          </x14:formula1>
          <xm:sqref>G27:G28 G30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theme="2" tint="-0.249977111117893"/>
  </sheetPr>
  <dimension ref="A1:T84"/>
  <sheetViews>
    <sheetView workbookViewId="0"/>
  </sheetViews>
  <sheetFormatPr defaultColWidth="7.5546875" defaultRowHeight="18.75"/>
  <cols>
    <col min="1" max="1" width="2.33203125" style="29" customWidth="1"/>
    <col min="2" max="2" width="4.88671875" style="29" customWidth="1"/>
    <col min="3" max="3" width="2" style="29" customWidth="1"/>
    <col min="4" max="4" width="18.33203125" style="30" customWidth="1"/>
    <col min="5" max="5" width="20.6640625" style="30" customWidth="1"/>
    <col min="6" max="6" width="19.5546875" style="30" customWidth="1"/>
    <col min="7" max="7" width="20.6640625" style="30" customWidth="1"/>
    <col min="8" max="8" width="16.44140625" style="29" customWidth="1"/>
    <col min="9" max="9" width="18.109375" style="29" customWidth="1"/>
    <col min="10" max="10" width="18.33203125" style="29" customWidth="1"/>
    <col min="11" max="12" width="20.6640625" style="29" customWidth="1"/>
    <col min="13" max="13" width="22.88671875" style="29" customWidth="1"/>
    <col min="14" max="14" width="42.88671875" style="14" customWidth="1"/>
    <col min="15" max="16" width="9.88671875" style="120" bestFit="1" customWidth="1"/>
    <col min="17" max="17" width="10" style="120" bestFit="1" customWidth="1"/>
    <col min="18" max="18" width="9.88671875" style="121" bestFit="1" customWidth="1"/>
    <col min="19" max="20" width="7.5546875" style="121"/>
    <col min="21" max="16384" width="7.5546875" style="29"/>
  </cols>
  <sheetData>
    <row r="1" spans="1:20" ht="39.75">
      <c r="A1" s="222"/>
      <c r="B1" s="154" t="str">
        <f>DATA!B3</f>
        <v>製造業</v>
      </c>
      <c r="C1" s="8"/>
      <c r="D1" s="8"/>
      <c r="E1" s="8" t="str">
        <f>DATA!B18</f>
        <v>修正プログラムの公開前を狙う攻撃（ゼロデイ攻撃）</v>
      </c>
      <c r="F1" s="8"/>
      <c r="G1" s="8"/>
      <c r="H1" s="8"/>
      <c r="I1" s="8"/>
      <c r="J1" s="8"/>
      <c r="K1" s="8"/>
      <c r="L1" s="8"/>
      <c r="M1" s="8"/>
      <c r="O1" s="227"/>
      <c r="P1" s="227"/>
      <c r="Q1" s="227"/>
      <c r="R1" s="228"/>
      <c r="S1" s="228"/>
      <c r="T1" s="228"/>
    </row>
    <row r="2" spans="1:20" ht="18" customHeight="1">
      <c r="A2" s="222"/>
      <c r="B2" s="12" t="s">
        <v>180</v>
      </c>
      <c r="C2" s="12"/>
      <c r="D2" s="12"/>
      <c r="E2" s="12"/>
      <c r="F2" s="12"/>
      <c r="G2" s="12"/>
      <c r="H2" s="12"/>
      <c r="I2" s="12"/>
      <c r="J2" s="12"/>
      <c r="K2" s="12"/>
      <c r="L2" s="12"/>
      <c r="M2" s="12"/>
      <c r="O2" s="227"/>
      <c r="P2" s="227"/>
      <c r="Q2" s="227"/>
      <c r="R2" s="228"/>
      <c r="S2" s="228"/>
      <c r="T2" s="228"/>
    </row>
    <row r="3" spans="1:20" ht="75.95" customHeight="1">
      <c r="A3" s="222"/>
      <c r="B3" s="358" t="str">
        <f>DATA!D18</f>
        <v>　本シートでは、情報処理推進機構(以下、IPA)が2022年に発表した「情報セキュリティ10大脅威 2022※」のうち、「修正プログラムの公開前を狙う攻撃（ゼロデイ攻撃）」の具体的なシナリオとその被害額、および対策について説明します。「【2】質問」にご回答の上、セキュリティ施策導入の判断材料としてご活用ください。
※社会的に影響が大きかったと考えられる情報セキュリティにおける事案から、IPAが脅威候補を選出し、情報セキュリティ分野の研究者、企業の実務担当者など約150名のメンバーからなる「10大脅威選考会」が脅威候補に対して審議・投票を行い、決定します。</v>
      </c>
      <c r="C3" s="358"/>
      <c r="D3" s="358"/>
      <c r="E3" s="358"/>
      <c r="F3" s="358"/>
      <c r="G3" s="358"/>
      <c r="H3" s="358"/>
      <c r="I3" s="358"/>
      <c r="J3" s="358"/>
      <c r="K3" s="358"/>
      <c r="L3" s="358"/>
      <c r="M3" s="358"/>
      <c r="O3" s="227"/>
      <c r="P3" s="227"/>
      <c r="Q3" s="227"/>
      <c r="R3" s="228"/>
      <c r="S3" s="228"/>
      <c r="T3" s="228"/>
    </row>
    <row r="4" spans="1:20">
      <c r="A4" s="222"/>
      <c r="B4" s="11"/>
      <c r="C4" s="11"/>
      <c r="D4" s="11"/>
      <c r="E4" s="11"/>
      <c r="F4" s="11"/>
      <c r="G4" s="11"/>
      <c r="H4" s="11"/>
      <c r="I4" s="11"/>
      <c r="J4" s="11"/>
      <c r="K4" s="11"/>
      <c r="L4" s="11"/>
      <c r="M4" s="11"/>
      <c r="O4" s="227"/>
      <c r="P4" s="227"/>
      <c r="Q4" s="227"/>
      <c r="R4" s="228"/>
      <c r="S4" s="228"/>
      <c r="T4" s="228"/>
    </row>
    <row r="5" spans="1:20" ht="39.75">
      <c r="A5" s="10" t="s">
        <v>182</v>
      </c>
      <c r="B5" s="222"/>
      <c r="C5" s="222"/>
      <c r="D5" s="224"/>
      <c r="E5" s="224"/>
      <c r="F5" s="224"/>
      <c r="G5" s="224"/>
      <c r="H5" s="9"/>
      <c r="I5" s="9"/>
      <c r="J5" s="9"/>
      <c r="K5" s="9"/>
      <c r="L5" s="9"/>
      <c r="M5" s="9"/>
      <c r="O5" s="227"/>
      <c r="P5" s="227"/>
      <c r="Q5" s="227"/>
      <c r="R5" s="228"/>
      <c r="S5" s="228"/>
      <c r="T5" s="228"/>
    </row>
    <row r="6" spans="1:20" s="30" customFormat="1" ht="79.5" customHeight="1">
      <c r="A6" s="224"/>
      <c r="B6" s="358" t="str">
        <f>DATA!F18</f>
        <v>　ソフトウェアの脆弱性が発見され、脆弱性の修正プログラム(パッチ)や回避策が公開される前に脆弱性を悪用したサイバー攻撃が行われることがあります。これをゼロデイ攻撃と呼びます。多くのシステムで利用されているソフトウェアに対してゼロデイ攻撃が行われると、社会が混乱に陥るおそれがあります。</v>
      </c>
      <c r="C6" s="358"/>
      <c r="D6" s="358"/>
      <c r="E6" s="358"/>
      <c r="F6" s="358"/>
      <c r="G6" s="358"/>
      <c r="H6" s="358"/>
      <c r="I6" s="12"/>
      <c r="J6" s="544"/>
      <c r="K6" s="544"/>
      <c r="L6" s="544"/>
      <c r="M6" s="544"/>
      <c r="N6" s="14"/>
      <c r="O6" s="224"/>
      <c r="P6" s="224"/>
      <c r="Q6" s="224"/>
      <c r="R6" s="228"/>
      <c r="S6" s="228"/>
      <c r="T6" s="228"/>
    </row>
    <row r="7" spans="1:20">
      <c r="A7" s="222"/>
      <c r="B7" s="9"/>
      <c r="C7" s="9"/>
      <c r="D7" s="9"/>
      <c r="E7" s="9"/>
      <c r="F7" s="9"/>
      <c r="G7" s="9"/>
      <c r="H7" s="9"/>
      <c r="I7" s="9"/>
      <c r="J7" s="544"/>
      <c r="K7" s="544"/>
      <c r="L7" s="544"/>
      <c r="M7" s="544"/>
      <c r="O7" s="227"/>
      <c r="P7" s="227"/>
      <c r="Q7" s="227"/>
      <c r="R7" s="228"/>
      <c r="S7" s="228"/>
      <c r="T7" s="228"/>
    </row>
    <row r="8" spans="1:20" ht="153" customHeight="1">
      <c r="A8" s="222"/>
      <c r="B8" s="545" t="str">
        <f>DATA!H18</f>
        <v>　製造業である自社のファイルサーバに不正アクセスがあり、各種情報を窃取される事象が発生した。社外向けWEBサイトを公開しているところ、そのサイトを構成しているソフトウェアに対して脆弱性が公表された。攻撃者は公開された脆弱性の情報を利用して、インターネットから社外向けWEBサイトに対して不正なコマンドを送信し、WEBサーバの管理者権限を奪取することに成功した。そのWEBサーバを起点に、個人情報が保管されているサーバから各工場システム稼働に必要な設定情報や顧客個人情報などのファイルが窃取されたことが、外部機関からの連絡により発覚した。感染範囲の特定やネットワーク分離すべき範囲を自社CSIRTで判断ができなかったため、外部の専門業者に初動対応の業務委託を行い、NW遮断、ソフトウェアのバージョンアップなどをの一時対応を実施した。その後、セキュリティベンダにフォレンジック調査を依頼。工場の稼働が止まることはなかったが、個人情報を流出させてしまった事から、本インシデントについてプレスリリースにて一連の流れを発表し、お客様向けに記者会見を実施した。その後、インシデントから復旧後に社内のセキュリティ教育および脆弱性情報の情報収集体制について、外部機関を交えて検討を行った。</v>
      </c>
      <c r="C8" s="546"/>
      <c r="D8" s="546"/>
      <c r="E8" s="546"/>
      <c r="F8" s="546"/>
      <c r="G8" s="546"/>
      <c r="H8" s="547"/>
      <c r="I8" s="12"/>
      <c r="J8" s="544"/>
      <c r="K8" s="544"/>
      <c r="L8" s="544"/>
      <c r="M8" s="544"/>
      <c r="N8" s="14" t="s">
        <v>848</v>
      </c>
      <c r="O8" s="227"/>
      <c r="P8" s="227"/>
      <c r="Q8" s="227"/>
      <c r="R8" s="228"/>
      <c r="S8" s="228"/>
      <c r="T8" s="228"/>
    </row>
    <row r="9" spans="1:20">
      <c r="A9" s="222"/>
      <c r="B9" s="2"/>
      <c r="C9" s="2"/>
      <c r="D9" s="224"/>
      <c r="E9" s="224"/>
      <c r="F9" s="224"/>
      <c r="G9" s="224"/>
      <c r="H9" s="222"/>
      <c r="I9" s="222"/>
      <c r="J9" s="222"/>
      <c r="K9" s="222" t="s">
        <v>832</v>
      </c>
      <c r="L9" s="222"/>
      <c r="M9" s="222"/>
      <c r="O9" s="227"/>
      <c r="P9" s="227"/>
      <c r="Q9" s="227"/>
      <c r="R9" s="228"/>
      <c r="S9" s="228"/>
      <c r="T9" s="228"/>
    </row>
    <row r="10" spans="1:20" ht="39.75">
      <c r="A10" s="10" t="s">
        <v>184</v>
      </c>
      <c r="B10" s="222"/>
      <c r="C10" s="222"/>
      <c r="D10" s="224"/>
      <c r="E10" s="224"/>
      <c r="F10" s="224"/>
      <c r="G10" s="224"/>
      <c r="H10" s="222"/>
      <c r="I10" s="222"/>
      <c r="J10" s="222"/>
      <c r="K10" s="222"/>
      <c r="L10" s="222"/>
      <c r="M10" s="222"/>
      <c r="O10" s="227"/>
      <c r="P10" s="227"/>
      <c r="Q10" s="227"/>
      <c r="R10" s="228"/>
      <c r="S10" s="228"/>
      <c r="T10" s="228"/>
    </row>
    <row r="11" spans="1:20" ht="18" customHeight="1">
      <c r="A11" s="222"/>
      <c r="B11" s="548" t="s">
        <v>185</v>
      </c>
      <c r="C11" s="548"/>
      <c r="D11" s="548"/>
      <c r="E11" s="548"/>
      <c r="F11" s="548"/>
      <c r="G11" s="548"/>
      <c r="H11" s="548"/>
      <c r="I11" s="548"/>
      <c r="J11" s="548"/>
      <c r="K11" s="548"/>
      <c r="L11" s="548"/>
      <c r="M11" s="548"/>
      <c r="O11" s="227"/>
      <c r="P11" s="227"/>
      <c r="Q11" s="227"/>
      <c r="R11" s="228"/>
      <c r="S11" s="228"/>
      <c r="T11" s="228"/>
    </row>
    <row r="12" spans="1:20">
      <c r="A12" s="222"/>
      <c r="B12" s="2"/>
      <c r="C12" s="2"/>
      <c r="D12" s="224"/>
      <c r="E12" s="224"/>
      <c r="F12" s="224"/>
      <c r="G12" s="224"/>
      <c r="H12" s="222"/>
      <c r="I12" s="222"/>
      <c r="J12" s="222"/>
      <c r="K12" s="222"/>
      <c r="L12" s="222"/>
      <c r="M12" s="222"/>
      <c r="O12" s="227"/>
      <c r="P12" s="227"/>
      <c r="Q12" s="227"/>
      <c r="R12" s="228"/>
      <c r="S12" s="228"/>
      <c r="T12" s="228"/>
    </row>
    <row r="13" spans="1:20">
      <c r="A13" s="222"/>
      <c r="B13" s="2"/>
      <c r="C13" s="2"/>
      <c r="D13" s="224"/>
      <c r="E13" s="224"/>
      <c r="F13" s="224"/>
      <c r="G13" s="229" t="s">
        <v>187</v>
      </c>
      <c r="H13" s="230" t="s">
        <v>188</v>
      </c>
      <c r="I13" s="105" t="s">
        <v>189</v>
      </c>
      <c r="J13" s="222"/>
      <c r="K13" s="222"/>
      <c r="L13" s="222"/>
      <c r="M13" s="222"/>
      <c r="O13" s="227"/>
      <c r="P13" s="227"/>
      <c r="Q13" s="227"/>
      <c r="R13" s="228"/>
      <c r="S13" s="228"/>
      <c r="T13" s="228"/>
    </row>
    <row r="14" spans="1:20">
      <c r="A14" s="222"/>
      <c r="B14" s="2"/>
      <c r="C14" s="2"/>
      <c r="D14" s="224"/>
      <c r="E14" s="224"/>
      <c r="F14" s="224"/>
      <c r="G14" s="224"/>
      <c r="H14" s="231"/>
      <c r="I14" s="222"/>
      <c r="J14" s="222"/>
      <c r="K14" s="222"/>
      <c r="L14" s="222"/>
      <c r="M14" s="222"/>
      <c r="O14" s="227"/>
      <c r="P14" s="227"/>
      <c r="Q14" s="227"/>
      <c r="R14" s="228"/>
      <c r="S14" s="228"/>
      <c r="T14" s="228"/>
    </row>
    <row r="15" spans="1:20">
      <c r="A15" s="222"/>
      <c r="B15" s="2"/>
      <c r="C15" s="2"/>
      <c r="D15" s="224"/>
      <c r="E15" s="224"/>
      <c r="F15" s="224"/>
      <c r="G15" s="232"/>
      <c r="H15" s="222"/>
      <c r="I15" s="222"/>
      <c r="J15" s="222"/>
      <c r="K15" s="222"/>
      <c r="L15" s="222"/>
      <c r="M15" s="222"/>
      <c r="O15" s="227"/>
      <c r="P15" s="227"/>
      <c r="Q15" s="227"/>
      <c r="R15" s="228"/>
      <c r="S15" s="228"/>
      <c r="T15" s="228"/>
    </row>
    <row r="16" spans="1:20" ht="18.95" customHeight="1">
      <c r="A16" s="222"/>
      <c r="B16" s="355" t="s">
        <v>190</v>
      </c>
      <c r="C16" s="356"/>
      <c r="D16" s="342" t="s">
        <v>191</v>
      </c>
      <c r="E16" s="342"/>
      <c r="F16" s="342"/>
      <c r="G16" s="7"/>
      <c r="H16" s="353" t="s">
        <v>192</v>
      </c>
      <c r="I16" s="354"/>
      <c r="J16" s="354"/>
      <c r="K16" s="354"/>
      <c r="L16" s="354"/>
      <c r="M16" s="549"/>
      <c r="O16" s="227"/>
      <c r="P16" s="227"/>
      <c r="Q16" s="227"/>
      <c r="R16" s="228"/>
      <c r="S16" s="228"/>
      <c r="T16" s="228"/>
    </row>
    <row r="17" spans="2:20" ht="51.75" customHeight="1">
      <c r="B17" s="363" t="s">
        <v>193</v>
      </c>
      <c r="C17" s="528"/>
      <c r="D17" s="339" t="s">
        <v>194</v>
      </c>
      <c r="E17" s="340"/>
      <c r="F17" s="340"/>
      <c r="G17" s="40"/>
      <c r="H17" s="529"/>
      <c r="I17" s="530"/>
      <c r="J17" s="530"/>
      <c r="K17" s="531"/>
      <c r="L17" s="233"/>
      <c r="M17" s="234"/>
      <c r="N17" s="227"/>
      <c r="O17" s="227"/>
      <c r="P17" s="227"/>
      <c r="Q17" s="228"/>
      <c r="R17" s="228"/>
      <c r="S17" s="228"/>
      <c r="T17" s="222"/>
    </row>
    <row r="18" spans="2:20" ht="79.5" customHeight="1">
      <c r="B18" s="539" t="s">
        <v>195</v>
      </c>
      <c r="C18" s="146">
        <v>1</v>
      </c>
      <c r="D18" s="339" t="s">
        <v>196</v>
      </c>
      <c r="E18" s="340"/>
      <c r="F18" s="340"/>
      <c r="G18" s="40"/>
      <c r="H18" s="496" t="s">
        <v>833</v>
      </c>
      <c r="I18" s="497"/>
      <c r="J18" s="497"/>
      <c r="K18" s="511"/>
      <c r="L18" s="235"/>
      <c r="M18" s="14"/>
      <c r="N18" s="227"/>
      <c r="O18" s="227"/>
      <c r="P18" s="227"/>
      <c r="Q18" s="228"/>
      <c r="R18" s="228"/>
      <c r="S18" s="228"/>
      <c r="T18" s="222"/>
    </row>
    <row r="19" spans="2:20" ht="79.5" customHeight="1">
      <c r="B19" s="540"/>
      <c r="C19" s="146">
        <v>2</v>
      </c>
      <c r="D19" s="339" t="s">
        <v>198</v>
      </c>
      <c r="E19" s="340"/>
      <c r="F19" s="340"/>
      <c r="G19" s="40"/>
      <c r="H19" s="496"/>
      <c r="I19" s="497"/>
      <c r="J19" s="497"/>
      <c r="K19" s="511"/>
      <c r="L19" s="235"/>
      <c r="M19" s="14"/>
      <c r="N19" s="227"/>
      <c r="O19" s="227"/>
      <c r="P19" s="227"/>
      <c r="Q19" s="228"/>
      <c r="R19" s="228"/>
      <c r="S19" s="228"/>
      <c r="T19" s="222"/>
    </row>
    <row r="20" spans="2:20" ht="54" customHeight="1">
      <c r="B20" s="541"/>
      <c r="C20" s="146">
        <v>3</v>
      </c>
      <c r="D20" s="339" t="s">
        <v>199</v>
      </c>
      <c r="E20" s="340"/>
      <c r="F20" s="340"/>
      <c r="G20" s="40"/>
      <c r="H20" s="529"/>
      <c r="I20" s="530"/>
      <c r="J20" s="530"/>
      <c r="K20" s="531"/>
      <c r="L20" s="233"/>
      <c r="M20" s="234"/>
      <c r="N20" s="227"/>
      <c r="O20" s="227"/>
      <c r="P20" s="227"/>
      <c r="Q20" s="228"/>
      <c r="R20" s="228"/>
      <c r="S20" s="228"/>
      <c r="T20" s="222"/>
    </row>
    <row r="21" spans="2:20" ht="66" customHeight="1">
      <c r="B21" s="542" t="s">
        <v>200</v>
      </c>
      <c r="C21" s="122">
        <v>1</v>
      </c>
      <c r="D21" s="339" t="s">
        <v>201</v>
      </c>
      <c r="E21" s="340"/>
      <c r="F21" s="340"/>
      <c r="G21" s="40"/>
      <c r="H21" s="529" t="s">
        <v>202</v>
      </c>
      <c r="I21" s="530"/>
      <c r="J21" s="530"/>
      <c r="K21" s="531"/>
      <c r="L21" s="233"/>
      <c r="M21" s="14"/>
      <c r="N21" s="227"/>
      <c r="O21" s="227"/>
      <c r="P21" s="227"/>
      <c r="Q21" s="228"/>
      <c r="R21" s="228"/>
      <c r="S21" s="228"/>
      <c r="T21" s="222"/>
    </row>
    <row r="22" spans="2:20" ht="57" customHeight="1">
      <c r="B22" s="543"/>
      <c r="C22" s="148">
        <v>2</v>
      </c>
      <c r="D22" s="339" t="s">
        <v>834</v>
      </c>
      <c r="E22" s="340"/>
      <c r="F22" s="340"/>
      <c r="G22" s="40"/>
      <c r="H22" s="529"/>
      <c r="I22" s="530"/>
      <c r="J22" s="530"/>
      <c r="K22" s="531"/>
      <c r="L22" s="233"/>
      <c r="M22" s="14"/>
      <c r="N22" s="227"/>
      <c r="O22" s="227"/>
      <c r="P22" s="227"/>
      <c r="Q22" s="228"/>
      <c r="R22" s="228"/>
      <c r="S22" s="228"/>
      <c r="T22" s="222"/>
    </row>
    <row r="23" spans="2:20" ht="42.95" customHeight="1">
      <c r="B23" s="533" t="s">
        <v>204</v>
      </c>
      <c r="C23" s="122">
        <v>1</v>
      </c>
      <c r="D23" s="363" t="s">
        <v>205</v>
      </c>
      <c r="E23" s="364"/>
      <c r="F23" s="364"/>
      <c r="G23" s="40"/>
      <c r="H23" s="529"/>
      <c r="I23" s="530"/>
      <c r="J23" s="530"/>
      <c r="K23" s="531"/>
      <c r="L23" s="233"/>
      <c r="M23" s="14"/>
      <c r="N23" s="227"/>
      <c r="O23" s="227"/>
      <c r="P23" s="227"/>
      <c r="Q23" s="228"/>
      <c r="R23" s="228"/>
      <c r="S23" s="228"/>
      <c r="T23" s="222"/>
    </row>
    <row r="24" spans="2:20" ht="45" customHeight="1">
      <c r="B24" s="534"/>
      <c r="C24" s="148">
        <v>2</v>
      </c>
      <c r="D24" s="363" t="s">
        <v>206</v>
      </c>
      <c r="E24" s="364"/>
      <c r="F24" s="364"/>
      <c r="G24" s="40"/>
      <c r="H24" s="529"/>
      <c r="I24" s="530"/>
      <c r="J24" s="530"/>
      <c r="K24" s="531"/>
      <c r="L24" s="233"/>
      <c r="M24" s="14"/>
      <c r="N24" s="227"/>
      <c r="O24" s="227"/>
      <c r="P24" s="227"/>
      <c r="Q24" s="228"/>
      <c r="R24" s="228"/>
      <c r="S24" s="228"/>
      <c r="T24" s="222"/>
    </row>
    <row r="25" spans="2:20" ht="71.25" customHeight="1">
      <c r="B25" s="533" t="s">
        <v>207</v>
      </c>
      <c r="C25" s="145">
        <v>1</v>
      </c>
      <c r="D25" s="339" t="s">
        <v>208</v>
      </c>
      <c r="E25" s="340"/>
      <c r="F25" s="340"/>
      <c r="G25" s="40"/>
      <c r="H25" s="496" t="s">
        <v>209</v>
      </c>
      <c r="I25" s="497"/>
      <c r="J25" s="497"/>
      <c r="K25" s="511"/>
      <c r="L25" s="235"/>
      <c r="M25" s="14"/>
      <c r="N25" s="227"/>
      <c r="O25" s="227"/>
      <c r="P25" s="227"/>
      <c r="Q25" s="228"/>
      <c r="R25" s="228"/>
      <c r="S25" s="228"/>
      <c r="T25" s="222"/>
    </row>
    <row r="26" spans="2:20" ht="152.1" customHeight="1">
      <c r="B26" s="534"/>
      <c r="C26" s="147">
        <v>2</v>
      </c>
      <c r="D26" s="363" t="s">
        <v>835</v>
      </c>
      <c r="E26" s="364"/>
      <c r="F26" s="364"/>
      <c r="G26" s="104"/>
      <c r="H26" s="535"/>
      <c r="I26" s="536"/>
      <c r="J26" s="536"/>
      <c r="K26" s="537"/>
      <c r="L26" s="236"/>
      <c r="M26" s="14"/>
      <c r="N26" s="227"/>
      <c r="O26" s="227"/>
      <c r="P26" s="227"/>
      <c r="Q26" s="228"/>
      <c r="R26" s="228"/>
      <c r="S26" s="228"/>
      <c r="T26" s="222"/>
    </row>
    <row r="27" spans="2:20" ht="48.75" customHeight="1">
      <c r="B27" s="533" t="s">
        <v>211</v>
      </c>
      <c r="C27" s="123">
        <v>1</v>
      </c>
      <c r="D27" s="339" t="s">
        <v>212</v>
      </c>
      <c r="E27" s="340"/>
      <c r="F27" s="340"/>
      <c r="G27" s="40"/>
      <c r="H27" s="496" t="s">
        <v>215</v>
      </c>
      <c r="I27" s="497"/>
      <c r="J27" s="497"/>
      <c r="K27" s="511"/>
      <c r="L27" s="235"/>
      <c r="M27" s="14"/>
      <c r="N27" s="227"/>
      <c r="O27" s="227"/>
      <c r="P27" s="227"/>
      <c r="Q27" s="228"/>
      <c r="R27" s="228"/>
      <c r="S27" s="228"/>
      <c r="T27" s="222"/>
    </row>
    <row r="28" spans="2:20" ht="48.75" customHeight="1">
      <c r="B28" s="538"/>
      <c r="C28" s="123">
        <v>2</v>
      </c>
      <c r="D28" s="339" t="s">
        <v>213</v>
      </c>
      <c r="E28" s="340"/>
      <c r="F28" s="340"/>
      <c r="G28" s="40"/>
      <c r="H28" s="496"/>
      <c r="I28" s="497"/>
      <c r="J28" s="497"/>
      <c r="K28" s="511"/>
      <c r="L28" s="235"/>
      <c r="M28" s="14"/>
      <c r="N28" s="227"/>
      <c r="O28" s="227"/>
      <c r="P28" s="227"/>
      <c r="Q28" s="228"/>
      <c r="R28" s="228"/>
      <c r="S28" s="228"/>
      <c r="T28" s="222"/>
    </row>
    <row r="29" spans="2:20" ht="78" customHeight="1">
      <c r="B29" s="538"/>
      <c r="C29" s="123">
        <v>3</v>
      </c>
      <c r="D29" s="339" t="s">
        <v>836</v>
      </c>
      <c r="E29" s="340"/>
      <c r="F29" s="340"/>
      <c r="G29" s="40"/>
      <c r="H29" s="496" t="s">
        <v>215</v>
      </c>
      <c r="I29" s="497"/>
      <c r="J29" s="497"/>
      <c r="K29" s="511"/>
      <c r="L29" s="235"/>
      <c r="M29" s="14"/>
      <c r="N29" s="227"/>
      <c r="O29" s="227"/>
      <c r="P29" s="227"/>
      <c r="Q29" s="228"/>
      <c r="R29" s="228"/>
      <c r="S29" s="228"/>
      <c r="T29" s="222"/>
    </row>
    <row r="30" spans="2:20" ht="78" customHeight="1">
      <c r="B30" s="538"/>
      <c r="C30" s="123">
        <v>4</v>
      </c>
      <c r="D30" s="339" t="s">
        <v>216</v>
      </c>
      <c r="E30" s="340"/>
      <c r="F30" s="340"/>
      <c r="G30" s="40"/>
      <c r="H30" s="496"/>
      <c r="I30" s="497"/>
      <c r="J30" s="497"/>
      <c r="K30" s="511"/>
      <c r="L30" s="235"/>
      <c r="M30" s="14"/>
      <c r="N30" s="227"/>
      <c r="O30" s="227"/>
      <c r="P30" s="227"/>
      <c r="Q30" s="228"/>
      <c r="R30" s="228"/>
      <c r="S30" s="228"/>
      <c r="T30" s="222"/>
    </row>
    <row r="31" spans="2:20" ht="81.95" customHeight="1">
      <c r="B31" s="534"/>
      <c r="C31" s="123">
        <v>5</v>
      </c>
      <c r="D31" s="339" t="s">
        <v>837</v>
      </c>
      <c r="E31" s="340"/>
      <c r="F31" s="340"/>
      <c r="G31" s="40"/>
      <c r="H31" s="496" t="s">
        <v>218</v>
      </c>
      <c r="I31" s="497"/>
      <c r="J31" s="497"/>
      <c r="K31" s="511"/>
      <c r="L31" s="235"/>
      <c r="M31" s="14"/>
      <c r="N31" s="227"/>
      <c r="O31" s="227"/>
      <c r="P31" s="227"/>
      <c r="Q31" s="228"/>
      <c r="R31" s="228"/>
      <c r="S31" s="228"/>
      <c r="T31" s="222"/>
    </row>
    <row r="32" spans="2:20" ht="81.95" customHeight="1">
      <c r="B32" s="363" t="s">
        <v>219</v>
      </c>
      <c r="C32" s="528"/>
      <c r="D32" s="339" t="s">
        <v>220</v>
      </c>
      <c r="E32" s="340"/>
      <c r="F32" s="340"/>
      <c r="G32" s="40"/>
      <c r="H32" s="529"/>
      <c r="I32" s="530"/>
      <c r="J32" s="530"/>
      <c r="K32" s="531"/>
      <c r="L32" s="235"/>
      <c r="M32" s="14"/>
      <c r="N32" s="227"/>
      <c r="O32" s="227"/>
      <c r="P32" s="227"/>
      <c r="Q32" s="228"/>
      <c r="R32" s="228"/>
      <c r="S32" s="228"/>
      <c r="T32" s="222"/>
    </row>
    <row r="33" spans="1:20" ht="81.95" customHeight="1">
      <c r="A33" s="222"/>
      <c r="B33" s="363" t="s">
        <v>221</v>
      </c>
      <c r="C33" s="528"/>
      <c r="D33" s="339" t="s">
        <v>222</v>
      </c>
      <c r="E33" s="340"/>
      <c r="F33" s="340"/>
      <c r="G33" s="40"/>
      <c r="H33" s="529"/>
      <c r="I33" s="530"/>
      <c r="J33" s="530"/>
      <c r="K33" s="531"/>
      <c r="L33" s="235"/>
      <c r="M33" s="14"/>
      <c r="N33" s="227"/>
      <c r="O33" s="227"/>
      <c r="P33" s="227"/>
      <c r="Q33" s="228"/>
      <c r="R33" s="228"/>
      <c r="S33" s="228"/>
      <c r="T33" s="222"/>
    </row>
    <row r="34" spans="1:20" ht="81.95" customHeight="1">
      <c r="A34" s="222"/>
      <c r="B34" s="363" t="s">
        <v>223</v>
      </c>
      <c r="C34" s="528"/>
      <c r="D34" s="339" t="s">
        <v>224</v>
      </c>
      <c r="E34" s="340"/>
      <c r="F34" s="340"/>
      <c r="G34" s="40"/>
      <c r="H34" s="529"/>
      <c r="I34" s="530"/>
      <c r="J34" s="530"/>
      <c r="K34" s="531"/>
      <c r="L34" s="235"/>
      <c r="M34" s="14"/>
      <c r="N34" s="227"/>
      <c r="O34" s="227"/>
      <c r="P34" s="227"/>
      <c r="Q34" s="228"/>
      <c r="R34" s="228"/>
      <c r="S34" s="228"/>
      <c r="T34" s="222"/>
    </row>
    <row r="35" spans="1:20">
      <c r="A35" s="222"/>
      <c r="B35" s="2"/>
      <c r="C35" s="2"/>
      <c r="D35" s="224"/>
      <c r="E35" s="224"/>
      <c r="F35" s="224"/>
      <c r="G35" s="222"/>
      <c r="H35" s="222"/>
      <c r="I35" s="222"/>
      <c r="J35" s="222"/>
      <c r="K35" s="222"/>
      <c r="L35" s="222"/>
      <c r="M35" s="14"/>
      <c r="N35" s="227"/>
      <c r="O35" s="227"/>
      <c r="P35" s="227"/>
      <c r="Q35" s="228"/>
      <c r="R35" s="228"/>
      <c r="S35" s="228"/>
      <c r="T35" s="222"/>
    </row>
    <row r="36" spans="1:20" ht="86.1" customHeight="1">
      <c r="A36" s="222"/>
      <c r="B36" s="2"/>
      <c r="C36" s="2"/>
      <c r="D36" s="224"/>
      <c r="E36" s="224"/>
      <c r="F36" s="46" t="s">
        <v>225</v>
      </c>
      <c r="G36" s="47" t="str">
        <f ca="1">DATA!C80</f>
        <v>入力未完了</v>
      </c>
      <c r="H36" s="222"/>
      <c r="I36" s="222"/>
      <c r="J36" s="222"/>
      <c r="K36" s="222"/>
      <c r="L36" s="222"/>
      <c r="M36" s="14"/>
      <c r="N36" s="227"/>
      <c r="O36" s="227"/>
      <c r="P36" s="227"/>
      <c r="Q36" s="228"/>
      <c r="R36" s="228"/>
      <c r="S36" s="228"/>
      <c r="T36" s="222"/>
    </row>
    <row r="37" spans="1:20" ht="39.75">
      <c r="A37" s="10" t="s">
        <v>97</v>
      </c>
      <c r="B37" s="222"/>
      <c r="C37" s="222"/>
      <c r="D37" s="222"/>
      <c r="E37" s="222"/>
      <c r="F37" s="222"/>
      <c r="G37" s="222"/>
      <c r="H37" s="222"/>
      <c r="I37" s="222"/>
      <c r="J37" s="222"/>
      <c r="K37" s="222"/>
      <c r="L37" s="222"/>
      <c r="M37" s="222"/>
      <c r="O37" s="227"/>
      <c r="P37" s="227"/>
      <c r="Q37" s="227"/>
      <c r="R37" s="228"/>
      <c r="S37" s="228"/>
      <c r="T37" s="228"/>
    </row>
    <row r="38" spans="1:20" s="30" customFormat="1" ht="57.95" customHeight="1">
      <c r="A38" s="224"/>
      <c r="B38" s="358" t="s">
        <v>838</v>
      </c>
      <c r="C38" s="358"/>
      <c r="D38" s="358"/>
      <c r="E38" s="358"/>
      <c r="F38" s="358"/>
      <c r="G38" s="358"/>
      <c r="H38" s="358"/>
      <c r="I38" s="358"/>
      <c r="J38" s="358"/>
      <c r="K38" s="358"/>
      <c r="L38" s="358"/>
      <c r="M38" s="358"/>
      <c r="N38" s="15"/>
      <c r="O38" s="224"/>
      <c r="P38" s="224"/>
      <c r="Q38" s="224"/>
      <c r="R38" s="224"/>
      <c r="S38" s="224"/>
      <c r="T38" s="224"/>
    </row>
    <row r="39" spans="1:20">
      <c r="A39" s="222"/>
      <c r="B39" s="2"/>
      <c r="C39" s="2"/>
      <c r="D39" s="224"/>
      <c r="E39" s="224"/>
      <c r="F39" s="224"/>
      <c r="G39" s="224"/>
      <c r="H39" s="222"/>
      <c r="I39" s="222"/>
      <c r="J39" s="222"/>
      <c r="K39" s="222"/>
      <c r="L39" s="222"/>
      <c r="M39" s="222"/>
      <c r="O39" s="227"/>
      <c r="P39" s="227"/>
      <c r="Q39" s="227"/>
      <c r="R39" s="228"/>
      <c r="S39" s="228"/>
      <c r="T39" s="228"/>
    </row>
    <row r="40" spans="1:20" ht="42.95" customHeight="1">
      <c r="A40" s="222"/>
      <c r="B40" s="2"/>
      <c r="C40" s="2"/>
      <c r="D40" s="370" t="s">
        <v>227</v>
      </c>
      <c r="E40" s="370"/>
      <c r="F40" s="370"/>
      <c r="G40" s="224"/>
      <c r="H40" s="222"/>
      <c r="I40" s="222"/>
      <c r="J40" s="14"/>
      <c r="K40" s="227"/>
      <c r="L40" s="227"/>
      <c r="M40" s="227"/>
      <c r="N40" s="228"/>
      <c r="O40" s="228"/>
      <c r="P40" s="228"/>
      <c r="Q40" s="222"/>
      <c r="R40" s="222"/>
      <c r="S40" s="222"/>
      <c r="T40" s="222"/>
    </row>
    <row r="41" spans="1:20" ht="48" customHeight="1">
      <c r="A41" s="222"/>
      <c r="B41" s="222"/>
      <c r="C41" s="222"/>
      <c r="D41" s="532" t="str">
        <f ca="1">IF(G36="入力完了",SUM(F46:F83),"質問を全て回答してください")</f>
        <v>質問を全て回答してください</v>
      </c>
      <c r="E41" s="532"/>
      <c r="F41" s="532"/>
      <c r="G41" s="532"/>
      <c r="H41" s="222"/>
      <c r="I41" s="222"/>
      <c r="J41" s="14"/>
      <c r="K41" s="227"/>
      <c r="L41" s="227"/>
      <c r="M41" s="227"/>
      <c r="N41" s="228"/>
      <c r="O41" s="228"/>
      <c r="P41" s="228"/>
      <c r="Q41" s="222"/>
      <c r="R41" s="222"/>
      <c r="S41" s="222"/>
      <c r="T41" s="222"/>
    </row>
    <row r="42" spans="1:20" ht="29.1" customHeight="1">
      <c r="A42" s="222"/>
      <c r="B42" s="222"/>
      <c r="C42" s="222"/>
      <c r="D42"/>
      <c r="E42"/>
      <c r="F42"/>
      <c r="G42"/>
      <c r="H42" s="222"/>
      <c r="I42" s="222"/>
      <c r="J42" s="14"/>
      <c r="K42" s="227"/>
      <c r="L42" s="227"/>
      <c r="M42" s="227"/>
      <c r="N42" s="228"/>
      <c r="O42" s="228"/>
      <c r="P42" s="228"/>
      <c r="Q42" s="222"/>
      <c r="R42" s="222"/>
      <c r="S42" s="222"/>
      <c r="T42" s="222"/>
    </row>
    <row r="43" spans="1:20" ht="51.95" customHeight="1">
      <c r="A43" s="222"/>
      <c r="B43" s="13" t="s">
        <v>98</v>
      </c>
      <c r="C43" s="13"/>
      <c r="D43" s="224"/>
      <c r="E43" s="224"/>
      <c r="F43" s="106"/>
      <c r="G43"/>
      <c r="H43"/>
      <c r="I43" s="222"/>
      <c r="J43" s="222"/>
      <c r="K43" s="222"/>
      <c r="L43" s="222"/>
      <c r="M43" s="222"/>
      <c r="O43" s="227"/>
      <c r="P43" s="227"/>
      <c r="Q43" s="227"/>
      <c r="R43" s="228"/>
      <c r="S43" s="228"/>
      <c r="T43" s="228"/>
    </row>
    <row r="44" spans="1:20" ht="25.5">
      <c r="A44" s="222"/>
      <c r="B44" s="237"/>
      <c r="C44" s="237"/>
      <c r="D44" s="224"/>
      <c r="E44" s="224"/>
      <c r="F44" s="106" t="s">
        <v>229</v>
      </c>
      <c r="G44" s="224"/>
      <c r="H44" s="222"/>
      <c r="I44" s="222"/>
      <c r="J44" s="222"/>
      <c r="K44" s="222"/>
      <c r="L44" s="222"/>
      <c r="M44" s="222"/>
      <c r="O44" s="227"/>
      <c r="P44" s="227"/>
      <c r="Q44" s="227"/>
      <c r="R44" s="228"/>
      <c r="S44" s="228"/>
      <c r="T44" s="228"/>
    </row>
    <row r="45" spans="1:20" ht="33.950000000000003" customHeight="1">
      <c r="A45" s="222"/>
      <c r="B45" s="318" t="s">
        <v>99</v>
      </c>
      <c r="C45" s="319"/>
      <c r="D45" s="319"/>
      <c r="E45" s="320"/>
      <c r="F45" s="141" t="s">
        <v>230</v>
      </c>
      <c r="G45" s="65" t="s">
        <v>231</v>
      </c>
      <c r="H45" s="321" t="s">
        <v>101</v>
      </c>
      <c r="I45" s="322"/>
      <c r="J45" s="322"/>
      <c r="K45" s="322"/>
      <c r="L45" s="322"/>
      <c r="M45" s="323"/>
      <c r="O45" s="227"/>
      <c r="P45" s="227"/>
      <c r="Q45" s="227"/>
      <c r="R45" s="228"/>
      <c r="S45" s="228"/>
      <c r="T45" s="228"/>
    </row>
    <row r="46" spans="1:20" ht="114.95" customHeight="1">
      <c r="A46" s="222"/>
      <c r="B46" s="306" t="s">
        <v>102</v>
      </c>
      <c r="C46" s="308" t="s">
        <v>103</v>
      </c>
      <c r="D46" s="308"/>
      <c r="E46" s="308"/>
      <c r="F46" s="151">
        <f ca="1">DATA!C84</f>
        <v>0</v>
      </c>
      <c r="G46" s="124"/>
      <c r="H46" s="366" t="s">
        <v>232</v>
      </c>
      <c r="I46" s="366"/>
      <c r="J46" s="366"/>
      <c r="K46" s="366"/>
      <c r="L46" s="366"/>
      <c r="M46" s="366"/>
      <c r="O46" s="227"/>
      <c r="P46" s="227"/>
      <c r="Q46" s="227"/>
      <c r="R46" s="228"/>
      <c r="S46" s="228"/>
      <c r="T46" s="228"/>
    </row>
    <row r="47" spans="1:20" ht="189.95" customHeight="1">
      <c r="A47" s="222"/>
      <c r="B47" s="310"/>
      <c r="C47" s="308" t="s">
        <v>106</v>
      </c>
      <c r="D47" s="308"/>
      <c r="E47" s="308"/>
      <c r="F47" s="152">
        <f ca="1">DATA!C85</f>
        <v>0</v>
      </c>
      <c r="G47" s="124"/>
      <c r="H47" s="366" t="s">
        <v>233</v>
      </c>
      <c r="I47" s="366"/>
      <c r="J47" s="366"/>
      <c r="K47" s="366"/>
      <c r="L47" s="366"/>
      <c r="M47" s="366"/>
      <c r="O47" s="227"/>
      <c r="P47" s="227"/>
      <c r="Q47" s="227"/>
      <c r="R47" s="228"/>
      <c r="S47" s="228"/>
      <c r="T47" s="228"/>
    </row>
    <row r="48" spans="1:20" ht="87.95" customHeight="1">
      <c r="A48" s="222"/>
      <c r="B48" s="310"/>
      <c r="C48" s="324" t="s">
        <v>108</v>
      </c>
      <c r="D48" s="324"/>
      <c r="E48" s="324"/>
      <c r="F48" s="152" t="str">
        <f ca="1">DATA!C86</f>
        <v>無</v>
      </c>
      <c r="G48" s="124"/>
      <c r="H48" s="366" t="s">
        <v>234</v>
      </c>
      <c r="I48" s="366"/>
      <c r="J48" s="366"/>
      <c r="K48" s="366"/>
      <c r="L48" s="366"/>
      <c r="M48" s="366"/>
      <c r="O48" s="227"/>
      <c r="P48" s="227"/>
      <c r="Q48" s="227"/>
      <c r="R48" s="228"/>
      <c r="S48" s="228"/>
      <c r="T48" s="228"/>
    </row>
    <row r="49" spans="2:15" ht="84.95" customHeight="1">
      <c r="B49" s="310"/>
      <c r="C49" s="308" t="s">
        <v>110</v>
      </c>
      <c r="D49" s="308"/>
      <c r="E49" s="308"/>
      <c r="F49" s="152" t="str">
        <f ca="1">DATA!C87</f>
        <v>無</v>
      </c>
      <c r="G49" s="124"/>
      <c r="H49" s="366" t="s">
        <v>235</v>
      </c>
      <c r="I49" s="366"/>
      <c r="J49" s="366"/>
      <c r="K49" s="366"/>
      <c r="L49" s="366"/>
      <c r="M49" s="366"/>
      <c r="O49" s="227"/>
    </row>
    <row r="50" spans="2:15" ht="126.95" customHeight="1">
      <c r="B50" s="310"/>
      <c r="C50" s="308" t="s">
        <v>112</v>
      </c>
      <c r="D50" s="308"/>
      <c r="E50" s="308"/>
      <c r="F50" s="152" t="str">
        <f ca="1">DATA!C88</f>
        <v>無</v>
      </c>
      <c r="G50" s="124"/>
      <c r="H50" s="366" t="s">
        <v>236</v>
      </c>
      <c r="I50" s="366"/>
      <c r="J50" s="366"/>
      <c r="K50" s="366"/>
      <c r="L50" s="366"/>
      <c r="M50" s="366"/>
      <c r="O50" s="227"/>
    </row>
    <row r="51" spans="2:15" ht="53.1" customHeight="1">
      <c r="B51" s="310"/>
      <c r="C51" s="308" t="s">
        <v>114</v>
      </c>
      <c r="D51" s="308"/>
      <c r="E51" s="308"/>
      <c r="F51" s="152" t="str">
        <f ca="1">DATA!C89</f>
        <v>無</v>
      </c>
      <c r="G51" s="124"/>
      <c r="H51" s="366" t="s">
        <v>237</v>
      </c>
      <c r="I51" s="366"/>
      <c r="J51" s="366"/>
      <c r="K51" s="366"/>
      <c r="L51" s="366"/>
      <c r="M51" s="366"/>
      <c r="O51" s="227"/>
    </row>
    <row r="52" spans="2:15" ht="59.1" customHeight="1">
      <c r="B52" s="310"/>
      <c r="C52" s="308" t="s">
        <v>116</v>
      </c>
      <c r="D52" s="308"/>
      <c r="E52" s="308"/>
      <c r="F52" s="152" t="str">
        <f ca="1">DATA!C90</f>
        <v>無</v>
      </c>
      <c r="G52" s="124"/>
      <c r="H52" s="366" t="s">
        <v>238</v>
      </c>
      <c r="I52" s="366"/>
      <c r="J52" s="366"/>
      <c r="K52" s="366"/>
      <c r="L52" s="366"/>
      <c r="M52" s="366"/>
      <c r="O52" s="227"/>
    </row>
    <row r="53" spans="2:15" ht="59.1" customHeight="1">
      <c r="B53" s="310"/>
      <c r="C53" s="308" t="s">
        <v>118</v>
      </c>
      <c r="D53" s="308"/>
      <c r="E53" s="308"/>
      <c r="F53" s="152">
        <f ca="1">DATA!C91</f>
        <v>0</v>
      </c>
      <c r="G53" s="124"/>
      <c r="H53" s="366" t="s">
        <v>239</v>
      </c>
      <c r="I53" s="366"/>
      <c r="J53" s="366"/>
      <c r="K53" s="366"/>
      <c r="L53" s="366"/>
      <c r="M53" s="366"/>
      <c r="O53" s="227"/>
    </row>
    <row r="54" spans="2:15" ht="60.95" customHeight="1">
      <c r="B54" s="310"/>
      <c r="C54" s="308" t="s">
        <v>120</v>
      </c>
      <c r="D54" s="308"/>
      <c r="E54" s="308"/>
      <c r="F54" s="152">
        <f>DATA!C92</f>
        <v>0</v>
      </c>
      <c r="G54" s="124"/>
      <c r="H54" s="366" t="s">
        <v>839</v>
      </c>
      <c r="I54" s="366"/>
      <c r="J54" s="366"/>
      <c r="K54" s="366"/>
      <c r="L54" s="366"/>
      <c r="M54" s="366"/>
      <c r="O54" s="227"/>
    </row>
    <row r="55" spans="2:15" ht="60" customHeight="1">
      <c r="B55" s="306" t="s">
        <v>122</v>
      </c>
      <c r="C55" s="308" t="s">
        <v>123</v>
      </c>
      <c r="D55" s="308"/>
      <c r="E55" s="308"/>
      <c r="F55" s="152" t="str">
        <f ca="1">DATA!C93</f>
        <v>無</v>
      </c>
      <c r="G55" s="124"/>
      <c r="H55" s="366" t="s">
        <v>241</v>
      </c>
      <c r="I55" s="366"/>
      <c r="J55" s="366"/>
      <c r="K55" s="366"/>
      <c r="L55" s="366"/>
      <c r="M55" s="366"/>
      <c r="O55" s="227"/>
    </row>
    <row r="56" spans="2:15" ht="171" customHeight="1">
      <c r="B56" s="310"/>
      <c r="C56" s="308" t="s">
        <v>125</v>
      </c>
      <c r="D56" s="308"/>
      <c r="E56" s="308"/>
      <c r="F56" s="152" t="str">
        <f ca="1">DATA!C94</f>
        <v>無</v>
      </c>
      <c r="G56" s="124"/>
      <c r="H56" s="366" t="s">
        <v>242</v>
      </c>
      <c r="I56" s="366"/>
      <c r="J56" s="366"/>
      <c r="K56" s="366"/>
      <c r="L56" s="366"/>
      <c r="M56" s="366"/>
      <c r="O56" s="227"/>
    </row>
    <row r="57" spans="2:15" ht="138.94999999999999" customHeight="1">
      <c r="B57" s="138"/>
      <c r="C57" s="308" t="s">
        <v>127</v>
      </c>
      <c r="D57" s="308"/>
      <c r="E57" s="308"/>
      <c r="F57" s="152" t="str">
        <f ca="1">DATA!C95</f>
        <v>無</v>
      </c>
      <c r="G57" s="124"/>
      <c r="H57" s="520" t="s">
        <v>243</v>
      </c>
      <c r="I57" s="521"/>
      <c r="J57" s="521"/>
      <c r="K57" s="521"/>
      <c r="L57" s="521"/>
      <c r="M57" s="522"/>
      <c r="O57" s="227"/>
    </row>
    <row r="58" spans="2:15" ht="141.94999999999999" customHeight="1">
      <c r="B58" s="138"/>
      <c r="C58" s="308" t="s">
        <v>129</v>
      </c>
      <c r="D58" s="308"/>
      <c r="E58" s="308"/>
      <c r="F58" s="152" t="str">
        <f ca="1">DATA!C96</f>
        <v>無</v>
      </c>
      <c r="G58" s="124"/>
      <c r="H58" s="520" t="s">
        <v>244</v>
      </c>
      <c r="I58" s="521"/>
      <c r="J58" s="521"/>
      <c r="K58" s="521"/>
      <c r="L58" s="521"/>
      <c r="M58" s="522"/>
      <c r="O58" s="227"/>
    </row>
    <row r="59" spans="2:15" ht="171" customHeight="1">
      <c r="B59" s="138"/>
      <c r="C59" s="308" t="s">
        <v>131</v>
      </c>
      <c r="D59" s="308"/>
      <c r="E59" s="308"/>
      <c r="F59" s="152" t="str">
        <f ca="1">DATA!C97</f>
        <v>無</v>
      </c>
      <c r="G59" s="124"/>
      <c r="H59" s="520" t="s">
        <v>245</v>
      </c>
      <c r="I59" s="521"/>
      <c r="J59" s="521"/>
      <c r="K59" s="521"/>
      <c r="L59" s="521"/>
      <c r="M59" s="522"/>
      <c r="O59" s="227"/>
    </row>
    <row r="60" spans="2:15" ht="86.1" customHeight="1">
      <c r="B60" s="306" t="s">
        <v>133</v>
      </c>
      <c r="C60" s="308" t="s">
        <v>134</v>
      </c>
      <c r="D60" s="308"/>
      <c r="E60" s="308"/>
      <c r="F60" s="152">
        <f ca="1">DATA!C98</f>
        <v>0</v>
      </c>
      <c r="G60" s="124"/>
      <c r="H60" s="366" t="s">
        <v>246</v>
      </c>
      <c r="I60" s="366"/>
      <c r="J60" s="366"/>
      <c r="K60" s="366"/>
      <c r="L60" s="366"/>
      <c r="M60" s="366"/>
      <c r="O60" s="227"/>
    </row>
    <row r="61" spans="2:15" ht="158.1" customHeight="1">
      <c r="B61" s="307"/>
      <c r="C61" s="308" t="s">
        <v>137</v>
      </c>
      <c r="D61" s="308"/>
      <c r="E61" s="308"/>
      <c r="F61" s="152">
        <f ca="1">DATA!C99</f>
        <v>0</v>
      </c>
      <c r="G61" s="124"/>
      <c r="H61" s="366" t="s">
        <v>247</v>
      </c>
      <c r="I61" s="366"/>
      <c r="J61" s="366"/>
      <c r="K61" s="366"/>
      <c r="L61" s="366"/>
      <c r="M61" s="366"/>
      <c r="O61" s="227" t="str">
        <f>IF(G31="","-",G31)</f>
        <v>-</v>
      </c>
    </row>
    <row r="62" spans="2:15" ht="131.1" customHeight="1">
      <c r="B62" s="50" t="s">
        <v>139</v>
      </c>
      <c r="C62" s="300" t="s">
        <v>140</v>
      </c>
      <c r="D62" s="300"/>
      <c r="E62" s="300"/>
      <c r="F62" s="153" t="str">
        <f ca="1">DATA!C100</f>
        <v>無</v>
      </c>
      <c r="G62" s="125"/>
      <c r="H62" s="372" t="s">
        <v>248</v>
      </c>
      <c r="I62" s="373"/>
      <c r="J62" s="373"/>
      <c r="K62" s="373"/>
      <c r="L62" s="373"/>
      <c r="M62" s="373"/>
      <c r="O62" s="227"/>
    </row>
    <row r="64" spans="2:15" ht="39.75">
      <c r="B64" s="13" t="s">
        <v>142</v>
      </c>
      <c r="C64" s="13"/>
      <c r="D64" s="224"/>
      <c r="E64" s="224"/>
      <c r="F64" s="224"/>
      <c r="G64" s="224"/>
      <c r="H64" s="222"/>
      <c r="I64" s="222"/>
      <c r="J64" s="222"/>
      <c r="K64" s="222"/>
      <c r="L64" s="222"/>
      <c r="M64" s="222"/>
      <c r="O64" s="227"/>
    </row>
    <row r="65" spans="2:14" ht="38.1" customHeight="1">
      <c r="B65" s="367" t="s">
        <v>143</v>
      </c>
      <c r="C65" s="368"/>
      <c r="D65" s="368"/>
      <c r="E65" s="368"/>
      <c r="F65" s="135" t="s">
        <v>249</v>
      </c>
      <c r="G65" s="66" t="s">
        <v>231</v>
      </c>
      <c r="H65" s="67" t="s">
        <v>101</v>
      </c>
      <c r="I65" s="67"/>
      <c r="J65" s="6"/>
      <c r="K65" s="6"/>
      <c r="L65" s="6"/>
      <c r="M65" s="7"/>
    </row>
    <row r="66" spans="2:14" ht="246" customHeight="1">
      <c r="B66" s="527" t="s">
        <v>144</v>
      </c>
      <c r="C66" s="290" t="s">
        <v>145</v>
      </c>
      <c r="D66" s="291"/>
      <c r="E66" s="291"/>
      <c r="F66" s="46" t="str">
        <f ca="1">DATA!$E105</f>
        <v>有</v>
      </c>
      <c r="G66" s="68"/>
      <c r="H66" s="520" t="s">
        <v>840</v>
      </c>
      <c r="I66" s="521"/>
      <c r="J66" s="521"/>
      <c r="K66" s="521"/>
      <c r="L66" s="521"/>
      <c r="M66" s="522"/>
    </row>
    <row r="67" spans="2:14" ht="267" customHeight="1">
      <c r="B67" s="527"/>
      <c r="C67" s="290" t="s">
        <v>146</v>
      </c>
      <c r="D67" s="291"/>
      <c r="E67" s="291"/>
      <c r="F67" s="46" t="str">
        <f ca="1">DATA!$E106</f>
        <v>無</v>
      </c>
      <c r="G67" s="68"/>
      <c r="H67" s="520" t="s">
        <v>841</v>
      </c>
      <c r="I67" s="521"/>
      <c r="J67" s="521"/>
      <c r="K67" s="521"/>
      <c r="L67" s="521"/>
      <c r="M67" s="522"/>
      <c r="N67" s="15"/>
    </row>
    <row r="68" spans="2:14" ht="128.1" customHeight="1">
      <c r="B68" s="527"/>
      <c r="C68" s="290" t="s">
        <v>148</v>
      </c>
      <c r="D68" s="291"/>
      <c r="E68" s="291"/>
      <c r="F68" s="46" t="str">
        <f ca="1">DATA!$E107</f>
        <v>無</v>
      </c>
      <c r="G68" s="68"/>
      <c r="H68" s="520" t="s">
        <v>842</v>
      </c>
      <c r="I68" s="521"/>
      <c r="J68" s="521"/>
      <c r="K68" s="521"/>
      <c r="L68" s="521"/>
      <c r="M68" s="522"/>
    </row>
    <row r="69" spans="2:14" ht="96.95" customHeight="1">
      <c r="B69" s="527"/>
      <c r="C69" s="290" t="s">
        <v>150</v>
      </c>
      <c r="D69" s="291"/>
      <c r="E69" s="291"/>
      <c r="F69" s="46" t="str">
        <f ca="1">DATA!$E108</f>
        <v>有</v>
      </c>
      <c r="G69" s="68"/>
      <c r="H69" s="520" t="s">
        <v>843</v>
      </c>
      <c r="I69" s="521"/>
      <c r="J69" s="521"/>
      <c r="K69" s="521"/>
      <c r="L69" s="521"/>
      <c r="M69" s="522"/>
    </row>
    <row r="70" spans="2:14" ht="72" customHeight="1">
      <c r="B70" s="527"/>
      <c r="C70" s="290" t="s">
        <v>152</v>
      </c>
      <c r="D70" s="291"/>
      <c r="E70" s="291"/>
      <c r="F70" s="46" t="str">
        <f ca="1">DATA!$E109</f>
        <v>有</v>
      </c>
      <c r="G70" s="68"/>
      <c r="H70" s="520" t="s">
        <v>844</v>
      </c>
      <c r="I70" s="521"/>
      <c r="J70" s="521"/>
      <c r="K70" s="521"/>
      <c r="L70" s="521"/>
      <c r="M70" s="522"/>
    </row>
    <row r="71" spans="2:14" ht="197.1" customHeight="1">
      <c r="B71" s="527"/>
      <c r="C71" s="290" t="s">
        <v>153</v>
      </c>
      <c r="D71" s="291"/>
      <c r="E71" s="291"/>
      <c r="F71" s="46" t="str">
        <f ca="1">DATA!$E110</f>
        <v>有</v>
      </c>
      <c r="G71" s="68"/>
      <c r="H71" s="520" t="s">
        <v>845</v>
      </c>
      <c r="I71" s="521"/>
      <c r="J71" s="521"/>
      <c r="K71" s="521"/>
      <c r="L71" s="521"/>
      <c r="M71" s="522"/>
    </row>
    <row r="72" spans="2:14" ht="75" customHeight="1">
      <c r="B72" s="527"/>
      <c r="C72" s="290" t="s">
        <v>155</v>
      </c>
      <c r="D72" s="291"/>
      <c r="E72" s="291"/>
      <c r="F72" s="46" t="str">
        <f ca="1">DATA!$E111</f>
        <v>有</v>
      </c>
      <c r="G72" s="68"/>
      <c r="H72" s="520" t="s">
        <v>846</v>
      </c>
      <c r="I72" s="521"/>
      <c r="J72" s="521"/>
      <c r="K72" s="521"/>
      <c r="L72" s="521"/>
      <c r="M72" s="522"/>
      <c r="N72" s="15"/>
    </row>
    <row r="73" spans="2:14" ht="135" customHeight="1">
      <c r="B73" s="526" t="s">
        <v>157</v>
      </c>
      <c r="C73" s="290" t="s">
        <v>158</v>
      </c>
      <c r="D73" s="291"/>
      <c r="E73" s="291"/>
      <c r="F73" s="46" t="str">
        <f ca="1">DATA!$E112</f>
        <v>無</v>
      </c>
      <c r="G73" s="68"/>
      <c r="H73" s="520" t="s">
        <v>257</v>
      </c>
      <c r="I73" s="521"/>
      <c r="J73" s="521"/>
      <c r="K73" s="521"/>
      <c r="L73" s="521"/>
      <c r="M73" s="522"/>
    </row>
    <row r="74" spans="2:14" ht="264.95" customHeight="1">
      <c r="B74" s="526"/>
      <c r="C74" s="290" t="s">
        <v>160</v>
      </c>
      <c r="D74" s="291"/>
      <c r="E74" s="291"/>
      <c r="F74" s="46" t="str">
        <f ca="1">DATA!$E113</f>
        <v>無</v>
      </c>
      <c r="G74" s="68"/>
      <c r="H74" s="520" t="s">
        <v>258</v>
      </c>
      <c r="I74" s="521"/>
      <c r="J74" s="521"/>
      <c r="K74" s="521"/>
      <c r="L74" s="521"/>
      <c r="M74" s="522"/>
    </row>
    <row r="75" spans="2:14" ht="134.1" customHeight="1">
      <c r="B75" s="58" t="s">
        <v>162</v>
      </c>
      <c r="C75" s="290" t="s">
        <v>163</v>
      </c>
      <c r="D75" s="291"/>
      <c r="E75" s="291"/>
      <c r="F75" s="46" t="str">
        <f ca="1">DATA!$E114</f>
        <v>有</v>
      </c>
      <c r="G75" s="68"/>
      <c r="H75" s="520" t="s">
        <v>259</v>
      </c>
      <c r="I75" s="521"/>
      <c r="J75" s="521"/>
      <c r="K75" s="521"/>
      <c r="L75" s="521"/>
      <c r="M75" s="522"/>
    </row>
    <row r="76" spans="2:14" ht="74.099999999999994" customHeight="1">
      <c r="B76" s="298" t="s">
        <v>164</v>
      </c>
      <c r="C76" s="290" t="s">
        <v>165</v>
      </c>
      <c r="D76" s="291"/>
      <c r="E76" s="291"/>
      <c r="F76" s="46" t="str">
        <f ca="1">DATA!$E115</f>
        <v>有</v>
      </c>
      <c r="G76" s="68"/>
      <c r="H76" s="520" t="s">
        <v>847</v>
      </c>
      <c r="I76" s="521"/>
      <c r="J76" s="521"/>
      <c r="K76" s="521"/>
      <c r="L76" s="521"/>
      <c r="M76" s="522"/>
    </row>
    <row r="77" spans="2:14" ht="56.1" customHeight="1">
      <c r="B77" s="289"/>
      <c r="C77" s="290" t="s">
        <v>167</v>
      </c>
      <c r="D77" s="291"/>
      <c r="E77" s="291"/>
      <c r="F77" s="46" t="str">
        <f ca="1">DATA!$E116</f>
        <v>無</v>
      </c>
      <c r="G77" s="68"/>
      <c r="H77" s="520" t="s">
        <v>261</v>
      </c>
      <c r="I77" s="521"/>
      <c r="J77" s="521"/>
      <c r="K77" s="521"/>
      <c r="L77" s="521"/>
      <c r="M77" s="522"/>
    </row>
    <row r="78" spans="2:14" ht="69" customHeight="1">
      <c r="B78" s="297" t="s">
        <v>169</v>
      </c>
      <c r="C78" s="290" t="s">
        <v>170</v>
      </c>
      <c r="D78" s="291"/>
      <c r="E78" s="291"/>
      <c r="F78" s="46" t="str">
        <f ca="1">DATA!$E117</f>
        <v>無</v>
      </c>
      <c r="G78" s="68"/>
      <c r="H78" s="520" t="s">
        <v>262</v>
      </c>
      <c r="I78" s="521"/>
      <c r="J78" s="521"/>
      <c r="K78" s="521"/>
      <c r="L78" s="521"/>
      <c r="M78" s="522"/>
    </row>
    <row r="79" spans="2:14" ht="159.94999999999999" customHeight="1">
      <c r="B79" s="297"/>
      <c r="C79" s="290" t="s">
        <v>171</v>
      </c>
      <c r="D79" s="291"/>
      <c r="E79" s="291"/>
      <c r="F79" s="46" t="str">
        <f ca="1">DATA!$E118</f>
        <v>無</v>
      </c>
      <c r="G79" s="68"/>
      <c r="H79" s="520" t="s">
        <v>263</v>
      </c>
      <c r="I79" s="521"/>
      <c r="J79" s="521"/>
      <c r="K79" s="521"/>
      <c r="L79" s="521"/>
      <c r="M79" s="522"/>
    </row>
    <row r="80" spans="2:14" ht="147.94999999999999" customHeight="1">
      <c r="B80" s="298" t="s">
        <v>172</v>
      </c>
      <c r="C80" s="290" t="s">
        <v>173</v>
      </c>
      <c r="D80" s="291"/>
      <c r="E80" s="291"/>
      <c r="F80" s="46" t="str">
        <f ca="1">DATA!$E119</f>
        <v>無</v>
      </c>
      <c r="G80" s="68"/>
      <c r="H80" s="520" t="s">
        <v>264</v>
      </c>
      <c r="I80" s="521"/>
      <c r="J80" s="521"/>
      <c r="K80" s="521"/>
      <c r="L80" s="521"/>
      <c r="M80" s="522"/>
    </row>
    <row r="81" spans="2:13" ht="57" customHeight="1">
      <c r="B81" s="289"/>
      <c r="C81" s="290" t="s">
        <v>175</v>
      </c>
      <c r="D81" s="291"/>
      <c r="E81" s="291"/>
      <c r="F81" s="46" t="str">
        <f ca="1">DATA!$E120</f>
        <v>無</v>
      </c>
      <c r="G81" s="68"/>
      <c r="H81" s="520" t="s">
        <v>265</v>
      </c>
      <c r="I81" s="521"/>
      <c r="J81" s="521"/>
      <c r="K81" s="521"/>
      <c r="L81" s="521"/>
      <c r="M81" s="522"/>
    </row>
    <row r="82" spans="2:13" ht="54.95" customHeight="1">
      <c r="B82" s="288" t="s">
        <v>176</v>
      </c>
      <c r="C82" s="290" t="s">
        <v>177</v>
      </c>
      <c r="D82" s="291"/>
      <c r="E82" s="291"/>
      <c r="F82" s="46" t="str">
        <f ca="1">DATA!$E121</f>
        <v>有</v>
      </c>
      <c r="G82" s="68"/>
      <c r="H82" s="523" t="s">
        <v>266</v>
      </c>
      <c r="I82" s="524"/>
      <c r="J82" s="524"/>
      <c r="K82" s="524"/>
      <c r="L82" s="524"/>
      <c r="M82" s="525"/>
    </row>
    <row r="83" spans="2:13" ht="117.95" customHeight="1">
      <c r="B83" s="289"/>
      <c r="C83" s="290" t="s">
        <v>178</v>
      </c>
      <c r="D83" s="291"/>
      <c r="E83" s="291"/>
      <c r="F83" s="46" t="str">
        <f ca="1">DATA!$E122</f>
        <v>有</v>
      </c>
      <c r="G83" s="68"/>
      <c r="H83" s="520" t="s">
        <v>267</v>
      </c>
      <c r="I83" s="521"/>
      <c r="J83" s="521"/>
      <c r="K83" s="521"/>
      <c r="L83" s="521"/>
      <c r="M83" s="522"/>
    </row>
    <row r="84" spans="2:13" ht="75.95" customHeight="1">
      <c r="B84" s="82"/>
      <c r="C84" s="81"/>
      <c r="D84" s="81"/>
      <c r="E84" s="81"/>
      <c r="F84" s="81"/>
      <c r="G84" s="81"/>
      <c r="H84" s="223"/>
      <c r="I84" s="223"/>
      <c r="J84" s="222"/>
      <c r="K84" s="31" t="str">
        <f>HYPERLINK(DATA!B56,"【3】対策と目的ページへジャンプ")</f>
        <v>【3】対策と目的ページへジャンプ</v>
      </c>
      <c r="L84" s="126"/>
      <c r="M84" s="223"/>
    </row>
  </sheetData>
  <mergeCells count="138">
    <mergeCell ref="B3:M3"/>
    <mergeCell ref="B6:H6"/>
    <mergeCell ref="J6:M8"/>
    <mergeCell ref="B8:H8"/>
    <mergeCell ref="B11:M11"/>
    <mergeCell ref="B16:C16"/>
    <mergeCell ref="D16:F16"/>
    <mergeCell ref="H16:M16"/>
    <mergeCell ref="B17:C17"/>
    <mergeCell ref="D17:F17"/>
    <mergeCell ref="H17:K17"/>
    <mergeCell ref="B18:B20"/>
    <mergeCell ref="D18:F18"/>
    <mergeCell ref="H18:K18"/>
    <mergeCell ref="D19:F19"/>
    <mergeCell ref="H19:K19"/>
    <mergeCell ref="D20:F20"/>
    <mergeCell ref="H20:K20"/>
    <mergeCell ref="B21:B22"/>
    <mergeCell ref="D21:F21"/>
    <mergeCell ref="H21:K21"/>
    <mergeCell ref="D22:F22"/>
    <mergeCell ref="H22:K22"/>
    <mergeCell ref="B23:B24"/>
    <mergeCell ref="D23:F23"/>
    <mergeCell ref="H23:K23"/>
    <mergeCell ref="D24:F24"/>
    <mergeCell ref="H24:K24"/>
    <mergeCell ref="D29:F29"/>
    <mergeCell ref="H29:K29"/>
    <mergeCell ref="D30:F30"/>
    <mergeCell ref="H30:K30"/>
    <mergeCell ref="D31:F31"/>
    <mergeCell ref="H31:K31"/>
    <mergeCell ref="B25:B26"/>
    <mergeCell ref="D25:F25"/>
    <mergeCell ref="H25:K25"/>
    <mergeCell ref="D26:F26"/>
    <mergeCell ref="H26:K26"/>
    <mergeCell ref="B27:B31"/>
    <mergeCell ref="D27:F27"/>
    <mergeCell ref="H27:K27"/>
    <mergeCell ref="D28:F28"/>
    <mergeCell ref="H28:K28"/>
    <mergeCell ref="B34:C34"/>
    <mergeCell ref="D34:F34"/>
    <mergeCell ref="H34:K34"/>
    <mergeCell ref="B38:M38"/>
    <mergeCell ref="D40:F40"/>
    <mergeCell ref="D41:G41"/>
    <mergeCell ref="B32:C32"/>
    <mergeCell ref="D32:F32"/>
    <mergeCell ref="H32:K32"/>
    <mergeCell ref="B33:C33"/>
    <mergeCell ref="D33:F33"/>
    <mergeCell ref="H33:K33"/>
    <mergeCell ref="H49:M49"/>
    <mergeCell ref="C50:E50"/>
    <mergeCell ref="H50:M50"/>
    <mergeCell ref="C51:E51"/>
    <mergeCell ref="H51:M51"/>
    <mergeCell ref="C52:E52"/>
    <mergeCell ref="H52:M52"/>
    <mergeCell ref="B45:E45"/>
    <mergeCell ref="H45:M45"/>
    <mergeCell ref="B46:B54"/>
    <mergeCell ref="C46:E46"/>
    <mergeCell ref="H46:M46"/>
    <mergeCell ref="C47:E47"/>
    <mergeCell ref="H47:M47"/>
    <mergeCell ref="C48:E48"/>
    <mergeCell ref="H48:M48"/>
    <mergeCell ref="C49:E49"/>
    <mergeCell ref="C53:E53"/>
    <mergeCell ref="H53:M53"/>
    <mergeCell ref="C54:E54"/>
    <mergeCell ref="H54:M54"/>
    <mergeCell ref="B55:B56"/>
    <mergeCell ref="C55:E55"/>
    <mergeCell ref="H55:M55"/>
    <mergeCell ref="C56:E56"/>
    <mergeCell ref="H56:M56"/>
    <mergeCell ref="B60:B61"/>
    <mergeCell ref="C60:E60"/>
    <mergeCell ref="H60:M60"/>
    <mergeCell ref="C61:E61"/>
    <mergeCell ref="H61:M61"/>
    <mergeCell ref="C62:E62"/>
    <mergeCell ref="H62:M62"/>
    <mergeCell ref="C57:E57"/>
    <mergeCell ref="H57:M57"/>
    <mergeCell ref="C58:E58"/>
    <mergeCell ref="H58:M58"/>
    <mergeCell ref="C59:E59"/>
    <mergeCell ref="H59:M59"/>
    <mergeCell ref="B65:E65"/>
    <mergeCell ref="B73:B74"/>
    <mergeCell ref="C73:E73"/>
    <mergeCell ref="H73:M73"/>
    <mergeCell ref="C74:E74"/>
    <mergeCell ref="H74:M74"/>
    <mergeCell ref="C75:E75"/>
    <mergeCell ref="H75:M75"/>
    <mergeCell ref="C70:E70"/>
    <mergeCell ref="H70:M70"/>
    <mergeCell ref="C71:E71"/>
    <mergeCell ref="H71:M71"/>
    <mergeCell ref="C72:E72"/>
    <mergeCell ref="H72:M72"/>
    <mergeCell ref="B66:B72"/>
    <mergeCell ref="C66:E66"/>
    <mergeCell ref="H66:M66"/>
    <mergeCell ref="C67:E67"/>
    <mergeCell ref="H67:M67"/>
    <mergeCell ref="C68:E68"/>
    <mergeCell ref="H68:M68"/>
    <mergeCell ref="C69:E69"/>
    <mergeCell ref="H69:M69"/>
    <mergeCell ref="B76:B77"/>
    <mergeCell ref="C76:E76"/>
    <mergeCell ref="H76:M76"/>
    <mergeCell ref="C77:E77"/>
    <mergeCell ref="H77:M77"/>
    <mergeCell ref="B78:B79"/>
    <mergeCell ref="C78:E78"/>
    <mergeCell ref="H78:M78"/>
    <mergeCell ref="C79:E79"/>
    <mergeCell ref="H79:M79"/>
    <mergeCell ref="B80:B81"/>
    <mergeCell ref="C80:E80"/>
    <mergeCell ref="H80:M80"/>
    <mergeCell ref="C81:E81"/>
    <mergeCell ref="H81:M81"/>
    <mergeCell ref="B82:B83"/>
    <mergeCell ref="C82:E82"/>
    <mergeCell ref="H82:M82"/>
    <mergeCell ref="C83:E83"/>
    <mergeCell ref="H83:M83"/>
  </mergeCells>
  <phoneticPr fontId="2"/>
  <conditionalFormatting sqref="G36">
    <cfRule type="containsText" dxfId="21" priority="3" operator="containsText" text="入力完了">
      <formula>NOT(ISERROR(SEARCH("入力完了",G36)))</formula>
    </cfRule>
    <cfRule type="containsText" dxfId="20" priority="7" operator="containsText" text="入力未完了">
      <formula>NOT(ISERROR(SEARCH("入力未完了",G36)))</formula>
    </cfRule>
  </conditionalFormatting>
  <conditionalFormatting sqref="F46:F62">
    <cfRule type="containsText" dxfId="19" priority="4" stopIfTrue="1" operator="containsText" text="無">
      <formula>NOT(ISERROR(SEARCH("無",F46)))</formula>
    </cfRule>
    <cfRule type="cellIs" dxfId="18" priority="6" operator="equal">
      <formula>0</formula>
    </cfRule>
    <cfRule type="top10" dxfId="17" priority="8" rank="3"/>
  </conditionalFormatting>
  <conditionalFormatting sqref="D41 F46:F62">
    <cfRule type="expression" dxfId="16" priority="5" stopIfTrue="1">
      <formula>$G$36="入力未完了"</formula>
    </cfRule>
  </conditionalFormatting>
  <conditionalFormatting sqref="F66:F83">
    <cfRule type="containsText" dxfId="15" priority="1" operator="containsText" text="無">
      <formula>NOT(ISERROR(SEARCH("無",F66)))</formula>
    </cfRule>
    <cfRule type="containsText" dxfId="14" priority="2" operator="containsText" text="大">
      <formula>NOT(ISERROR(SEARCH("大",F66)))</formula>
    </cfRule>
  </conditionalFormatting>
  <dataValidations count="3">
    <dataValidation type="whole" operator="greaterThan" allowBlank="1" showInputMessage="1" showErrorMessage="1" sqref="G22 G17 G20" xr:uid="{00000000-0002-0000-1900-000000000000}">
      <formula1>0</formula1>
    </dataValidation>
    <dataValidation type="whole" operator="greaterThanOrEqual" allowBlank="1" showInputMessage="1" showErrorMessage="1" sqref="G29 G31:G34" xr:uid="{00000000-0002-0000-1900-000001000000}">
      <formula1>0</formula1>
    </dataValidation>
    <dataValidation allowBlank="1" showInputMessage="1" showErrorMessage="1" promptTitle="※※確認時注意※※" prompt="赤背景色の場合は質問項目が全て入力されていません！！" sqref="F46:F62" xr:uid="{00000000-0002-0000-1900-000002000000}"/>
  </dataValidations>
  <pageMargins left="0.7" right="0.7" top="0.75" bottom="0.75" header="0.3" footer="0.3"/>
  <pageSetup paperSize="9" scale="26" orientation="portrait" r:id="rId1"/>
  <rowBreaks count="2" manualBreakCount="2">
    <brk id="36" max="10" man="1"/>
    <brk id="62" max="11" man="1"/>
  </rowBreaks>
  <colBreaks count="1" manualBreakCount="1">
    <brk id="13"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9" id="{64C867B1-BAD1-1D44-A817-549031C6CD87}">
            <xm:f>DATA!F60=0</xm:f>
            <x14:dxf>
              <fill>
                <patternFill patternType="lightTrellis">
                  <bgColor theme="2" tint="-0.499984740745262"/>
                </patternFill>
              </fill>
              <border>
                <left style="thin">
                  <color auto="1"/>
                </left>
                <right style="thin">
                  <color auto="1"/>
                </right>
                <top style="thin">
                  <color auto="1"/>
                </top>
                <bottom style="thin">
                  <color auto="1"/>
                </bottom>
                <vertical/>
                <horizontal/>
              </border>
            </x14:dxf>
          </x14:cfRule>
          <x14:cfRule type="expression" priority="10" id="{4C836540-8A7B-DA41-BEF9-DBE69EB971A0}">
            <xm:f>AND(DATA!G60=1,G17="")</xm:f>
            <x14:dxf>
              <fill>
                <patternFill>
                  <bgColor rgb="FFFFC7CE"/>
                </patternFill>
              </fill>
              <border>
                <left style="thin">
                  <color auto="1"/>
                </left>
                <right style="thin">
                  <color auto="1"/>
                </right>
                <top style="thin">
                  <color auto="1"/>
                </top>
                <bottom style="thin">
                  <color auto="1"/>
                </bottom>
              </border>
            </x14:dxf>
          </x14:cfRule>
          <xm:sqref>G17:G34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1900-000003000000}">
          <x14:formula1>
            <xm:f>DATA!$C$70:$D$70</xm:f>
          </x14:formula1>
          <xm:sqref>G27:G28 G30</xm:sqref>
        </x14:dataValidation>
        <x14:dataValidation type="list" allowBlank="1" showInputMessage="1" showErrorMessage="1" xr:uid="{00000000-0002-0000-1900-000004000000}">
          <x14:formula1>
            <xm:f>DATA!$C$68:$D$68</xm:f>
          </x14:formula1>
          <xm:sqref>G25:G26</xm:sqref>
        </x14:dataValidation>
        <x14:dataValidation type="list" allowBlank="1" showInputMessage="1" showErrorMessage="1" xr:uid="{00000000-0002-0000-1900-000005000000}">
          <x14:formula1>
            <xm:f>DATA!$C$66:$D$66</xm:f>
          </x14:formula1>
          <xm:sqref>G23</xm:sqref>
        </x14:dataValidation>
        <x14:dataValidation type="list" allowBlank="1" showInputMessage="1" showErrorMessage="1" xr:uid="{00000000-0002-0000-1900-000006000000}">
          <x14:formula1>
            <xm:f>DATA!$C$61:$D$61</xm:f>
          </x14:formula1>
          <xm:sqref>G18:G19</xm:sqref>
        </x14:dataValidation>
        <x14:dataValidation type="list" allowBlank="1" showInputMessage="1" showErrorMessage="1" xr:uid="{00000000-0002-0000-1900-000007000000}">
          <x14:formula1>
            <xm:f>DATA!$C$64:$D$64</xm:f>
          </x14:formula1>
          <xm:sqref>G21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theme="2" tint="-0.249977111117893"/>
  </sheetPr>
  <dimension ref="A1:T84"/>
  <sheetViews>
    <sheetView workbookViewId="0"/>
  </sheetViews>
  <sheetFormatPr defaultColWidth="7.5546875" defaultRowHeight="18.75"/>
  <cols>
    <col min="1" max="1" width="2.33203125" style="29" customWidth="1"/>
    <col min="2" max="2" width="4.88671875" style="29" customWidth="1"/>
    <col min="3" max="3" width="2" style="29" customWidth="1"/>
    <col min="4" max="4" width="18.33203125" style="30" customWidth="1"/>
    <col min="5" max="5" width="20.6640625" style="30" customWidth="1"/>
    <col min="6" max="6" width="19.5546875" style="30" customWidth="1"/>
    <col min="7" max="7" width="20.6640625" style="30" customWidth="1"/>
    <col min="8" max="8" width="16.44140625" style="29" customWidth="1"/>
    <col min="9" max="9" width="18.109375" style="29" customWidth="1"/>
    <col min="10" max="10" width="18.33203125" style="29" customWidth="1"/>
    <col min="11" max="12" width="20.6640625" style="29" customWidth="1"/>
    <col min="13" max="13" width="22.88671875" style="29" customWidth="1"/>
    <col min="14" max="14" width="42.88671875" style="14" customWidth="1"/>
    <col min="15" max="16" width="9.88671875" style="120" bestFit="1" customWidth="1"/>
    <col min="17" max="17" width="10" style="120" bestFit="1" customWidth="1"/>
    <col min="18" max="18" width="9.88671875" style="121" bestFit="1" customWidth="1"/>
    <col min="19" max="20" width="7.5546875" style="121"/>
    <col min="21" max="16384" width="7.5546875" style="29"/>
  </cols>
  <sheetData>
    <row r="1" spans="1:20" ht="39.75">
      <c r="A1" s="222"/>
      <c r="B1" s="154" t="str">
        <f>DATA!B3</f>
        <v>製造業</v>
      </c>
      <c r="C1" s="8"/>
      <c r="D1" s="8"/>
      <c r="E1" s="8" t="str">
        <f>DATA!B19</f>
        <v>ビジネスメール詐欺による金銭被害</v>
      </c>
      <c r="F1" s="8"/>
      <c r="G1" s="8"/>
      <c r="H1" s="8"/>
      <c r="I1" s="8"/>
      <c r="J1" s="8"/>
      <c r="K1" s="8"/>
      <c r="L1" s="8"/>
      <c r="M1" s="8"/>
      <c r="O1" s="227"/>
      <c r="P1" s="227"/>
      <c r="Q1" s="227"/>
      <c r="R1" s="228"/>
      <c r="S1" s="228"/>
      <c r="T1" s="228"/>
    </row>
    <row r="2" spans="1:20" ht="18" customHeight="1">
      <c r="A2" s="222"/>
      <c r="B2" s="12" t="s">
        <v>180</v>
      </c>
      <c r="C2" s="12"/>
      <c r="D2" s="12"/>
      <c r="E2" s="12"/>
      <c r="F2" s="12"/>
      <c r="G2" s="12"/>
      <c r="H2" s="12"/>
      <c r="I2" s="12"/>
      <c r="J2" s="12"/>
      <c r="K2" s="12"/>
      <c r="L2" s="12"/>
      <c r="M2" s="12"/>
      <c r="O2" s="227"/>
      <c r="P2" s="227"/>
      <c r="Q2" s="227"/>
      <c r="R2" s="228"/>
      <c r="S2" s="228"/>
      <c r="T2" s="228"/>
    </row>
    <row r="3" spans="1:20" ht="75.95" customHeight="1">
      <c r="A3" s="222"/>
      <c r="B3" s="358" t="str">
        <f>DATA!D19</f>
        <v>　本シートでは、情報処理推進機構(以下、IPA)が2022年に発表した「情報セキュリティ10大脅威 2022※」のうち、「ビジネスメール詐欺による金銭被害」の具体的なシナリオとその被害額、および対策について説明します。「【2】質問」にご回答の上、セキュリティ施策導入の判断材料としてご活用ください。
※社会的に影響が大きかったと考えられる情報セキュリティにおける事案から、IPAが脅威候補を選出し、情報セキュリティ分野の研究者、企業の実務担当者など約150名のメンバーからなる「10大脅威選考会」が脅威候補に対して審議・投票を行い、決定します。</v>
      </c>
      <c r="C3" s="358"/>
      <c r="D3" s="358"/>
      <c r="E3" s="358"/>
      <c r="F3" s="358"/>
      <c r="G3" s="358"/>
      <c r="H3" s="358"/>
      <c r="I3" s="358"/>
      <c r="J3" s="358"/>
      <c r="K3" s="358"/>
      <c r="L3" s="358"/>
      <c r="M3" s="358"/>
      <c r="O3" s="227"/>
      <c r="P3" s="227"/>
      <c r="Q3" s="227"/>
      <c r="R3" s="228"/>
      <c r="S3" s="228"/>
      <c r="T3" s="228"/>
    </row>
    <row r="4" spans="1:20">
      <c r="A4" s="222"/>
      <c r="B4" s="11"/>
      <c r="C4" s="11"/>
      <c r="D4" s="11"/>
      <c r="E4" s="11"/>
      <c r="F4" s="11"/>
      <c r="G4" s="11"/>
      <c r="H4" s="11"/>
      <c r="I4" s="11"/>
      <c r="J4" s="11"/>
      <c r="K4" s="11"/>
      <c r="L4" s="11"/>
      <c r="M4" s="11"/>
      <c r="O4" s="227"/>
      <c r="P4" s="227"/>
      <c r="Q4" s="227"/>
      <c r="R4" s="228"/>
      <c r="S4" s="228"/>
      <c r="T4" s="228"/>
    </row>
    <row r="5" spans="1:20" ht="39.75">
      <c r="A5" s="10" t="s">
        <v>182</v>
      </c>
      <c r="B5" s="222"/>
      <c r="C5" s="222"/>
      <c r="D5" s="224"/>
      <c r="E5" s="224"/>
      <c r="F5" s="224"/>
      <c r="G5" s="224"/>
      <c r="H5" s="9"/>
      <c r="I5" s="9"/>
      <c r="J5" s="9"/>
      <c r="K5" s="9"/>
      <c r="L5" s="9"/>
      <c r="M5" s="9"/>
      <c r="O5" s="227"/>
      <c r="P5" s="227"/>
      <c r="Q5" s="227"/>
      <c r="R5" s="228"/>
      <c r="S5" s="228"/>
      <c r="T5" s="228"/>
    </row>
    <row r="6" spans="1:20" s="30" customFormat="1" ht="79.5" customHeight="1">
      <c r="A6" s="224"/>
      <c r="B6" s="358" t="str">
        <f>DATA!F19</f>
        <v>　ビジネスメール詐欺(Business E-mail Compromise:BEC)は、巧妙な騙しの手口を駆使した偽のメールを組織・企業に送り付け、従業員を騙して送金取引に関わる資金を詐取する等の金銭被害をもたらすサイバー攻撃です。2021年も経営者になりすました手口が引き続き確認されています。</v>
      </c>
      <c r="C6" s="358"/>
      <c r="D6" s="358"/>
      <c r="E6" s="358"/>
      <c r="F6" s="358"/>
      <c r="G6" s="358"/>
      <c r="H6" s="358"/>
      <c r="I6" s="12"/>
      <c r="J6" s="544"/>
      <c r="K6" s="544"/>
      <c r="L6" s="544"/>
      <c r="M6" s="544"/>
      <c r="N6" s="14"/>
      <c r="O6" s="224"/>
      <c r="P6" s="224"/>
      <c r="Q6" s="224"/>
      <c r="R6" s="228"/>
      <c r="S6" s="228"/>
      <c r="T6" s="228"/>
    </row>
    <row r="7" spans="1:20">
      <c r="A7" s="222"/>
      <c r="B7" s="9"/>
      <c r="C7" s="9"/>
      <c r="D7" s="9"/>
      <c r="E7" s="9"/>
      <c r="F7" s="9"/>
      <c r="G7" s="9"/>
      <c r="H7" s="9"/>
      <c r="I7" s="9"/>
      <c r="J7" s="544"/>
      <c r="K7" s="544"/>
      <c r="L7" s="544"/>
      <c r="M7" s="544"/>
      <c r="O7" s="227"/>
      <c r="P7" s="227"/>
      <c r="Q7" s="227"/>
      <c r="R7" s="228"/>
      <c r="S7" s="228"/>
      <c r="T7" s="228"/>
    </row>
    <row r="8" spans="1:20" ht="135" customHeight="1">
      <c r="A8" s="222"/>
      <c r="B8" s="545" t="str">
        <f>DATA!H19</f>
        <v>　製造業である自社が取引先に支払うべき費用を誤って攻撃者に支払ってしまい、自社で扱う取引額のうち、最大の取引額を騙し取られる被害が発生した。ダークウェブで入手したメールアカウント情報を利用して、攻撃者は自社や取引先の担当者になりすまし、業務委託契約に関する偽の請求書を作成した。そして、正規の取引先から請求書が届いた直後、攻撃者は訂正版として偽の請求書を送付(振込口座が変更されたと記載)し、自社の担当者は偽の請求書を信じこんで支払いを行った。支払いを行ってから5日経過した後、正規の取引先から支払いの催促連絡があったことで事象が発覚した。その後、社内のセキュリティ教育およびビジネスメール詐欺の被害に遭わないための方針策定について、外部機関を交えて検討を行った。</v>
      </c>
      <c r="C8" s="546"/>
      <c r="D8" s="546"/>
      <c r="E8" s="546"/>
      <c r="F8" s="546"/>
      <c r="G8" s="546"/>
      <c r="H8" s="547"/>
      <c r="I8" s="12"/>
      <c r="J8" s="544"/>
      <c r="K8" s="544"/>
      <c r="L8" s="544"/>
      <c r="M8" s="544"/>
      <c r="N8" s="14" t="s">
        <v>848</v>
      </c>
      <c r="O8" s="227"/>
      <c r="P8" s="227"/>
      <c r="Q8" s="227"/>
      <c r="R8" s="228"/>
      <c r="S8" s="228"/>
      <c r="T8" s="228"/>
    </row>
    <row r="9" spans="1:20">
      <c r="A9" s="222"/>
      <c r="B9" s="2"/>
      <c r="C9" s="2"/>
      <c r="D9" s="224"/>
      <c r="E9" s="224"/>
      <c r="F9" s="224"/>
      <c r="G9" s="224"/>
      <c r="H9" s="222"/>
      <c r="I9" s="222"/>
      <c r="J9" s="222"/>
      <c r="K9" s="222" t="s">
        <v>832</v>
      </c>
      <c r="L9" s="222"/>
      <c r="M9" s="222"/>
      <c r="O9" s="227"/>
      <c r="P9" s="227"/>
      <c r="Q9" s="227"/>
      <c r="R9" s="228"/>
      <c r="S9" s="228"/>
      <c r="T9" s="228"/>
    </row>
    <row r="10" spans="1:20" ht="39.75">
      <c r="A10" s="10" t="s">
        <v>184</v>
      </c>
      <c r="B10" s="222"/>
      <c r="C10" s="222"/>
      <c r="D10" s="224"/>
      <c r="E10" s="224"/>
      <c r="F10" s="224"/>
      <c r="G10" s="224"/>
      <c r="H10" s="222"/>
      <c r="I10" s="222"/>
      <c r="J10" s="222"/>
      <c r="K10" s="222"/>
      <c r="L10" s="222"/>
      <c r="M10" s="222"/>
      <c r="O10" s="227"/>
      <c r="P10" s="227"/>
      <c r="Q10" s="227"/>
      <c r="R10" s="228"/>
      <c r="S10" s="228"/>
      <c r="T10" s="228"/>
    </row>
    <row r="11" spans="1:20" ht="18" customHeight="1">
      <c r="A11" s="222"/>
      <c r="B11" s="548" t="s">
        <v>185</v>
      </c>
      <c r="C11" s="548"/>
      <c r="D11" s="548"/>
      <c r="E11" s="548"/>
      <c r="F11" s="548"/>
      <c r="G11" s="548"/>
      <c r="H11" s="548"/>
      <c r="I11" s="548"/>
      <c r="J11" s="548"/>
      <c r="K11" s="548"/>
      <c r="L11" s="548"/>
      <c r="M11" s="548"/>
      <c r="O11" s="227"/>
      <c r="P11" s="227"/>
      <c r="Q11" s="227"/>
      <c r="R11" s="228"/>
      <c r="S11" s="228"/>
      <c r="T11" s="228"/>
    </row>
    <row r="12" spans="1:20">
      <c r="A12" s="222"/>
      <c r="B12" s="2"/>
      <c r="C12" s="2"/>
      <c r="D12" s="224"/>
      <c r="E12" s="224"/>
      <c r="F12" s="224"/>
      <c r="G12" s="224"/>
      <c r="H12" s="222"/>
      <c r="I12" s="222"/>
      <c r="J12" s="222"/>
      <c r="K12" s="222"/>
      <c r="L12" s="222"/>
      <c r="M12" s="222"/>
      <c r="O12" s="227"/>
      <c r="P12" s="227"/>
      <c r="Q12" s="227"/>
      <c r="R12" s="228"/>
      <c r="S12" s="228"/>
      <c r="T12" s="228"/>
    </row>
    <row r="13" spans="1:20">
      <c r="A13" s="222"/>
      <c r="B13" s="2"/>
      <c r="C13" s="2"/>
      <c r="D13" s="224"/>
      <c r="E13" s="224"/>
      <c r="F13" s="224"/>
      <c r="G13" s="229" t="s">
        <v>187</v>
      </c>
      <c r="H13" s="230" t="s">
        <v>188</v>
      </c>
      <c r="I13" s="105" t="s">
        <v>189</v>
      </c>
      <c r="J13" s="222"/>
      <c r="K13" s="222"/>
      <c r="L13" s="222"/>
      <c r="M13" s="222"/>
      <c r="O13" s="227"/>
      <c r="P13" s="227"/>
      <c r="Q13" s="227"/>
      <c r="R13" s="228"/>
      <c r="S13" s="228"/>
      <c r="T13" s="228"/>
    </row>
    <row r="14" spans="1:20">
      <c r="A14" s="222"/>
      <c r="B14" s="2"/>
      <c r="C14" s="2"/>
      <c r="D14" s="224"/>
      <c r="E14" s="224"/>
      <c r="F14" s="224"/>
      <c r="G14" s="224"/>
      <c r="H14" s="231"/>
      <c r="I14" s="222"/>
      <c r="J14" s="222"/>
      <c r="K14" s="222"/>
      <c r="L14" s="222"/>
      <c r="M14" s="222"/>
      <c r="O14" s="227"/>
      <c r="P14" s="227"/>
      <c r="Q14" s="227"/>
      <c r="R14" s="228"/>
      <c r="S14" s="228"/>
      <c r="T14" s="228"/>
    </row>
    <row r="15" spans="1:20">
      <c r="A15" s="222"/>
      <c r="B15" s="2"/>
      <c r="C15" s="2"/>
      <c r="D15" s="224"/>
      <c r="E15" s="224"/>
      <c r="F15" s="224"/>
      <c r="G15" s="232"/>
      <c r="H15" s="222"/>
      <c r="I15" s="222"/>
      <c r="J15" s="222"/>
      <c r="K15" s="222"/>
      <c r="L15" s="222"/>
      <c r="M15" s="222"/>
      <c r="O15" s="227"/>
      <c r="P15" s="227"/>
      <c r="Q15" s="227"/>
      <c r="R15" s="228"/>
      <c r="S15" s="228"/>
      <c r="T15" s="228"/>
    </row>
    <row r="16" spans="1:20" ht="18.95" customHeight="1">
      <c r="A16" s="222"/>
      <c r="B16" s="355" t="s">
        <v>190</v>
      </c>
      <c r="C16" s="356"/>
      <c r="D16" s="342" t="s">
        <v>191</v>
      </c>
      <c r="E16" s="342"/>
      <c r="F16" s="342"/>
      <c r="G16" s="7"/>
      <c r="H16" s="353" t="s">
        <v>192</v>
      </c>
      <c r="I16" s="354"/>
      <c r="J16" s="354"/>
      <c r="K16" s="354"/>
      <c r="L16" s="354"/>
      <c r="M16" s="549"/>
      <c r="O16" s="227"/>
      <c r="P16" s="227"/>
      <c r="Q16" s="227"/>
      <c r="R16" s="228"/>
      <c r="S16" s="228"/>
      <c r="T16" s="228"/>
    </row>
    <row r="17" spans="2:20" ht="51.75" customHeight="1">
      <c r="B17" s="363" t="s">
        <v>193</v>
      </c>
      <c r="C17" s="528"/>
      <c r="D17" s="339" t="s">
        <v>194</v>
      </c>
      <c r="E17" s="340"/>
      <c r="F17" s="340"/>
      <c r="G17" s="40"/>
      <c r="H17" s="529"/>
      <c r="I17" s="530"/>
      <c r="J17" s="530"/>
      <c r="K17" s="531"/>
      <c r="L17" s="233"/>
      <c r="M17" s="234"/>
      <c r="N17" s="227"/>
      <c r="O17" s="227"/>
      <c r="P17" s="227"/>
      <c r="Q17" s="228"/>
      <c r="R17" s="228"/>
      <c r="S17" s="228"/>
      <c r="T17" s="222"/>
    </row>
    <row r="18" spans="2:20" ht="79.5" customHeight="1">
      <c r="B18" s="539" t="s">
        <v>195</v>
      </c>
      <c r="C18" s="146">
        <v>1</v>
      </c>
      <c r="D18" s="339" t="s">
        <v>196</v>
      </c>
      <c r="E18" s="340"/>
      <c r="F18" s="340"/>
      <c r="G18" s="40"/>
      <c r="H18" s="496" t="s">
        <v>833</v>
      </c>
      <c r="I18" s="497"/>
      <c r="J18" s="497"/>
      <c r="K18" s="511"/>
      <c r="L18" s="235"/>
      <c r="M18" s="14"/>
      <c r="N18" s="227"/>
      <c r="O18" s="227"/>
      <c r="P18" s="227"/>
      <c r="Q18" s="228"/>
      <c r="R18" s="228"/>
      <c r="S18" s="228"/>
      <c r="T18" s="222"/>
    </row>
    <row r="19" spans="2:20" ht="79.5" customHeight="1">
      <c r="B19" s="540"/>
      <c r="C19" s="146">
        <v>2</v>
      </c>
      <c r="D19" s="339" t="s">
        <v>198</v>
      </c>
      <c r="E19" s="340"/>
      <c r="F19" s="340"/>
      <c r="G19" s="40"/>
      <c r="H19" s="496"/>
      <c r="I19" s="497"/>
      <c r="J19" s="497"/>
      <c r="K19" s="511"/>
      <c r="L19" s="235"/>
      <c r="M19" s="14"/>
      <c r="N19" s="227"/>
      <c r="O19" s="227"/>
      <c r="P19" s="227"/>
      <c r="Q19" s="228"/>
      <c r="R19" s="228"/>
      <c r="S19" s="228"/>
      <c r="T19" s="222"/>
    </row>
    <row r="20" spans="2:20" ht="54" customHeight="1">
      <c r="B20" s="541"/>
      <c r="C20" s="146">
        <v>3</v>
      </c>
      <c r="D20" s="339" t="s">
        <v>199</v>
      </c>
      <c r="E20" s="340"/>
      <c r="F20" s="340"/>
      <c r="G20" s="40"/>
      <c r="H20" s="529"/>
      <c r="I20" s="530"/>
      <c r="J20" s="530"/>
      <c r="K20" s="531"/>
      <c r="L20" s="233"/>
      <c r="M20" s="234"/>
      <c r="N20" s="227"/>
      <c r="O20" s="227"/>
      <c r="P20" s="227"/>
      <c r="Q20" s="228"/>
      <c r="R20" s="228"/>
      <c r="S20" s="228"/>
      <c r="T20" s="222"/>
    </row>
    <row r="21" spans="2:20" ht="66" customHeight="1">
      <c r="B21" s="542" t="s">
        <v>200</v>
      </c>
      <c r="C21" s="122">
        <v>1</v>
      </c>
      <c r="D21" s="339" t="s">
        <v>201</v>
      </c>
      <c r="E21" s="340"/>
      <c r="F21" s="340"/>
      <c r="G21" s="40"/>
      <c r="H21" s="529" t="s">
        <v>202</v>
      </c>
      <c r="I21" s="530"/>
      <c r="J21" s="530"/>
      <c r="K21" s="531"/>
      <c r="L21" s="233"/>
      <c r="M21" s="14"/>
      <c r="N21" s="227"/>
      <c r="O21" s="227"/>
      <c r="P21" s="227"/>
      <c r="Q21" s="228"/>
      <c r="R21" s="228"/>
      <c r="S21" s="228"/>
      <c r="T21" s="222"/>
    </row>
    <row r="22" spans="2:20" ht="57" customHeight="1">
      <c r="B22" s="543"/>
      <c r="C22" s="148">
        <v>2</v>
      </c>
      <c r="D22" s="339" t="s">
        <v>834</v>
      </c>
      <c r="E22" s="340"/>
      <c r="F22" s="340"/>
      <c r="G22" s="40"/>
      <c r="H22" s="529"/>
      <c r="I22" s="530"/>
      <c r="J22" s="530"/>
      <c r="K22" s="531"/>
      <c r="L22" s="233"/>
      <c r="M22" s="14"/>
      <c r="N22" s="227"/>
      <c r="O22" s="227"/>
      <c r="P22" s="227"/>
      <c r="Q22" s="228"/>
      <c r="R22" s="228"/>
      <c r="S22" s="228"/>
      <c r="T22" s="222"/>
    </row>
    <row r="23" spans="2:20" ht="42.95" customHeight="1">
      <c r="B23" s="533" t="s">
        <v>204</v>
      </c>
      <c r="C23" s="122">
        <v>1</v>
      </c>
      <c r="D23" s="363" t="s">
        <v>205</v>
      </c>
      <c r="E23" s="364"/>
      <c r="F23" s="364"/>
      <c r="G23" s="40"/>
      <c r="H23" s="529"/>
      <c r="I23" s="530"/>
      <c r="J23" s="530"/>
      <c r="K23" s="531"/>
      <c r="L23" s="233"/>
      <c r="M23" s="14"/>
      <c r="N23" s="227"/>
      <c r="O23" s="227"/>
      <c r="P23" s="227"/>
      <c r="Q23" s="228"/>
      <c r="R23" s="228"/>
      <c r="S23" s="228"/>
      <c r="T23" s="222"/>
    </row>
    <row r="24" spans="2:20" ht="45" customHeight="1">
      <c r="B24" s="534"/>
      <c r="C24" s="148">
        <v>2</v>
      </c>
      <c r="D24" s="363" t="s">
        <v>206</v>
      </c>
      <c r="E24" s="364"/>
      <c r="F24" s="364"/>
      <c r="G24" s="40"/>
      <c r="H24" s="529"/>
      <c r="I24" s="530"/>
      <c r="J24" s="530"/>
      <c r="K24" s="531"/>
      <c r="L24" s="233"/>
      <c r="M24" s="14"/>
      <c r="N24" s="227"/>
      <c r="O24" s="227"/>
      <c r="P24" s="227"/>
      <c r="Q24" s="228"/>
      <c r="R24" s="228"/>
      <c r="S24" s="228"/>
      <c r="T24" s="222"/>
    </row>
    <row r="25" spans="2:20" ht="71.25" customHeight="1">
      <c r="B25" s="533" t="s">
        <v>207</v>
      </c>
      <c r="C25" s="145">
        <v>1</v>
      </c>
      <c r="D25" s="339" t="s">
        <v>208</v>
      </c>
      <c r="E25" s="340"/>
      <c r="F25" s="340"/>
      <c r="G25" s="40"/>
      <c r="H25" s="496" t="s">
        <v>209</v>
      </c>
      <c r="I25" s="497"/>
      <c r="J25" s="497"/>
      <c r="K25" s="511"/>
      <c r="L25" s="235"/>
      <c r="M25" s="14"/>
      <c r="N25" s="227"/>
      <c r="O25" s="227"/>
      <c r="P25" s="227"/>
      <c r="Q25" s="228"/>
      <c r="R25" s="228"/>
      <c r="S25" s="228"/>
      <c r="T25" s="222"/>
    </row>
    <row r="26" spans="2:20" ht="152.1" customHeight="1">
      <c r="B26" s="534"/>
      <c r="C26" s="147">
        <v>2</v>
      </c>
      <c r="D26" s="363" t="s">
        <v>835</v>
      </c>
      <c r="E26" s="364"/>
      <c r="F26" s="364"/>
      <c r="G26" s="104"/>
      <c r="H26" s="535"/>
      <c r="I26" s="536"/>
      <c r="J26" s="536"/>
      <c r="K26" s="537"/>
      <c r="L26" s="236"/>
      <c r="M26" s="14"/>
      <c r="N26" s="227"/>
      <c r="O26" s="227"/>
      <c r="P26" s="227"/>
      <c r="Q26" s="228"/>
      <c r="R26" s="228"/>
      <c r="S26" s="228"/>
      <c r="T26" s="222"/>
    </row>
    <row r="27" spans="2:20" ht="48.75" customHeight="1">
      <c r="B27" s="533" t="s">
        <v>211</v>
      </c>
      <c r="C27" s="123">
        <v>1</v>
      </c>
      <c r="D27" s="339" t="s">
        <v>212</v>
      </c>
      <c r="E27" s="340"/>
      <c r="F27" s="340"/>
      <c r="G27" s="40"/>
      <c r="H27" s="496" t="s">
        <v>215</v>
      </c>
      <c r="I27" s="497"/>
      <c r="J27" s="497"/>
      <c r="K27" s="511"/>
      <c r="L27" s="235"/>
      <c r="M27" s="14"/>
      <c r="N27" s="227"/>
      <c r="O27" s="227"/>
      <c r="P27" s="227"/>
      <c r="Q27" s="228"/>
      <c r="R27" s="228"/>
      <c r="S27" s="228"/>
      <c r="T27" s="222"/>
    </row>
    <row r="28" spans="2:20" ht="48.75" customHeight="1">
      <c r="B28" s="538"/>
      <c r="C28" s="123">
        <v>2</v>
      </c>
      <c r="D28" s="339" t="s">
        <v>213</v>
      </c>
      <c r="E28" s="340"/>
      <c r="F28" s="340"/>
      <c r="G28" s="40"/>
      <c r="H28" s="496"/>
      <c r="I28" s="497"/>
      <c r="J28" s="497"/>
      <c r="K28" s="511"/>
      <c r="L28" s="235"/>
      <c r="M28" s="14"/>
      <c r="N28" s="227"/>
      <c r="O28" s="227"/>
      <c r="P28" s="227"/>
      <c r="Q28" s="228"/>
      <c r="R28" s="228"/>
      <c r="S28" s="228"/>
      <c r="T28" s="222"/>
    </row>
    <row r="29" spans="2:20" ht="78" customHeight="1">
      <c r="B29" s="538"/>
      <c r="C29" s="123">
        <v>3</v>
      </c>
      <c r="D29" s="339" t="s">
        <v>836</v>
      </c>
      <c r="E29" s="340"/>
      <c r="F29" s="340"/>
      <c r="G29" s="40"/>
      <c r="H29" s="496" t="s">
        <v>215</v>
      </c>
      <c r="I29" s="497"/>
      <c r="J29" s="497"/>
      <c r="K29" s="511"/>
      <c r="L29" s="235"/>
      <c r="M29" s="14"/>
      <c r="N29" s="227"/>
      <c r="O29" s="227"/>
      <c r="P29" s="227"/>
      <c r="Q29" s="228"/>
      <c r="R29" s="228"/>
      <c r="S29" s="228"/>
      <c r="T29" s="222"/>
    </row>
    <row r="30" spans="2:20" ht="78" customHeight="1">
      <c r="B30" s="538"/>
      <c r="C30" s="123">
        <v>4</v>
      </c>
      <c r="D30" s="339" t="s">
        <v>216</v>
      </c>
      <c r="E30" s="340"/>
      <c r="F30" s="340"/>
      <c r="G30" s="40"/>
      <c r="H30" s="496"/>
      <c r="I30" s="497"/>
      <c r="J30" s="497"/>
      <c r="K30" s="511"/>
      <c r="L30" s="235"/>
      <c r="M30" s="14"/>
      <c r="N30" s="227"/>
      <c r="O30" s="227"/>
      <c r="P30" s="227"/>
      <c r="Q30" s="228"/>
      <c r="R30" s="228"/>
      <c r="S30" s="228"/>
      <c r="T30" s="222"/>
    </row>
    <row r="31" spans="2:20" ht="81.95" customHeight="1">
      <c r="B31" s="534"/>
      <c r="C31" s="123">
        <v>5</v>
      </c>
      <c r="D31" s="339" t="s">
        <v>837</v>
      </c>
      <c r="E31" s="340"/>
      <c r="F31" s="340"/>
      <c r="G31" s="40"/>
      <c r="H31" s="496" t="s">
        <v>218</v>
      </c>
      <c r="I31" s="497"/>
      <c r="J31" s="497"/>
      <c r="K31" s="511"/>
      <c r="L31" s="235"/>
      <c r="M31" s="14"/>
      <c r="N31" s="227"/>
      <c r="O31" s="227"/>
      <c r="P31" s="227"/>
      <c r="Q31" s="228"/>
      <c r="R31" s="228"/>
      <c r="S31" s="228"/>
      <c r="T31" s="222"/>
    </row>
    <row r="32" spans="2:20" ht="81.95" customHeight="1">
      <c r="B32" s="363" t="s">
        <v>219</v>
      </c>
      <c r="C32" s="528"/>
      <c r="D32" s="339" t="s">
        <v>220</v>
      </c>
      <c r="E32" s="340"/>
      <c r="F32" s="340"/>
      <c r="G32" s="40"/>
      <c r="H32" s="529"/>
      <c r="I32" s="530"/>
      <c r="J32" s="530"/>
      <c r="K32" s="531"/>
      <c r="L32" s="235"/>
      <c r="M32" s="14"/>
      <c r="N32" s="227"/>
      <c r="O32" s="227"/>
      <c r="P32" s="227"/>
      <c r="Q32" s="228"/>
      <c r="R32" s="228"/>
      <c r="S32" s="228"/>
      <c r="T32" s="222"/>
    </row>
    <row r="33" spans="1:20" ht="81.95" customHeight="1">
      <c r="A33" s="222"/>
      <c r="B33" s="363" t="s">
        <v>221</v>
      </c>
      <c r="C33" s="528"/>
      <c r="D33" s="339" t="s">
        <v>222</v>
      </c>
      <c r="E33" s="340"/>
      <c r="F33" s="340"/>
      <c r="G33" s="40"/>
      <c r="H33" s="529"/>
      <c r="I33" s="530"/>
      <c r="J33" s="530"/>
      <c r="K33" s="531"/>
      <c r="L33" s="235"/>
      <c r="M33" s="14"/>
      <c r="N33" s="227"/>
      <c r="O33" s="227"/>
      <c r="P33" s="227"/>
      <c r="Q33" s="228"/>
      <c r="R33" s="228"/>
      <c r="S33" s="228"/>
      <c r="T33" s="222"/>
    </row>
    <row r="34" spans="1:20" ht="81.95" customHeight="1">
      <c r="A34" s="222"/>
      <c r="B34" s="363" t="s">
        <v>223</v>
      </c>
      <c r="C34" s="528"/>
      <c r="D34" s="339" t="s">
        <v>224</v>
      </c>
      <c r="E34" s="340"/>
      <c r="F34" s="340"/>
      <c r="G34" s="40"/>
      <c r="H34" s="529"/>
      <c r="I34" s="530"/>
      <c r="J34" s="530"/>
      <c r="K34" s="531"/>
      <c r="L34" s="235"/>
      <c r="M34" s="14"/>
      <c r="N34" s="227"/>
      <c r="O34" s="227"/>
      <c r="P34" s="227"/>
      <c r="Q34" s="228"/>
      <c r="R34" s="228"/>
      <c r="S34" s="228"/>
      <c r="T34" s="222"/>
    </row>
    <row r="35" spans="1:20">
      <c r="A35" s="222"/>
      <c r="B35" s="2"/>
      <c r="C35" s="2"/>
      <c r="D35" s="224"/>
      <c r="E35" s="224"/>
      <c r="F35" s="224"/>
      <c r="G35" s="222"/>
      <c r="H35" s="222"/>
      <c r="I35" s="222"/>
      <c r="J35" s="222"/>
      <c r="K35" s="222"/>
      <c r="L35" s="222"/>
      <c r="M35" s="14"/>
      <c r="N35" s="227"/>
      <c r="O35" s="227"/>
      <c r="P35" s="227"/>
      <c r="Q35" s="228"/>
      <c r="R35" s="228"/>
      <c r="S35" s="228"/>
      <c r="T35" s="222"/>
    </row>
    <row r="36" spans="1:20" ht="86.1" customHeight="1">
      <c r="A36" s="222"/>
      <c r="B36" s="2"/>
      <c r="C36" s="2"/>
      <c r="D36" s="224"/>
      <c r="E36" s="224"/>
      <c r="F36" s="46" t="s">
        <v>225</v>
      </c>
      <c r="G36" s="47" t="str">
        <f ca="1">DATA!C80</f>
        <v>入力未完了</v>
      </c>
      <c r="H36" s="222"/>
      <c r="I36" s="222"/>
      <c r="J36" s="222"/>
      <c r="K36" s="222"/>
      <c r="L36" s="222"/>
      <c r="M36" s="14"/>
      <c r="N36" s="227"/>
      <c r="O36" s="227"/>
      <c r="P36" s="227"/>
      <c r="Q36" s="228"/>
      <c r="R36" s="228"/>
      <c r="S36" s="228"/>
      <c r="T36" s="222"/>
    </row>
    <row r="37" spans="1:20" ht="39.75">
      <c r="A37" s="10" t="s">
        <v>97</v>
      </c>
      <c r="B37" s="222"/>
      <c r="C37" s="222"/>
      <c r="D37" s="222"/>
      <c r="E37" s="222"/>
      <c r="F37" s="222"/>
      <c r="G37" s="222"/>
      <c r="H37" s="222"/>
      <c r="I37" s="222"/>
      <c r="J37" s="222"/>
      <c r="K37" s="222"/>
      <c r="L37" s="222"/>
      <c r="M37" s="222"/>
      <c r="O37" s="227"/>
      <c r="P37" s="227"/>
      <c r="Q37" s="227"/>
      <c r="R37" s="228"/>
      <c r="S37" s="228"/>
      <c r="T37" s="228"/>
    </row>
    <row r="38" spans="1:20" s="30" customFormat="1" ht="57.95" customHeight="1">
      <c r="A38" s="224"/>
      <c r="B38" s="358" t="s">
        <v>838</v>
      </c>
      <c r="C38" s="358"/>
      <c r="D38" s="358"/>
      <c r="E38" s="358"/>
      <c r="F38" s="358"/>
      <c r="G38" s="358"/>
      <c r="H38" s="358"/>
      <c r="I38" s="358"/>
      <c r="J38" s="358"/>
      <c r="K38" s="358"/>
      <c r="L38" s="358"/>
      <c r="M38" s="358"/>
      <c r="N38" s="15"/>
      <c r="O38" s="224"/>
      <c r="P38" s="224"/>
      <c r="Q38" s="224"/>
      <c r="R38" s="224"/>
      <c r="S38" s="224"/>
      <c r="T38" s="224"/>
    </row>
    <row r="39" spans="1:20">
      <c r="A39" s="222"/>
      <c r="B39" s="2"/>
      <c r="C39" s="2"/>
      <c r="D39" s="224"/>
      <c r="E39" s="224"/>
      <c r="F39" s="224"/>
      <c r="G39" s="224"/>
      <c r="H39" s="222"/>
      <c r="I39" s="222"/>
      <c r="J39" s="222"/>
      <c r="K39" s="222"/>
      <c r="L39" s="222"/>
      <c r="M39" s="222"/>
      <c r="O39" s="227"/>
      <c r="P39" s="227"/>
      <c r="Q39" s="227"/>
      <c r="R39" s="228"/>
      <c r="S39" s="228"/>
      <c r="T39" s="228"/>
    </row>
    <row r="40" spans="1:20" ht="42.95" customHeight="1">
      <c r="A40" s="222"/>
      <c r="B40" s="2"/>
      <c r="C40" s="2"/>
      <c r="D40" s="370" t="s">
        <v>227</v>
      </c>
      <c r="E40" s="370"/>
      <c r="F40" s="370"/>
      <c r="G40" s="224"/>
      <c r="H40" s="222"/>
      <c r="I40" s="222"/>
      <c r="J40" s="14"/>
      <c r="K40" s="227"/>
      <c r="L40" s="227"/>
      <c r="M40" s="227"/>
      <c r="N40" s="228"/>
      <c r="O40" s="228"/>
      <c r="P40" s="228"/>
      <c r="Q40" s="222"/>
      <c r="R40" s="222"/>
      <c r="S40" s="222"/>
      <c r="T40" s="222"/>
    </row>
    <row r="41" spans="1:20" ht="48" customHeight="1">
      <c r="A41" s="222"/>
      <c r="B41" s="222"/>
      <c r="C41" s="222"/>
      <c r="D41" s="532" t="str">
        <f ca="1">IF(G36="入力完了",SUM(F46:F83),"質問を全て回答してください")</f>
        <v>質問を全て回答してください</v>
      </c>
      <c r="E41" s="532"/>
      <c r="F41" s="532"/>
      <c r="G41" s="532"/>
      <c r="H41" s="222"/>
      <c r="I41" s="222"/>
      <c r="J41" s="14"/>
      <c r="K41" s="227"/>
      <c r="L41" s="227"/>
      <c r="M41" s="227"/>
      <c r="N41" s="228"/>
      <c r="O41" s="228"/>
      <c r="P41" s="228"/>
      <c r="Q41" s="222"/>
      <c r="R41" s="222"/>
      <c r="S41" s="222"/>
      <c r="T41" s="222"/>
    </row>
    <row r="42" spans="1:20" ht="29.1" customHeight="1">
      <c r="A42" s="222"/>
      <c r="B42" s="222"/>
      <c r="C42" s="222"/>
      <c r="D42"/>
      <c r="E42"/>
      <c r="F42"/>
      <c r="G42"/>
      <c r="H42" s="222"/>
      <c r="I42" s="222"/>
      <c r="J42" s="14"/>
      <c r="K42" s="227"/>
      <c r="L42" s="227"/>
      <c r="M42" s="227"/>
      <c r="N42" s="228"/>
      <c r="O42" s="228"/>
      <c r="P42" s="228"/>
      <c r="Q42" s="222"/>
      <c r="R42" s="222"/>
      <c r="S42" s="222"/>
      <c r="T42" s="222"/>
    </row>
    <row r="43" spans="1:20" ht="51.95" customHeight="1">
      <c r="A43" s="222"/>
      <c r="B43" s="13" t="s">
        <v>98</v>
      </c>
      <c r="C43" s="13"/>
      <c r="D43" s="224"/>
      <c r="E43" s="224"/>
      <c r="F43" s="106"/>
      <c r="G43"/>
      <c r="H43"/>
      <c r="I43" s="222"/>
      <c r="J43" s="222"/>
      <c r="K43" s="222"/>
      <c r="L43" s="222"/>
      <c r="M43" s="222"/>
      <c r="O43" s="227"/>
      <c r="P43" s="227"/>
      <c r="Q43" s="227"/>
      <c r="R43" s="228"/>
      <c r="S43" s="228"/>
      <c r="T43" s="228"/>
    </row>
    <row r="44" spans="1:20" ht="25.5">
      <c r="A44" s="222"/>
      <c r="B44" s="237"/>
      <c r="C44" s="237"/>
      <c r="D44" s="224"/>
      <c r="E44" s="224"/>
      <c r="F44" s="106" t="s">
        <v>229</v>
      </c>
      <c r="G44" s="224"/>
      <c r="H44" s="222"/>
      <c r="I44" s="222"/>
      <c r="J44" s="222"/>
      <c r="K44" s="222"/>
      <c r="L44" s="222"/>
      <c r="M44" s="222"/>
      <c r="O44" s="227"/>
      <c r="P44" s="227"/>
      <c r="Q44" s="227"/>
      <c r="R44" s="228"/>
      <c r="S44" s="228"/>
      <c r="T44" s="228"/>
    </row>
    <row r="45" spans="1:20" ht="33.950000000000003" customHeight="1">
      <c r="A45" s="222"/>
      <c r="B45" s="318" t="s">
        <v>99</v>
      </c>
      <c r="C45" s="319"/>
      <c r="D45" s="319"/>
      <c r="E45" s="320"/>
      <c r="F45" s="141" t="s">
        <v>230</v>
      </c>
      <c r="G45" s="65" t="s">
        <v>231</v>
      </c>
      <c r="H45" s="321" t="s">
        <v>101</v>
      </c>
      <c r="I45" s="322"/>
      <c r="J45" s="322"/>
      <c r="K45" s="322"/>
      <c r="L45" s="322"/>
      <c r="M45" s="323"/>
      <c r="O45" s="227"/>
      <c r="P45" s="227"/>
      <c r="Q45" s="227"/>
      <c r="R45" s="228"/>
      <c r="S45" s="228"/>
      <c r="T45" s="228"/>
    </row>
    <row r="46" spans="1:20" ht="114.95" customHeight="1">
      <c r="A46" s="222"/>
      <c r="B46" s="306" t="s">
        <v>102</v>
      </c>
      <c r="C46" s="308" t="s">
        <v>103</v>
      </c>
      <c r="D46" s="308"/>
      <c r="E46" s="308"/>
      <c r="F46" s="151">
        <f ca="1">DATA!C84</f>
        <v>0</v>
      </c>
      <c r="G46" s="124"/>
      <c r="H46" s="366" t="s">
        <v>232</v>
      </c>
      <c r="I46" s="366"/>
      <c r="J46" s="366"/>
      <c r="K46" s="366"/>
      <c r="L46" s="366"/>
      <c r="M46" s="366"/>
      <c r="O46" s="227"/>
      <c r="P46" s="227"/>
      <c r="Q46" s="227"/>
      <c r="R46" s="228"/>
      <c r="S46" s="228"/>
      <c r="T46" s="228"/>
    </row>
    <row r="47" spans="1:20" ht="189.95" customHeight="1">
      <c r="A47" s="222"/>
      <c r="B47" s="310"/>
      <c r="C47" s="308" t="s">
        <v>106</v>
      </c>
      <c r="D47" s="308"/>
      <c r="E47" s="308"/>
      <c r="F47" s="152">
        <f ca="1">DATA!C85</f>
        <v>0</v>
      </c>
      <c r="G47" s="124"/>
      <c r="H47" s="366" t="s">
        <v>233</v>
      </c>
      <c r="I47" s="366"/>
      <c r="J47" s="366"/>
      <c r="K47" s="366"/>
      <c r="L47" s="366"/>
      <c r="M47" s="366"/>
      <c r="O47" s="227"/>
      <c r="P47" s="227"/>
      <c r="Q47" s="227"/>
      <c r="R47" s="228"/>
      <c r="S47" s="228"/>
      <c r="T47" s="228"/>
    </row>
    <row r="48" spans="1:20" ht="87.95" customHeight="1">
      <c r="A48" s="222"/>
      <c r="B48" s="310"/>
      <c r="C48" s="324" t="s">
        <v>108</v>
      </c>
      <c r="D48" s="324"/>
      <c r="E48" s="324"/>
      <c r="F48" s="152" t="str">
        <f ca="1">DATA!C86</f>
        <v>無</v>
      </c>
      <c r="G48" s="124"/>
      <c r="H48" s="366" t="s">
        <v>234</v>
      </c>
      <c r="I48" s="366"/>
      <c r="J48" s="366"/>
      <c r="K48" s="366"/>
      <c r="L48" s="366"/>
      <c r="M48" s="366"/>
      <c r="O48" s="227"/>
      <c r="P48" s="227"/>
      <c r="Q48" s="227"/>
      <c r="R48" s="228"/>
      <c r="S48" s="228"/>
      <c r="T48" s="228"/>
    </row>
    <row r="49" spans="2:15" ht="84.95" customHeight="1">
      <c r="B49" s="310"/>
      <c r="C49" s="308" t="s">
        <v>110</v>
      </c>
      <c r="D49" s="308"/>
      <c r="E49" s="308"/>
      <c r="F49" s="152" t="str">
        <f ca="1">DATA!C87</f>
        <v>無</v>
      </c>
      <c r="G49" s="124"/>
      <c r="H49" s="366" t="s">
        <v>235</v>
      </c>
      <c r="I49" s="366"/>
      <c r="J49" s="366"/>
      <c r="K49" s="366"/>
      <c r="L49" s="366"/>
      <c r="M49" s="366"/>
      <c r="O49" s="227"/>
    </row>
    <row r="50" spans="2:15" ht="126.95" customHeight="1">
      <c r="B50" s="310"/>
      <c r="C50" s="308" t="s">
        <v>112</v>
      </c>
      <c r="D50" s="308"/>
      <c r="E50" s="308"/>
      <c r="F50" s="152" t="str">
        <f ca="1">DATA!C88</f>
        <v>無</v>
      </c>
      <c r="G50" s="124"/>
      <c r="H50" s="366" t="s">
        <v>236</v>
      </c>
      <c r="I50" s="366"/>
      <c r="J50" s="366"/>
      <c r="K50" s="366"/>
      <c r="L50" s="366"/>
      <c r="M50" s="366"/>
      <c r="O50" s="227"/>
    </row>
    <row r="51" spans="2:15" ht="53.1" customHeight="1">
      <c r="B51" s="310"/>
      <c r="C51" s="308" t="s">
        <v>114</v>
      </c>
      <c r="D51" s="308"/>
      <c r="E51" s="308"/>
      <c r="F51" s="152" t="str">
        <f ca="1">DATA!C89</f>
        <v>無</v>
      </c>
      <c r="G51" s="124"/>
      <c r="H51" s="366" t="s">
        <v>237</v>
      </c>
      <c r="I51" s="366"/>
      <c r="J51" s="366"/>
      <c r="K51" s="366"/>
      <c r="L51" s="366"/>
      <c r="M51" s="366"/>
      <c r="O51" s="227"/>
    </row>
    <row r="52" spans="2:15" ht="59.1" customHeight="1">
      <c r="B52" s="310"/>
      <c r="C52" s="308" t="s">
        <v>116</v>
      </c>
      <c r="D52" s="308"/>
      <c r="E52" s="308"/>
      <c r="F52" s="152" t="str">
        <f ca="1">DATA!C90</f>
        <v>無</v>
      </c>
      <c r="G52" s="124"/>
      <c r="H52" s="366" t="s">
        <v>238</v>
      </c>
      <c r="I52" s="366"/>
      <c r="J52" s="366"/>
      <c r="K52" s="366"/>
      <c r="L52" s="366"/>
      <c r="M52" s="366"/>
      <c r="O52" s="227"/>
    </row>
    <row r="53" spans="2:15" ht="59.1" customHeight="1">
      <c r="B53" s="310"/>
      <c r="C53" s="308" t="s">
        <v>118</v>
      </c>
      <c r="D53" s="308"/>
      <c r="E53" s="308"/>
      <c r="F53" s="152">
        <f ca="1">DATA!C91</f>
        <v>0</v>
      </c>
      <c r="G53" s="124"/>
      <c r="H53" s="366" t="s">
        <v>239</v>
      </c>
      <c r="I53" s="366"/>
      <c r="J53" s="366"/>
      <c r="K53" s="366"/>
      <c r="L53" s="366"/>
      <c r="M53" s="366"/>
      <c r="O53" s="227"/>
    </row>
    <row r="54" spans="2:15" ht="60.95" customHeight="1">
      <c r="B54" s="310"/>
      <c r="C54" s="308" t="s">
        <v>120</v>
      </c>
      <c r="D54" s="308"/>
      <c r="E54" s="308"/>
      <c r="F54" s="152">
        <f>DATA!C92</f>
        <v>0</v>
      </c>
      <c r="G54" s="124"/>
      <c r="H54" s="366" t="s">
        <v>839</v>
      </c>
      <c r="I54" s="366"/>
      <c r="J54" s="366"/>
      <c r="K54" s="366"/>
      <c r="L54" s="366"/>
      <c r="M54" s="366"/>
      <c r="O54" s="227"/>
    </row>
    <row r="55" spans="2:15" ht="60" customHeight="1">
      <c r="B55" s="306" t="s">
        <v>122</v>
      </c>
      <c r="C55" s="308" t="s">
        <v>123</v>
      </c>
      <c r="D55" s="308"/>
      <c r="E55" s="308"/>
      <c r="F55" s="152" t="str">
        <f ca="1">DATA!C93</f>
        <v>無</v>
      </c>
      <c r="G55" s="124"/>
      <c r="H55" s="366" t="s">
        <v>241</v>
      </c>
      <c r="I55" s="366"/>
      <c r="J55" s="366"/>
      <c r="K55" s="366"/>
      <c r="L55" s="366"/>
      <c r="M55" s="366"/>
      <c r="O55" s="227"/>
    </row>
    <row r="56" spans="2:15" ht="171" customHeight="1">
      <c r="B56" s="310"/>
      <c r="C56" s="308" t="s">
        <v>125</v>
      </c>
      <c r="D56" s="308"/>
      <c r="E56" s="308"/>
      <c r="F56" s="152" t="str">
        <f ca="1">DATA!C94</f>
        <v>無</v>
      </c>
      <c r="G56" s="124"/>
      <c r="H56" s="366" t="s">
        <v>242</v>
      </c>
      <c r="I56" s="366"/>
      <c r="J56" s="366"/>
      <c r="K56" s="366"/>
      <c r="L56" s="366"/>
      <c r="M56" s="366"/>
      <c r="O56" s="227"/>
    </row>
    <row r="57" spans="2:15" ht="138.94999999999999" customHeight="1">
      <c r="B57" s="138"/>
      <c r="C57" s="308" t="s">
        <v>127</v>
      </c>
      <c r="D57" s="308"/>
      <c r="E57" s="308"/>
      <c r="F57" s="152" t="str">
        <f ca="1">DATA!C95</f>
        <v>無</v>
      </c>
      <c r="G57" s="124"/>
      <c r="H57" s="520" t="s">
        <v>243</v>
      </c>
      <c r="I57" s="521"/>
      <c r="J57" s="521"/>
      <c r="K57" s="521"/>
      <c r="L57" s="521"/>
      <c r="M57" s="522"/>
      <c r="O57" s="227"/>
    </row>
    <row r="58" spans="2:15" ht="141.94999999999999" customHeight="1">
      <c r="B58" s="138"/>
      <c r="C58" s="308" t="s">
        <v>129</v>
      </c>
      <c r="D58" s="308"/>
      <c r="E58" s="308"/>
      <c r="F58" s="152" t="str">
        <f ca="1">DATA!C96</f>
        <v>無</v>
      </c>
      <c r="G58" s="124"/>
      <c r="H58" s="520" t="s">
        <v>244</v>
      </c>
      <c r="I58" s="521"/>
      <c r="J58" s="521"/>
      <c r="K58" s="521"/>
      <c r="L58" s="521"/>
      <c r="M58" s="522"/>
      <c r="O58" s="227"/>
    </row>
    <row r="59" spans="2:15" ht="171" customHeight="1">
      <c r="B59" s="138"/>
      <c r="C59" s="308" t="s">
        <v>131</v>
      </c>
      <c r="D59" s="308"/>
      <c r="E59" s="308"/>
      <c r="F59" s="152" t="str">
        <f ca="1">DATA!C97</f>
        <v>無</v>
      </c>
      <c r="G59" s="124"/>
      <c r="H59" s="520" t="s">
        <v>245</v>
      </c>
      <c r="I59" s="521"/>
      <c r="J59" s="521"/>
      <c r="K59" s="521"/>
      <c r="L59" s="521"/>
      <c r="M59" s="522"/>
      <c r="O59" s="227"/>
    </row>
    <row r="60" spans="2:15" ht="86.1" customHeight="1">
      <c r="B60" s="306" t="s">
        <v>133</v>
      </c>
      <c r="C60" s="308" t="s">
        <v>134</v>
      </c>
      <c r="D60" s="308"/>
      <c r="E60" s="308"/>
      <c r="F60" s="152">
        <f ca="1">DATA!C98</f>
        <v>0</v>
      </c>
      <c r="G60" s="124"/>
      <c r="H60" s="366" t="s">
        <v>246</v>
      </c>
      <c r="I60" s="366"/>
      <c r="J60" s="366"/>
      <c r="K60" s="366"/>
      <c r="L60" s="366"/>
      <c r="M60" s="366"/>
      <c r="O60" s="227"/>
    </row>
    <row r="61" spans="2:15" ht="158.1" customHeight="1">
      <c r="B61" s="307"/>
      <c r="C61" s="308" t="s">
        <v>137</v>
      </c>
      <c r="D61" s="308"/>
      <c r="E61" s="308"/>
      <c r="F61" s="152">
        <f ca="1">DATA!C99</f>
        <v>0</v>
      </c>
      <c r="G61" s="124"/>
      <c r="H61" s="366" t="s">
        <v>247</v>
      </c>
      <c r="I61" s="366"/>
      <c r="J61" s="366"/>
      <c r="K61" s="366"/>
      <c r="L61" s="366"/>
      <c r="M61" s="366"/>
      <c r="O61" s="227" t="str">
        <f>IF(G31="","-",G31)</f>
        <v>-</v>
      </c>
    </row>
    <row r="62" spans="2:15" ht="131.1" customHeight="1">
      <c r="B62" s="50" t="s">
        <v>139</v>
      </c>
      <c r="C62" s="300" t="s">
        <v>140</v>
      </c>
      <c r="D62" s="300"/>
      <c r="E62" s="300"/>
      <c r="F62" s="153" t="str">
        <f ca="1">DATA!C100</f>
        <v>無</v>
      </c>
      <c r="G62" s="125"/>
      <c r="H62" s="372" t="s">
        <v>248</v>
      </c>
      <c r="I62" s="373"/>
      <c r="J62" s="373"/>
      <c r="K62" s="373"/>
      <c r="L62" s="373"/>
      <c r="M62" s="373"/>
      <c r="O62" s="227"/>
    </row>
    <row r="64" spans="2:15" ht="39.75">
      <c r="B64" s="13" t="s">
        <v>142</v>
      </c>
      <c r="C64" s="13"/>
      <c r="D64" s="224"/>
      <c r="E64" s="224"/>
      <c r="F64" s="224"/>
      <c r="G64" s="224"/>
      <c r="H64" s="222"/>
      <c r="I64" s="222"/>
      <c r="J64" s="222"/>
      <c r="K64" s="222"/>
      <c r="L64" s="222"/>
      <c r="M64" s="222"/>
      <c r="O64" s="227"/>
    </row>
    <row r="65" spans="2:14" ht="38.1" customHeight="1">
      <c r="B65" s="367" t="s">
        <v>143</v>
      </c>
      <c r="C65" s="368"/>
      <c r="D65" s="368"/>
      <c r="E65" s="368"/>
      <c r="F65" s="135" t="s">
        <v>249</v>
      </c>
      <c r="G65" s="66" t="s">
        <v>231</v>
      </c>
      <c r="H65" s="67" t="s">
        <v>101</v>
      </c>
      <c r="I65" s="67"/>
      <c r="J65" s="6"/>
      <c r="K65" s="6"/>
      <c r="L65" s="6"/>
      <c r="M65" s="7"/>
    </row>
    <row r="66" spans="2:14" ht="246" customHeight="1">
      <c r="B66" s="527" t="s">
        <v>144</v>
      </c>
      <c r="C66" s="290" t="s">
        <v>145</v>
      </c>
      <c r="D66" s="291"/>
      <c r="E66" s="291"/>
      <c r="F66" s="46" t="str">
        <f ca="1">DATA!$E105</f>
        <v>有</v>
      </c>
      <c r="G66" s="68"/>
      <c r="H66" s="520" t="s">
        <v>840</v>
      </c>
      <c r="I66" s="521"/>
      <c r="J66" s="521"/>
      <c r="K66" s="521"/>
      <c r="L66" s="521"/>
      <c r="M66" s="522"/>
    </row>
    <row r="67" spans="2:14" ht="267" customHeight="1">
      <c r="B67" s="527"/>
      <c r="C67" s="290" t="s">
        <v>146</v>
      </c>
      <c r="D67" s="291"/>
      <c r="E67" s="291"/>
      <c r="F67" s="46" t="str">
        <f ca="1">DATA!$E106</f>
        <v>無</v>
      </c>
      <c r="G67" s="68"/>
      <c r="H67" s="520" t="s">
        <v>841</v>
      </c>
      <c r="I67" s="521"/>
      <c r="J67" s="521"/>
      <c r="K67" s="521"/>
      <c r="L67" s="521"/>
      <c r="M67" s="522"/>
      <c r="N67" s="15"/>
    </row>
    <row r="68" spans="2:14" ht="128.1" customHeight="1">
      <c r="B68" s="527"/>
      <c r="C68" s="290" t="s">
        <v>148</v>
      </c>
      <c r="D68" s="291"/>
      <c r="E68" s="291"/>
      <c r="F68" s="46" t="str">
        <f ca="1">DATA!$E107</f>
        <v>無</v>
      </c>
      <c r="G68" s="68"/>
      <c r="H68" s="520" t="s">
        <v>842</v>
      </c>
      <c r="I68" s="521"/>
      <c r="J68" s="521"/>
      <c r="K68" s="521"/>
      <c r="L68" s="521"/>
      <c r="M68" s="522"/>
    </row>
    <row r="69" spans="2:14" ht="96.95" customHeight="1">
      <c r="B69" s="527"/>
      <c r="C69" s="290" t="s">
        <v>150</v>
      </c>
      <c r="D69" s="291"/>
      <c r="E69" s="291"/>
      <c r="F69" s="46" t="str">
        <f ca="1">DATA!$E108</f>
        <v>有</v>
      </c>
      <c r="G69" s="68"/>
      <c r="H69" s="520" t="s">
        <v>843</v>
      </c>
      <c r="I69" s="521"/>
      <c r="J69" s="521"/>
      <c r="K69" s="521"/>
      <c r="L69" s="521"/>
      <c r="M69" s="522"/>
    </row>
    <row r="70" spans="2:14" ht="72" customHeight="1">
      <c r="B70" s="527"/>
      <c r="C70" s="290" t="s">
        <v>152</v>
      </c>
      <c r="D70" s="291"/>
      <c r="E70" s="291"/>
      <c r="F70" s="46" t="str">
        <f ca="1">DATA!$E109</f>
        <v>有</v>
      </c>
      <c r="G70" s="68"/>
      <c r="H70" s="520" t="s">
        <v>844</v>
      </c>
      <c r="I70" s="521"/>
      <c r="J70" s="521"/>
      <c r="K70" s="521"/>
      <c r="L70" s="521"/>
      <c r="M70" s="522"/>
    </row>
    <row r="71" spans="2:14" ht="197.1" customHeight="1">
      <c r="B71" s="527"/>
      <c r="C71" s="290" t="s">
        <v>153</v>
      </c>
      <c r="D71" s="291"/>
      <c r="E71" s="291"/>
      <c r="F71" s="46" t="str">
        <f ca="1">DATA!$E110</f>
        <v>有</v>
      </c>
      <c r="G71" s="68"/>
      <c r="H71" s="520" t="s">
        <v>845</v>
      </c>
      <c r="I71" s="521"/>
      <c r="J71" s="521"/>
      <c r="K71" s="521"/>
      <c r="L71" s="521"/>
      <c r="M71" s="522"/>
    </row>
    <row r="72" spans="2:14" ht="75" customHeight="1">
      <c r="B72" s="527"/>
      <c r="C72" s="290" t="s">
        <v>155</v>
      </c>
      <c r="D72" s="291"/>
      <c r="E72" s="291"/>
      <c r="F72" s="46" t="str">
        <f ca="1">DATA!$E111</f>
        <v>有</v>
      </c>
      <c r="G72" s="68"/>
      <c r="H72" s="520" t="s">
        <v>846</v>
      </c>
      <c r="I72" s="521"/>
      <c r="J72" s="521"/>
      <c r="K72" s="521"/>
      <c r="L72" s="521"/>
      <c r="M72" s="522"/>
      <c r="N72" s="15"/>
    </row>
    <row r="73" spans="2:14" ht="135" customHeight="1">
      <c r="B73" s="526" t="s">
        <v>157</v>
      </c>
      <c r="C73" s="290" t="s">
        <v>158</v>
      </c>
      <c r="D73" s="291"/>
      <c r="E73" s="291"/>
      <c r="F73" s="46" t="str">
        <f ca="1">DATA!$E112</f>
        <v>無</v>
      </c>
      <c r="G73" s="68"/>
      <c r="H73" s="520" t="s">
        <v>257</v>
      </c>
      <c r="I73" s="521"/>
      <c r="J73" s="521"/>
      <c r="K73" s="521"/>
      <c r="L73" s="521"/>
      <c r="M73" s="522"/>
    </row>
    <row r="74" spans="2:14" ht="264.95" customHeight="1">
      <c r="B74" s="526"/>
      <c r="C74" s="290" t="s">
        <v>160</v>
      </c>
      <c r="D74" s="291"/>
      <c r="E74" s="291"/>
      <c r="F74" s="46" t="str">
        <f ca="1">DATA!$E113</f>
        <v>無</v>
      </c>
      <c r="G74" s="68"/>
      <c r="H74" s="520" t="s">
        <v>258</v>
      </c>
      <c r="I74" s="521"/>
      <c r="J74" s="521"/>
      <c r="K74" s="521"/>
      <c r="L74" s="521"/>
      <c r="M74" s="522"/>
    </row>
    <row r="75" spans="2:14" ht="134.1" customHeight="1">
      <c r="B75" s="58" t="s">
        <v>162</v>
      </c>
      <c r="C75" s="290" t="s">
        <v>163</v>
      </c>
      <c r="D75" s="291"/>
      <c r="E75" s="291"/>
      <c r="F75" s="46" t="str">
        <f ca="1">DATA!$E114</f>
        <v>有</v>
      </c>
      <c r="G75" s="68"/>
      <c r="H75" s="520" t="s">
        <v>259</v>
      </c>
      <c r="I75" s="521"/>
      <c r="J75" s="521"/>
      <c r="K75" s="521"/>
      <c r="L75" s="521"/>
      <c r="M75" s="522"/>
    </row>
    <row r="76" spans="2:14" ht="74.099999999999994" customHeight="1">
      <c r="B76" s="298" t="s">
        <v>164</v>
      </c>
      <c r="C76" s="290" t="s">
        <v>165</v>
      </c>
      <c r="D76" s="291"/>
      <c r="E76" s="291"/>
      <c r="F76" s="46" t="str">
        <f ca="1">DATA!$E115</f>
        <v>有</v>
      </c>
      <c r="G76" s="68"/>
      <c r="H76" s="520" t="s">
        <v>847</v>
      </c>
      <c r="I76" s="521"/>
      <c r="J76" s="521"/>
      <c r="K76" s="521"/>
      <c r="L76" s="521"/>
      <c r="M76" s="522"/>
    </row>
    <row r="77" spans="2:14" ht="56.1" customHeight="1">
      <c r="B77" s="289"/>
      <c r="C77" s="290" t="s">
        <v>167</v>
      </c>
      <c r="D77" s="291"/>
      <c r="E77" s="291"/>
      <c r="F77" s="46" t="str">
        <f ca="1">DATA!$E116</f>
        <v>無</v>
      </c>
      <c r="G77" s="68"/>
      <c r="H77" s="520" t="s">
        <v>261</v>
      </c>
      <c r="I77" s="521"/>
      <c r="J77" s="521"/>
      <c r="K77" s="521"/>
      <c r="L77" s="521"/>
      <c r="M77" s="522"/>
    </row>
    <row r="78" spans="2:14" ht="69" customHeight="1">
      <c r="B78" s="297" t="s">
        <v>169</v>
      </c>
      <c r="C78" s="290" t="s">
        <v>170</v>
      </c>
      <c r="D78" s="291"/>
      <c r="E78" s="291"/>
      <c r="F78" s="46" t="str">
        <f ca="1">DATA!$E117</f>
        <v>無</v>
      </c>
      <c r="G78" s="68"/>
      <c r="H78" s="520" t="s">
        <v>262</v>
      </c>
      <c r="I78" s="521"/>
      <c r="J78" s="521"/>
      <c r="K78" s="521"/>
      <c r="L78" s="521"/>
      <c r="M78" s="522"/>
    </row>
    <row r="79" spans="2:14" ht="159.94999999999999" customHeight="1">
      <c r="B79" s="297"/>
      <c r="C79" s="290" t="s">
        <v>171</v>
      </c>
      <c r="D79" s="291"/>
      <c r="E79" s="291"/>
      <c r="F79" s="46" t="str">
        <f ca="1">DATA!$E118</f>
        <v>無</v>
      </c>
      <c r="G79" s="68"/>
      <c r="H79" s="520" t="s">
        <v>263</v>
      </c>
      <c r="I79" s="521"/>
      <c r="J79" s="521"/>
      <c r="K79" s="521"/>
      <c r="L79" s="521"/>
      <c r="M79" s="522"/>
    </row>
    <row r="80" spans="2:14" ht="147.94999999999999" customHeight="1">
      <c r="B80" s="298" t="s">
        <v>172</v>
      </c>
      <c r="C80" s="290" t="s">
        <v>173</v>
      </c>
      <c r="D80" s="291"/>
      <c r="E80" s="291"/>
      <c r="F80" s="46" t="str">
        <f ca="1">DATA!$E119</f>
        <v>無</v>
      </c>
      <c r="G80" s="68"/>
      <c r="H80" s="520" t="s">
        <v>264</v>
      </c>
      <c r="I80" s="521"/>
      <c r="J80" s="521"/>
      <c r="K80" s="521"/>
      <c r="L80" s="521"/>
      <c r="M80" s="522"/>
    </row>
    <row r="81" spans="2:13" ht="57" customHeight="1">
      <c r="B81" s="289"/>
      <c r="C81" s="290" t="s">
        <v>175</v>
      </c>
      <c r="D81" s="291"/>
      <c r="E81" s="291"/>
      <c r="F81" s="46" t="str">
        <f ca="1">DATA!$E120</f>
        <v>無</v>
      </c>
      <c r="G81" s="68"/>
      <c r="H81" s="520" t="s">
        <v>265</v>
      </c>
      <c r="I81" s="521"/>
      <c r="J81" s="521"/>
      <c r="K81" s="521"/>
      <c r="L81" s="521"/>
      <c r="M81" s="522"/>
    </row>
    <row r="82" spans="2:13" ht="54.95" customHeight="1">
      <c r="B82" s="288" t="s">
        <v>176</v>
      </c>
      <c r="C82" s="290" t="s">
        <v>177</v>
      </c>
      <c r="D82" s="291"/>
      <c r="E82" s="291"/>
      <c r="F82" s="46" t="str">
        <f ca="1">DATA!$E121</f>
        <v>有</v>
      </c>
      <c r="G82" s="68"/>
      <c r="H82" s="523" t="s">
        <v>266</v>
      </c>
      <c r="I82" s="524"/>
      <c r="J82" s="524"/>
      <c r="K82" s="524"/>
      <c r="L82" s="524"/>
      <c r="M82" s="525"/>
    </row>
    <row r="83" spans="2:13" ht="117.95" customHeight="1">
      <c r="B83" s="289"/>
      <c r="C83" s="290" t="s">
        <v>178</v>
      </c>
      <c r="D83" s="291"/>
      <c r="E83" s="291"/>
      <c r="F83" s="46" t="str">
        <f ca="1">DATA!$E122</f>
        <v>有</v>
      </c>
      <c r="G83" s="68"/>
      <c r="H83" s="520" t="s">
        <v>267</v>
      </c>
      <c r="I83" s="521"/>
      <c r="J83" s="521"/>
      <c r="K83" s="521"/>
      <c r="L83" s="521"/>
      <c r="M83" s="522"/>
    </row>
    <row r="84" spans="2:13" ht="75.95" customHeight="1">
      <c r="B84" s="82"/>
      <c r="C84" s="81"/>
      <c r="D84" s="81"/>
      <c r="E84" s="81"/>
      <c r="F84" s="81"/>
      <c r="G84" s="81"/>
      <c r="H84" s="223"/>
      <c r="I84" s="223"/>
      <c r="J84" s="222"/>
      <c r="K84" s="31" t="str">
        <f>HYPERLINK(DATA!B56,"【3】対策と目的ページへジャンプ")</f>
        <v>【3】対策と目的ページへジャンプ</v>
      </c>
      <c r="L84" s="126"/>
      <c r="M84" s="223"/>
    </row>
  </sheetData>
  <mergeCells count="138">
    <mergeCell ref="B3:M3"/>
    <mergeCell ref="B6:H6"/>
    <mergeCell ref="J6:M8"/>
    <mergeCell ref="B8:H8"/>
    <mergeCell ref="B11:M11"/>
    <mergeCell ref="B16:C16"/>
    <mergeCell ref="D16:F16"/>
    <mergeCell ref="H16:M16"/>
    <mergeCell ref="B17:C17"/>
    <mergeCell ref="D17:F17"/>
    <mergeCell ref="H17:K17"/>
    <mergeCell ref="B18:B20"/>
    <mergeCell ref="D18:F18"/>
    <mergeCell ref="H18:K18"/>
    <mergeCell ref="D19:F19"/>
    <mergeCell ref="H19:K19"/>
    <mergeCell ref="D20:F20"/>
    <mergeCell ref="H20:K20"/>
    <mergeCell ref="B21:B22"/>
    <mergeCell ref="D21:F21"/>
    <mergeCell ref="H21:K21"/>
    <mergeCell ref="D22:F22"/>
    <mergeCell ref="H22:K22"/>
    <mergeCell ref="B23:B24"/>
    <mergeCell ref="D23:F23"/>
    <mergeCell ref="H23:K23"/>
    <mergeCell ref="D24:F24"/>
    <mergeCell ref="H24:K24"/>
    <mergeCell ref="D29:F29"/>
    <mergeCell ref="H29:K29"/>
    <mergeCell ref="D30:F30"/>
    <mergeCell ref="H30:K30"/>
    <mergeCell ref="D31:F31"/>
    <mergeCell ref="H31:K31"/>
    <mergeCell ref="B25:B26"/>
    <mergeCell ref="D25:F25"/>
    <mergeCell ref="H25:K25"/>
    <mergeCell ref="D26:F26"/>
    <mergeCell ref="H26:K26"/>
    <mergeCell ref="B27:B31"/>
    <mergeCell ref="D27:F27"/>
    <mergeCell ref="H27:K27"/>
    <mergeCell ref="D28:F28"/>
    <mergeCell ref="H28:K28"/>
    <mergeCell ref="B34:C34"/>
    <mergeCell ref="D34:F34"/>
    <mergeCell ref="H34:K34"/>
    <mergeCell ref="B38:M38"/>
    <mergeCell ref="D40:F40"/>
    <mergeCell ref="D41:G41"/>
    <mergeCell ref="B32:C32"/>
    <mergeCell ref="D32:F32"/>
    <mergeCell ref="H32:K32"/>
    <mergeCell ref="B33:C33"/>
    <mergeCell ref="D33:F33"/>
    <mergeCell ref="H33:K33"/>
    <mergeCell ref="H49:M49"/>
    <mergeCell ref="C50:E50"/>
    <mergeCell ref="H50:M50"/>
    <mergeCell ref="C51:E51"/>
    <mergeCell ref="H51:M51"/>
    <mergeCell ref="C52:E52"/>
    <mergeCell ref="H52:M52"/>
    <mergeCell ref="B45:E45"/>
    <mergeCell ref="H45:M45"/>
    <mergeCell ref="B46:B54"/>
    <mergeCell ref="C46:E46"/>
    <mergeCell ref="H46:M46"/>
    <mergeCell ref="C47:E47"/>
    <mergeCell ref="H47:M47"/>
    <mergeCell ref="C48:E48"/>
    <mergeCell ref="H48:M48"/>
    <mergeCell ref="C49:E49"/>
    <mergeCell ref="C53:E53"/>
    <mergeCell ref="H53:M53"/>
    <mergeCell ref="C54:E54"/>
    <mergeCell ref="H54:M54"/>
    <mergeCell ref="B55:B56"/>
    <mergeCell ref="C55:E55"/>
    <mergeCell ref="H55:M55"/>
    <mergeCell ref="C56:E56"/>
    <mergeCell ref="H56:M56"/>
    <mergeCell ref="B60:B61"/>
    <mergeCell ref="C60:E60"/>
    <mergeCell ref="H60:M60"/>
    <mergeCell ref="C61:E61"/>
    <mergeCell ref="H61:M61"/>
    <mergeCell ref="C62:E62"/>
    <mergeCell ref="H62:M62"/>
    <mergeCell ref="C57:E57"/>
    <mergeCell ref="H57:M57"/>
    <mergeCell ref="C58:E58"/>
    <mergeCell ref="H58:M58"/>
    <mergeCell ref="C59:E59"/>
    <mergeCell ref="H59:M59"/>
    <mergeCell ref="B65:E65"/>
    <mergeCell ref="B73:B74"/>
    <mergeCell ref="C73:E73"/>
    <mergeCell ref="H73:M73"/>
    <mergeCell ref="C74:E74"/>
    <mergeCell ref="H74:M74"/>
    <mergeCell ref="C75:E75"/>
    <mergeCell ref="H75:M75"/>
    <mergeCell ref="C70:E70"/>
    <mergeCell ref="H70:M70"/>
    <mergeCell ref="C71:E71"/>
    <mergeCell ref="H71:M71"/>
    <mergeCell ref="C72:E72"/>
    <mergeCell ref="H72:M72"/>
    <mergeCell ref="B66:B72"/>
    <mergeCell ref="C66:E66"/>
    <mergeCell ref="H66:M66"/>
    <mergeCell ref="C67:E67"/>
    <mergeCell ref="H67:M67"/>
    <mergeCell ref="C68:E68"/>
    <mergeCell ref="H68:M68"/>
    <mergeCell ref="C69:E69"/>
    <mergeCell ref="H69:M69"/>
    <mergeCell ref="B76:B77"/>
    <mergeCell ref="C76:E76"/>
    <mergeCell ref="H76:M76"/>
    <mergeCell ref="C77:E77"/>
    <mergeCell ref="H77:M77"/>
    <mergeCell ref="B78:B79"/>
    <mergeCell ref="C78:E78"/>
    <mergeCell ref="H78:M78"/>
    <mergeCell ref="C79:E79"/>
    <mergeCell ref="H79:M79"/>
    <mergeCell ref="B80:B81"/>
    <mergeCell ref="C80:E80"/>
    <mergeCell ref="H80:M80"/>
    <mergeCell ref="C81:E81"/>
    <mergeCell ref="H81:M81"/>
    <mergeCell ref="B82:B83"/>
    <mergeCell ref="C82:E82"/>
    <mergeCell ref="H82:M82"/>
    <mergeCell ref="C83:E83"/>
    <mergeCell ref="H83:M83"/>
  </mergeCells>
  <phoneticPr fontId="2"/>
  <conditionalFormatting sqref="G36">
    <cfRule type="containsText" dxfId="11" priority="3" operator="containsText" text="入力完了">
      <formula>NOT(ISERROR(SEARCH("入力完了",G36)))</formula>
    </cfRule>
    <cfRule type="containsText" dxfId="10" priority="7" operator="containsText" text="入力未完了">
      <formula>NOT(ISERROR(SEARCH("入力未完了",G36)))</formula>
    </cfRule>
  </conditionalFormatting>
  <conditionalFormatting sqref="F46:F62">
    <cfRule type="containsText" dxfId="9" priority="4" stopIfTrue="1" operator="containsText" text="無">
      <formula>NOT(ISERROR(SEARCH("無",F46)))</formula>
    </cfRule>
    <cfRule type="cellIs" dxfId="8" priority="6" operator="equal">
      <formula>0</formula>
    </cfRule>
    <cfRule type="top10" dxfId="7" priority="8" rank="3"/>
  </conditionalFormatting>
  <conditionalFormatting sqref="D41 F46:F62">
    <cfRule type="expression" dxfId="6" priority="5" stopIfTrue="1">
      <formula>$G$36="入力未完了"</formula>
    </cfRule>
  </conditionalFormatting>
  <conditionalFormatting sqref="F66:F83">
    <cfRule type="containsText" dxfId="5" priority="1" operator="containsText" text="無">
      <formula>NOT(ISERROR(SEARCH("無",F66)))</formula>
    </cfRule>
    <cfRule type="containsText" dxfId="4" priority="2" operator="containsText" text="大">
      <formula>NOT(ISERROR(SEARCH("大",F66)))</formula>
    </cfRule>
  </conditionalFormatting>
  <dataValidations count="3">
    <dataValidation allowBlank="1" showInputMessage="1" showErrorMessage="1" promptTitle="※※確認時注意※※" prompt="赤背景色の場合は質問項目が全て入力されていません！！" sqref="F46:F62" xr:uid="{00000000-0002-0000-1A00-000000000000}"/>
    <dataValidation type="whole" operator="greaterThanOrEqual" allowBlank="1" showInputMessage="1" showErrorMessage="1" sqref="G29 G31:G34" xr:uid="{00000000-0002-0000-1A00-000001000000}">
      <formula1>0</formula1>
    </dataValidation>
    <dataValidation type="whole" operator="greaterThan" allowBlank="1" showInputMessage="1" showErrorMessage="1" sqref="G22 G17 G20" xr:uid="{00000000-0002-0000-1A00-000002000000}">
      <formula1>0</formula1>
    </dataValidation>
  </dataValidations>
  <pageMargins left="0.7" right="0.7" top="0.75" bottom="0.75" header="0.3" footer="0.3"/>
  <pageSetup paperSize="9" scale="26" orientation="portrait" r:id="rId1"/>
  <rowBreaks count="2" manualBreakCount="2">
    <brk id="36" max="10" man="1"/>
    <brk id="62" max="11" man="1"/>
  </rowBreaks>
  <colBreaks count="1" manualBreakCount="1">
    <brk id="13"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9" id="{8E7E7AB4-2497-7642-A1CE-97F3DE177C27}">
            <xm:f>DATA!F60=0</xm:f>
            <x14:dxf>
              <fill>
                <patternFill patternType="lightTrellis">
                  <bgColor theme="2" tint="-0.499984740745262"/>
                </patternFill>
              </fill>
              <border>
                <left style="thin">
                  <color auto="1"/>
                </left>
                <right style="thin">
                  <color auto="1"/>
                </right>
                <top style="thin">
                  <color auto="1"/>
                </top>
                <bottom style="thin">
                  <color auto="1"/>
                </bottom>
                <vertical/>
                <horizontal/>
              </border>
            </x14:dxf>
          </x14:cfRule>
          <x14:cfRule type="expression" priority="10" id="{0C792696-53ED-424C-BD8F-D6C3B238F1C1}">
            <xm:f>AND(DATA!G60=1,G17="")</xm:f>
            <x14:dxf>
              <fill>
                <patternFill>
                  <bgColor rgb="FFFFC7CE"/>
                </patternFill>
              </fill>
              <border>
                <left style="thin">
                  <color auto="1"/>
                </left>
                <right style="thin">
                  <color auto="1"/>
                </right>
                <top style="thin">
                  <color auto="1"/>
                </top>
                <bottom style="thin">
                  <color auto="1"/>
                </bottom>
              </border>
            </x14:dxf>
          </x14:cfRule>
          <xm:sqref>G17:G34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1A00-000003000000}">
          <x14:formula1>
            <xm:f>DATA!$C$64:$D$64</xm:f>
          </x14:formula1>
          <xm:sqref>G21</xm:sqref>
        </x14:dataValidation>
        <x14:dataValidation type="list" allowBlank="1" showInputMessage="1" showErrorMessage="1" xr:uid="{00000000-0002-0000-1A00-000004000000}">
          <x14:formula1>
            <xm:f>DATA!$C$61:$D$61</xm:f>
          </x14:formula1>
          <xm:sqref>G18:G19</xm:sqref>
        </x14:dataValidation>
        <x14:dataValidation type="list" allowBlank="1" showInputMessage="1" showErrorMessage="1" xr:uid="{00000000-0002-0000-1A00-000005000000}">
          <x14:formula1>
            <xm:f>DATA!$C$66:$D$66</xm:f>
          </x14:formula1>
          <xm:sqref>G23</xm:sqref>
        </x14:dataValidation>
        <x14:dataValidation type="list" allowBlank="1" showInputMessage="1" showErrorMessage="1" xr:uid="{00000000-0002-0000-1A00-000006000000}">
          <x14:formula1>
            <xm:f>DATA!$C$68:$D$68</xm:f>
          </x14:formula1>
          <xm:sqref>G25:G26</xm:sqref>
        </x14:dataValidation>
        <x14:dataValidation type="list" allowBlank="1" showInputMessage="1" showErrorMessage="1" xr:uid="{00000000-0002-0000-1A00-000007000000}">
          <x14:formula1>
            <xm:f>DATA!$C$70:$D$70</xm:f>
          </x14:formula1>
          <xm:sqref>G27:G28 G30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2" tint="-9.9978637043366805E-2"/>
  </sheetPr>
  <dimension ref="A2:Q127"/>
  <sheetViews>
    <sheetView workbookViewId="0"/>
  </sheetViews>
  <sheetFormatPr defaultColWidth="11.5546875" defaultRowHeight="19.5"/>
  <cols>
    <col min="1" max="1" width="14" customWidth="1"/>
    <col min="2" max="2" width="41.77734375" bestFit="1" customWidth="1"/>
    <col min="3" max="3" width="11.5546875" customWidth="1"/>
    <col min="4" max="4" width="18.5546875" customWidth="1"/>
    <col min="5" max="5" width="15.6640625" customWidth="1"/>
    <col min="16" max="16" width="11.6640625" customWidth="1"/>
  </cols>
  <sheetData>
    <row r="2" spans="1:12">
      <c r="A2" s="17" t="s">
        <v>734</v>
      </c>
      <c r="B2" s="17" t="s">
        <v>735</v>
      </c>
    </row>
    <row r="3" spans="1:12">
      <c r="A3" s="16">
        <v>1</v>
      </c>
      <c r="B3" s="16" t="s">
        <v>11</v>
      </c>
    </row>
    <row r="4" spans="1:12">
      <c r="A4" s="16">
        <v>2</v>
      </c>
      <c r="B4" s="16" t="s">
        <v>736</v>
      </c>
    </row>
    <row r="5" spans="1:12">
      <c r="A5" s="16">
        <v>3</v>
      </c>
      <c r="B5" s="16" t="s">
        <v>737</v>
      </c>
    </row>
    <row r="6" spans="1:12">
      <c r="A6" s="16">
        <v>4</v>
      </c>
      <c r="B6" s="16" t="s">
        <v>738</v>
      </c>
    </row>
    <row r="7" spans="1:12">
      <c r="A7" s="16"/>
      <c r="B7" s="16"/>
    </row>
    <row r="8" spans="1:12">
      <c r="A8" s="16"/>
      <c r="B8" s="16"/>
    </row>
    <row r="10" spans="1:12">
      <c r="A10" s="18" t="s">
        <v>739</v>
      </c>
    </row>
    <row r="11" spans="1:12">
      <c r="A11" s="93" t="s">
        <v>672</v>
      </c>
      <c r="B11" s="493" t="s">
        <v>673</v>
      </c>
      <c r="C11" s="493"/>
      <c r="D11" s="493" t="s">
        <v>674</v>
      </c>
      <c r="E11" s="493"/>
      <c r="F11" s="493" t="s">
        <v>675</v>
      </c>
      <c r="G11" s="493"/>
      <c r="H11" s="493" t="s">
        <v>671</v>
      </c>
      <c r="I11" s="493"/>
    </row>
    <row r="12" spans="1:12" ht="19.899999999999999" customHeight="1">
      <c r="A12" s="94">
        <v>1</v>
      </c>
      <c r="B12" s="411" t="s">
        <v>676</v>
      </c>
      <c r="C12" s="411"/>
      <c r="D12" s="491" t="s">
        <v>740</v>
      </c>
      <c r="E12" s="411"/>
      <c r="F12" s="411" t="s">
        <v>741</v>
      </c>
      <c r="G12" s="411"/>
      <c r="H12" s="411" t="s">
        <v>679</v>
      </c>
      <c r="I12" s="411"/>
    </row>
    <row r="13" spans="1:12" ht="19.899999999999999" customHeight="1">
      <c r="A13" s="94">
        <v>2</v>
      </c>
      <c r="B13" s="411" t="s">
        <v>680</v>
      </c>
      <c r="C13" s="411"/>
      <c r="D13" s="491" t="s">
        <v>742</v>
      </c>
      <c r="E13" s="411"/>
      <c r="F13" s="411" t="s">
        <v>682</v>
      </c>
      <c r="G13" s="411"/>
      <c r="H13" s="411" t="s">
        <v>683</v>
      </c>
      <c r="I13" s="411"/>
      <c r="J13" s="20"/>
      <c r="K13" s="19"/>
      <c r="L13" s="19"/>
    </row>
    <row r="14" spans="1:12" ht="19.899999999999999" customHeight="1">
      <c r="A14" s="94">
        <v>3</v>
      </c>
      <c r="B14" s="411" t="s">
        <v>684</v>
      </c>
      <c r="C14" s="411"/>
      <c r="D14" s="491" t="s">
        <v>743</v>
      </c>
      <c r="E14" s="411"/>
      <c r="F14" s="411" t="s">
        <v>744</v>
      </c>
      <c r="G14" s="411"/>
      <c r="H14" s="411" t="s">
        <v>687</v>
      </c>
      <c r="I14" s="411"/>
      <c r="J14" s="20"/>
      <c r="K14" s="19"/>
      <c r="L14" s="19"/>
    </row>
    <row r="15" spans="1:12" ht="19.899999999999999" customHeight="1">
      <c r="A15" s="94">
        <v>4</v>
      </c>
      <c r="B15" s="411" t="s">
        <v>688</v>
      </c>
      <c r="C15" s="411"/>
      <c r="D15" s="491" t="s">
        <v>745</v>
      </c>
      <c r="E15" s="411"/>
      <c r="F15" s="411" t="s">
        <v>690</v>
      </c>
      <c r="G15" s="411"/>
      <c r="H15" s="411" t="s">
        <v>691</v>
      </c>
      <c r="I15" s="411"/>
      <c r="J15" s="20"/>
      <c r="K15" s="19"/>
      <c r="L15" s="21"/>
    </row>
    <row r="16" spans="1:12" ht="19.899999999999999" customHeight="1">
      <c r="A16" s="94">
        <v>5</v>
      </c>
      <c r="B16" s="411" t="s">
        <v>692</v>
      </c>
      <c r="C16" s="411"/>
      <c r="D16" s="491" t="s">
        <v>746</v>
      </c>
      <c r="E16" s="411"/>
      <c r="F16" s="411" t="s">
        <v>694</v>
      </c>
      <c r="G16" s="411"/>
      <c r="H16" s="411" t="s">
        <v>695</v>
      </c>
      <c r="I16" s="411"/>
      <c r="J16" s="20"/>
      <c r="K16" s="19"/>
      <c r="L16" s="19"/>
    </row>
    <row r="17" spans="1:12" ht="19.899999999999999" customHeight="1">
      <c r="A17" s="94">
        <v>6</v>
      </c>
      <c r="B17" s="411" t="s">
        <v>696</v>
      </c>
      <c r="C17" s="411"/>
      <c r="D17" s="491" t="s">
        <v>747</v>
      </c>
      <c r="E17" s="411"/>
      <c r="F17" s="411" t="s">
        <v>698</v>
      </c>
      <c r="G17" s="411"/>
      <c r="H17" s="411" t="s">
        <v>699</v>
      </c>
      <c r="I17" s="411"/>
      <c r="J17" s="20"/>
      <c r="K17" s="19"/>
      <c r="L17" s="19"/>
    </row>
    <row r="18" spans="1:12" ht="19.899999999999999" customHeight="1">
      <c r="A18" s="94">
        <v>7</v>
      </c>
      <c r="B18" s="411" t="s">
        <v>700</v>
      </c>
      <c r="C18" s="411"/>
      <c r="D18" s="491" t="s">
        <v>748</v>
      </c>
      <c r="E18" s="411"/>
      <c r="F18" s="411" t="s">
        <v>749</v>
      </c>
      <c r="G18" s="411"/>
      <c r="H18" s="411" t="s">
        <v>703</v>
      </c>
      <c r="I18" s="411"/>
      <c r="J18" s="20"/>
      <c r="K18" s="19"/>
      <c r="L18" s="19"/>
    </row>
    <row r="19" spans="1:12" ht="19.899999999999999" customHeight="1">
      <c r="A19" s="94">
        <v>8</v>
      </c>
      <c r="B19" s="411" t="s">
        <v>704</v>
      </c>
      <c r="C19" s="411"/>
      <c r="D19" s="491" t="s">
        <v>750</v>
      </c>
      <c r="E19" s="411"/>
      <c r="F19" s="411" t="s">
        <v>706</v>
      </c>
      <c r="G19" s="411"/>
      <c r="H19" s="411" t="s">
        <v>707</v>
      </c>
      <c r="I19" s="411"/>
    </row>
    <row r="20" spans="1:12">
      <c r="A20" s="94">
        <v>9</v>
      </c>
      <c r="B20" s="411" t="s">
        <v>708</v>
      </c>
      <c r="C20" s="411"/>
      <c r="D20" s="411"/>
      <c r="E20" s="411"/>
      <c r="F20" s="411"/>
      <c r="G20" s="411"/>
      <c r="H20" s="411"/>
      <c r="I20" s="411"/>
    </row>
    <row r="21" spans="1:12">
      <c r="A21" s="94">
        <v>10</v>
      </c>
      <c r="B21" s="411" t="s">
        <v>709</v>
      </c>
      <c r="C21" s="411"/>
      <c r="D21" s="411"/>
      <c r="E21" s="411"/>
      <c r="F21" s="411"/>
      <c r="G21" s="411"/>
      <c r="H21" s="411"/>
      <c r="I21" s="411"/>
    </row>
    <row r="23" spans="1:12">
      <c r="A23" s="18" t="s">
        <v>751</v>
      </c>
    </row>
    <row r="24" spans="1:12">
      <c r="A24" s="17" t="s">
        <v>752</v>
      </c>
      <c r="B24" s="17" t="s">
        <v>753</v>
      </c>
      <c r="C24" s="17" t="s">
        <v>754</v>
      </c>
    </row>
    <row r="25" spans="1:12">
      <c r="A25" s="16" t="s">
        <v>755</v>
      </c>
      <c r="B25" s="16" t="s">
        <v>756</v>
      </c>
      <c r="C25" s="27">
        <v>500000</v>
      </c>
    </row>
    <row r="26" spans="1:12">
      <c r="A26" s="16" t="s">
        <v>757</v>
      </c>
      <c r="B26" s="16" t="s">
        <v>756</v>
      </c>
      <c r="C26" s="27">
        <v>1250000</v>
      </c>
    </row>
    <row r="27" spans="1:12">
      <c r="A27" s="16" t="s">
        <v>758</v>
      </c>
      <c r="B27" s="16" t="s">
        <v>756</v>
      </c>
      <c r="C27" s="27">
        <v>0</v>
      </c>
    </row>
    <row r="28" spans="1:12">
      <c r="A28" s="16" t="s">
        <v>759</v>
      </c>
      <c r="B28" s="16" t="s">
        <v>760</v>
      </c>
      <c r="C28" s="28">
        <v>2000000</v>
      </c>
    </row>
    <row r="29" spans="1:12">
      <c r="A29" s="16" t="s">
        <v>761</v>
      </c>
      <c r="B29" s="16" t="s">
        <v>762</v>
      </c>
      <c r="C29" s="28">
        <v>1500000</v>
      </c>
    </row>
    <row r="30" spans="1:12">
      <c r="A30" s="16" t="s">
        <v>763</v>
      </c>
      <c r="B30" s="16" t="s">
        <v>764</v>
      </c>
      <c r="C30" s="28">
        <v>1000000</v>
      </c>
    </row>
    <row r="31" spans="1:12">
      <c r="A31" s="16" t="s">
        <v>765</v>
      </c>
      <c r="B31" s="16" t="s">
        <v>764</v>
      </c>
      <c r="C31" s="28">
        <v>500000</v>
      </c>
    </row>
    <row r="32" spans="1:12">
      <c r="A32" s="16" t="s">
        <v>766</v>
      </c>
      <c r="B32" s="16" t="s">
        <v>764</v>
      </c>
      <c r="C32" s="28" t="s">
        <v>767</v>
      </c>
    </row>
    <row r="33" spans="1:5">
      <c r="A33" s="16" t="s">
        <v>768</v>
      </c>
      <c r="B33" s="16" t="s">
        <v>769</v>
      </c>
      <c r="C33" s="28"/>
    </row>
    <row r="35" spans="1:5">
      <c r="A35" s="18" t="s">
        <v>770</v>
      </c>
    </row>
    <row r="36" spans="1:5">
      <c r="A36" s="17" t="s">
        <v>771</v>
      </c>
      <c r="B36" s="17" t="s">
        <v>772</v>
      </c>
      <c r="C36" s="17" t="s">
        <v>773</v>
      </c>
      <c r="D36" s="17" t="s">
        <v>774</v>
      </c>
      <c r="E36" s="17" t="s">
        <v>775</v>
      </c>
    </row>
    <row r="37" spans="1:5">
      <c r="A37" s="16"/>
      <c r="B37" s="16"/>
      <c r="C37" s="16"/>
      <c r="D37" s="16"/>
      <c r="E37" s="16"/>
    </row>
    <row r="38" spans="1:5">
      <c r="A38" s="16"/>
      <c r="B38" s="16"/>
      <c r="C38" s="16"/>
      <c r="D38" s="16"/>
      <c r="E38" s="16"/>
    </row>
    <row r="39" spans="1:5">
      <c r="A39" s="16"/>
      <c r="B39" s="16"/>
      <c r="C39" s="16"/>
      <c r="D39" s="16"/>
      <c r="E39" s="16"/>
    </row>
    <row r="40" spans="1:5">
      <c r="A40" s="16"/>
      <c r="B40" s="16"/>
      <c r="C40" s="16"/>
      <c r="D40" s="16"/>
      <c r="E40" s="16"/>
    </row>
    <row r="41" spans="1:5">
      <c r="A41" s="16"/>
      <c r="B41" s="16"/>
      <c r="C41" s="16"/>
      <c r="D41" s="16"/>
      <c r="E41" s="16"/>
    </row>
    <row r="43" spans="1:5">
      <c r="A43" s="22" t="s">
        <v>776</v>
      </c>
    </row>
    <row r="44" spans="1:5">
      <c r="A44" s="17" t="s">
        <v>771</v>
      </c>
      <c r="B44" s="17" t="s">
        <v>777</v>
      </c>
    </row>
    <row r="45" spans="1:5">
      <c r="A45" s="16"/>
      <c r="B45" s="16"/>
    </row>
    <row r="46" spans="1:5">
      <c r="A46" s="16"/>
      <c r="B46" s="16"/>
    </row>
    <row r="47" spans="1:5">
      <c r="A47" s="16"/>
      <c r="B47" s="16"/>
    </row>
    <row r="48" spans="1:5">
      <c r="A48" s="16"/>
      <c r="B48" s="16"/>
    </row>
    <row r="49" spans="1:17">
      <c r="A49" s="16"/>
      <c r="B49" s="16"/>
    </row>
    <row r="52" spans="1:17">
      <c r="A52" s="56" t="s">
        <v>778</v>
      </c>
    </row>
    <row r="53" spans="1:17">
      <c r="A53" s="16">
        <f>IF(TOP!C11="","",INDEX(DATA_02!$A$3:$B$8,MATCH(TOP!C11,DATA_02!B3:B8,0),1))</f>
        <v>1</v>
      </c>
      <c r="B53" s="16"/>
    </row>
    <row r="54" spans="1:17">
      <c r="A54" s="16">
        <f>IF(TOP!C10="","",INDEX(DATA_02!A12:B21,MATCH(TOP!C10,DATA_02!B12:B21,0),1))</f>
        <v>1</v>
      </c>
      <c r="B54" s="16"/>
    </row>
    <row r="55" spans="1:17">
      <c r="A55" s="55" t="str">
        <f>"0"&amp;A53</f>
        <v>01</v>
      </c>
      <c r="B55" s="16" t="str">
        <f>"#'"&amp;A55&amp;"_損害額試算'!A1"</f>
        <v>#'01_損害額試算'!A1</v>
      </c>
    </row>
    <row r="56" spans="1:17">
      <c r="A56" s="55"/>
      <c r="B56" s="16" t="str">
        <f>"#'対策と本シナリオにおける効果_0"&amp;A54&amp;"'!A1"</f>
        <v>#'対策と本シナリオにおける効果_01'!A1</v>
      </c>
    </row>
    <row r="58" spans="1:17" ht="20.100000000000001" customHeight="1">
      <c r="A58" s="16"/>
      <c r="B58" s="16"/>
      <c r="C58" s="72" t="s">
        <v>779</v>
      </c>
      <c r="D58" s="72"/>
      <c r="E58" s="72"/>
      <c r="F58" s="505" t="s">
        <v>780</v>
      </c>
      <c r="G58" s="506"/>
      <c r="H58" s="506"/>
      <c r="I58" s="506"/>
      <c r="J58" s="506"/>
      <c r="K58" s="506"/>
      <c r="L58" s="506"/>
      <c r="M58" s="506"/>
      <c r="N58" s="506"/>
      <c r="O58" s="506"/>
      <c r="P58" s="506"/>
      <c r="Q58" s="506"/>
    </row>
    <row r="59" spans="1:17" ht="97.5">
      <c r="A59" s="16"/>
      <c r="B59" s="16"/>
      <c r="C59" s="72" t="s">
        <v>781</v>
      </c>
      <c r="D59" s="72"/>
      <c r="E59" s="16"/>
      <c r="F59" s="43" t="s">
        <v>782</v>
      </c>
      <c r="G59" s="43" t="s">
        <v>783</v>
      </c>
      <c r="H59" s="74" t="s">
        <v>784</v>
      </c>
      <c r="I59" s="74" t="s">
        <v>785</v>
      </c>
      <c r="J59" s="74" t="s">
        <v>786</v>
      </c>
      <c r="K59" s="74" t="s">
        <v>787</v>
      </c>
      <c r="L59" s="74" t="s">
        <v>788</v>
      </c>
      <c r="M59" s="74" t="s">
        <v>789</v>
      </c>
      <c r="N59" s="74" t="s">
        <v>790</v>
      </c>
      <c r="O59" s="74" t="s">
        <v>791</v>
      </c>
      <c r="P59" s="118" t="s">
        <v>708</v>
      </c>
      <c r="Q59" s="118" t="s">
        <v>709</v>
      </c>
    </row>
    <row r="60" spans="1:17">
      <c r="A60" s="75" t="s">
        <v>193</v>
      </c>
      <c r="B60" s="75"/>
      <c r="C60" s="44"/>
      <c r="D60" s="44"/>
      <c r="E60" s="16"/>
      <c r="F60" s="44">
        <f ca="1">IF(G60=1,1,0)</f>
        <v>1</v>
      </c>
      <c r="G60" s="44">
        <f t="shared" ref="G60:G77" ca="1" si="0">IF(OFFSET($H60,0,$A$54-1)="○",1,0)</f>
        <v>1</v>
      </c>
      <c r="H60" s="77" t="s">
        <v>792</v>
      </c>
      <c r="I60" s="77" t="s">
        <v>792</v>
      </c>
      <c r="J60" s="77" t="s">
        <v>792</v>
      </c>
      <c r="K60" s="77" t="s">
        <v>792</v>
      </c>
      <c r="L60" s="77" t="s">
        <v>793</v>
      </c>
      <c r="M60" s="77" t="s">
        <v>792</v>
      </c>
      <c r="N60" s="77" t="s">
        <v>792</v>
      </c>
      <c r="O60" s="77" t="s">
        <v>793</v>
      </c>
      <c r="P60" s="119"/>
      <c r="Q60" s="119"/>
    </row>
    <row r="61" spans="1:17" ht="30.95" customHeight="1">
      <c r="A61" s="507" t="s">
        <v>195</v>
      </c>
      <c r="B61" s="75">
        <v>1</v>
      </c>
      <c r="C61" s="44" t="s">
        <v>794</v>
      </c>
      <c r="D61" s="44" t="s">
        <v>795</v>
      </c>
      <c r="E61" s="16"/>
      <c r="F61" s="44">
        <f ca="1">IF(G61=1,1,0)</f>
        <v>1</v>
      </c>
      <c r="G61" s="44">
        <f t="shared" ca="1" si="0"/>
        <v>1</v>
      </c>
      <c r="H61" s="77" t="s">
        <v>792</v>
      </c>
      <c r="I61" s="77" t="s">
        <v>792</v>
      </c>
      <c r="J61" s="77" t="s">
        <v>792</v>
      </c>
      <c r="K61" s="77" t="s">
        <v>792</v>
      </c>
      <c r="L61" s="77" t="s">
        <v>793</v>
      </c>
      <c r="M61" s="77" t="s">
        <v>792</v>
      </c>
      <c r="N61" s="77" t="s">
        <v>793</v>
      </c>
      <c r="O61" s="77" t="s">
        <v>793</v>
      </c>
      <c r="P61" s="119"/>
      <c r="Q61" s="119"/>
    </row>
    <row r="62" spans="1:17" ht="30.95" customHeight="1">
      <c r="A62" s="508"/>
      <c r="B62" s="75">
        <v>2</v>
      </c>
      <c r="C62" s="44"/>
      <c r="D62" s="44"/>
      <c r="E62" s="16"/>
      <c r="F62" s="45">
        <f ca="1">IF(G60=1,IF('02_損害額試算'!G18="いいえ",1,0),0)</f>
        <v>0</v>
      </c>
      <c r="G62" s="44">
        <f t="shared" ca="1" si="0"/>
        <v>1</v>
      </c>
      <c r="H62" s="77" t="s">
        <v>792</v>
      </c>
      <c r="I62" s="77" t="s">
        <v>792</v>
      </c>
      <c r="J62" s="77" t="s">
        <v>792</v>
      </c>
      <c r="K62" s="77" t="s">
        <v>792</v>
      </c>
      <c r="L62" s="77" t="s">
        <v>793</v>
      </c>
      <c r="M62" s="77" t="s">
        <v>792</v>
      </c>
      <c r="N62" s="77" t="s">
        <v>793</v>
      </c>
      <c r="O62" s="77" t="s">
        <v>793</v>
      </c>
      <c r="P62" s="119"/>
      <c r="Q62" s="119"/>
    </row>
    <row r="63" spans="1:17" ht="30.95" customHeight="1">
      <c r="A63" s="509"/>
      <c r="B63" s="75">
        <v>3</v>
      </c>
      <c r="C63" s="44"/>
      <c r="D63" s="44"/>
      <c r="E63" s="16"/>
      <c r="F63" s="45">
        <f ca="1">IF(G63=1,IF('02_損害額試算'!G19="はい",1,0),0)</f>
        <v>0</v>
      </c>
      <c r="G63" s="44">
        <f t="shared" ca="1" si="0"/>
        <v>1</v>
      </c>
      <c r="H63" s="77" t="s">
        <v>792</v>
      </c>
      <c r="I63" s="77" t="s">
        <v>792</v>
      </c>
      <c r="J63" s="77" t="s">
        <v>792</v>
      </c>
      <c r="K63" s="77" t="s">
        <v>792</v>
      </c>
      <c r="L63" s="77" t="s">
        <v>793</v>
      </c>
      <c r="M63" s="77" t="s">
        <v>792</v>
      </c>
      <c r="N63" s="77" t="s">
        <v>793</v>
      </c>
      <c r="O63" s="77" t="s">
        <v>793</v>
      </c>
      <c r="P63" s="119"/>
      <c r="Q63" s="119"/>
    </row>
    <row r="64" spans="1:17" ht="30.95" customHeight="1">
      <c r="A64" s="507" t="s">
        <v>200</v>
      </c>
      <c r="B64" s="75">
        <v>1</v>
      </c>
      <c r="C64" s="44" t="s">
        <v>794</v>
      </c>
      <c r="D64" s="44" t="s">
        <v>795</v>
      </c>
      <c r="E64" s="16"/>
      <c r="F64" s="44">
        <f ca="1">IF(G64=1,1,0)</f>
        <v>0</v>
      </c>
      <c r="G64" s="44">
        <f t="shared" ca="1" si="0"/>
        <v>0</v>
      </c>
      <c r="H64" s="77" t="s">
        <v>793</v>
      </c>
      <c r="I64" s="77" t="s">
        <v>792</v>
      </c>
      <c r="J64" s="77" t="s">
        <v>793</v>
      </c>
      <c r="K64" s="77" t="s">
        <v>793</v>
      </c>
      <c r="L64" s="77" t="s">
        <v>793</v>
      </c>
      <c r="M64" s="77" t="s">
        <v>792</v>
      </c>
      <c r="N64" s="77" t="s">
        <v>792</v>
      </c>
      <c r="O64" s="77" t="s">
        <v>793</v>
      </c>
      <c r="P64" s="119"/>
      <c r="Q64" s="119"/>
    </row>
    <row r="65" spans="1:17" ht="30.95" customHeight="1">
      <c r="A65" s="509"/>
      <c r="B65" s="75">
        <v>2</v>
      </c>
      <c r="C65" s="44"/>
      <c r="D65" s="44"/>
      <c r="E65" s="16"/>
      <c r="F65" s="45">
        <f ca="1">IF(G65=1,IF('02_損害額試算'!G21="はい",1,0),0)</f>
        <v>0</v>
      </c>
      <c r="G65" s="44">
        <f t="shared" ca="1" si="0"/>
        <v>0</v>
      </c>
      <c r="H65" s="77" t="s">
        <v>793</v>
      </c>
      <c r="I65" s="77" t="s">
        <v>792</v>
      </c>
      <c r="J65" s="77" t="s">
        <v>793</v>
      </c>
      <c r="K65" s="77" t="s">
        <v>793</v>
      </c>
      <c r="L65" s="77" t="s">
        <v>793</v>
      </c>
      <c r="M65" s="77" t="s">
        <v>792</v>
      </c>
      <c r="N65" s="77" t="s">
        <v>792</v>
      </c>
      <c r="O65" s="77" t="s">
        <v>793</v>
      </c>
      <c r="P65" s="119"/>
      <c r="Q65" s="119"/>
    </row>
    <row r="66" spans="1:17" ht="30.95" customHeight="1">
      <c r="A66" s="507" t="s">
        <v>204</v>
      </c>
      <c r="B66" s="75">
        <v>1</v>
      </c>
      <c r="C66" s="44" t="s">
        <v>794</v>
      </c>
      <c r="D66" s="44" t="s">
        <v>795</v>
      </c>
      <c r="E66" s="16"/>
      <c r="F66" s="44">
        <f ca="1">IF(G66=1,1,0)</f>
        <v>0</v>
      </c>
      <c r="G66" s="44">
        <f t="shared" ca="1" si="0"/>
        <v>0</v>
      </c>
      <c r="H66" s="77" t="s">
        <v>793</v>
      </c>
      <c r="I66" s="77" t="s">
        <v>793</v>
      </c>
      <c r="J66" s="77" t="s">
        <v>792</v>
      </c>
      <c r="K66" s="77" t="s">
        <v>792</v>
      </c>
      <c r="L66" s="77" t="s">
        <v>793</v>
      </c>
      <c r="M66" s="77" t="s">
        <v>792</v>
      </c>
      <c r="N66" s="77" t="s">
        <v>792</v>
      </c>
      <c r="O66" s="77" t="s">
        <v>793</v>
      </c>
      <c r="P66" s="119"/>
      <c r="Q66" s="119"/>
    </row>
    <row r="67" spans="1:17" ht="30.95" customHeight="1">
      <c r="A67" s="509"/>
      <c r="B67" s="75">
        <v>2</v>
      </c>
      <c r="C67" s="44"/>
      <c r="D67" s="44"/>
      <c r="E67" s="16"/>
      <c r="F67" s="45">
        <f ca="1">IF(G67=1,IF('02_損害額試算'!G23="はい",1,0),0)</f>
        <v>0</v>
      </c>
      <c r="G67" s="44">
        <f t="shared" ca="1" si="0"/>
        <v>0</v>
      </c>
      <c r="H67" s="77" t="s">
        <v>793</v>
      </c>
      <c r="I67" s="77" t="s">
        <v>793</v>
      </c>
      <c r="J67" s="77" t="s">
        <v>792</v>
      </c>
      <c r="K67" s="77" t="s">
        <v>792</v>
      </c>
      <c r="L67" s="77" t="s">
        <v>793</v>
      </c>
      <c r="M67" s="77" t="s">
        <v>792</v>
      </c>
      <c r="N67" s="77" t="s">
        <v>792</v>
      </c>
      <c r="O67" s="77" t="s">
        <v>793</v>
      </c>
      <c r="P67" s="119"/>
      <c r="Q67" s="119"/>
    </row>
    <row r="68" spans="1:17" ht="30.95" customHeight="1">
      <c r="A68" s="507" t="s">
        <v>207</v>
      </c>
      <c r="B68" s="76">
        <v>1</v>
      </c>
      <c r="C68" s="44" t="s">
        <v>794</v>
      </c>
      <c r="D68" s="44" t="s">
        <v>795</v>
      </c>
      <c r="E68" s="16"/>
      <c r="F68" s="44">
        <f ca="1">IF(G68=1,1,0)</f>
        <v>1</v>
      </c>
      <c r="G68" s="44">
        <f t="shared" ca="1" si="0"/>
        <v>1</v>
      </c>
      <c r="H68" s="77" t="s">
        <v>792</v>
      </c>
      <c r="I68" s="77" t="s">
        <v>792</v>
      </c>
      <c r="J68" s="77" t="s">
        <v>792</v>
      </c>
      <c r="K68" s="77" t="s">
        <v>792</v>
      </c>
      <c r="L68" s="77" t="s">
        <v>793</v>
      </c>
      <c r="M68" s="77" t="s">
        <v>792</v>
      </c>
      <c r="N68" s="77" t="s">
        <v>792</v>
      </c>
      <c r="O68" s="77" t="s">
        <v>793</v>
      </c>
      <c r="P68" s="119"/>
      <c r="Q68" s="119"/>
    </row>
    <row r="69" spans="1:17" ht="30.95" customHeight="1">
      <c r="A69" s="509"/>
      <c r="B69" s="76">
        <v>2</v>
      </c>
      <c r="C69" s="44" t="s">
        <v>794</v>
      </c>
      <c r="D69" s="44" t="s">
        <v>795</v>
      </c>
      <c r="E69" s="16"/>
      <c r="F69" s="219">
        <f ca="1">IF(G69=1,1,0)</f>
        <v>1</v>
      </c>
      <c r="G69" s="44">
        <f t="shared" ca="1" si="0"/>
        <v>1</v>
      </c>
      <c r="H69" s="77" t="s">
        <v>792</v>
      </c>
      <c r="I69" s="77" t="s">
        <v>792</v>
      </c>
      <c r="J69" s="77" t="s">
        <v>792</v>
      </c>
      <c r="K69" s="77" t="s">
        <v>792</v>
      </c>
      <c r="L69" s="77" t="s">
        <v>793</v>
      </c>
      <c r="M69" s="77" t="s">
        <v>792</v>
      </c>
      <c r="N69" s="77" t="s">
        <v>792</v>
      </c>
      <c r="O69" s="77" t="s">
        <v>793</v>
      </c>
      <c r="P69" s="119"/>
      <c r="Q69" s="119"/>
    </row>
    <row r="70" spans="1:17" ht="30.95" customHeight="1">
      <c r="A70" s="507" t="s">
        <v>211</v>
      </c>
      <c r="B70" s="75">
        <v>1</v>
      </c>
      <c r="C70" s="44" t="s">
        <v>794</v>
      </c>
      <c r="D70" s="44" t="s">
        <v>795</v>
      </c>
      <c r="E70" s="16"/>
      <c r="F70" s="44">
        <f ca="1">IF(G70=1,1,0)</f>
        <v>1</v>
      </c>
      <c r="G70" s="44">
        <f t="shared" ca="1" si="0"/>
        <v>1</v>
      </c>
      <c r="H70" s="77" t="s">
        <v>792</v>
      </c>
      <c r="I70" s="77" t="s">
        <v>792</v>
      </c>
      <c r="J70" s="77" t="s">
        <v>793</v>
      </c>
      <c r="K70" s="77" t="s">
        <v>793</v>
      </c>
      <c r="L70" s="77" t="s">
        <v>793</v>
      </c>
      <c r="M70" s="77" t="s">
        <v>793</v>
      </c>
      <c r="N70" s="77" t="s">
        <v>793</v>
      </c>
      <c r="O70" s="77" t="s">
        <v>793</v>
      </c>
      <c r="P70" s="119"/>
      <c r="Q70" s="119"/>
    </row>
    <row r="71" spans="1:17" ht="30.95" customHeight="1">
      <c r="A71" s="508"/>
      <c r="B71" s="75">
        <v>2</v>
      </c>
      <c r="C71" s="44" t="s">
        <v>794</v>
      </c>
      <c r="D71" s="44" t="s">
        <v>795</v>
      </c>
      <c r="E71" s="16"/>
      <c r="F71" s="45">
        <f ca="1">IF(G71=1,IF('02_損害額試算'!G27="はい",1,0),0)</f>
        <v>0</v>
      </c>
      <c r="G71" s="44">
        <f t="shared" ca="1" si="0"/>
        <v>1</v>
      </c>
      <c r="H71" s="77" t="s">
        <v>792</v>
      </c>
      <c r="I71" s="77" t="s">
        <v>792</v>
      </c>
      <c r="J71" s="77" t="s">
        <v>793</v>
      </c>
      <c r="K71" s="77" t="s">
        <v>793</v>
      </c>
      <c r="L71" s="77" t="s">
        <v>793</v>
      </c>
      <c r="M71" s="77" t="s">
        <v>793</v>
      </c>
      <c r="N71" s="77" t="s">
        <v>793</v>
      </c>
      <c r="O71" s="77" t="s">
        <v>793</v>
      </c>
      <c r="P71" s="119"/>
      <c r="Q71" s="119"/>
    </row>
    <row r="72" spans="1:17" ht="30.95" customHeight="1">
      <c r="A72" s="508"/>
      <c r="B72" s="75">
        <v>3</v>
      </c>
      <c r="C72" s="44"/>
      <c r="D72" s="44"/>
      <c r="E72" s="16"/>
      <c r="F72" s="45">
        <f ca="1">IF(G72=1,IF('02_損害額試算'!G28="はい",1,0),0)</f>
        <v>0</v>
      </c>
      <c r="G72" s="44">
        <f t="shared" ca="1" si="0"/>
        <v>1</v>
      </c>
      <c r="H72" s="77" t="s">
        <v>792</v>
      </c>
      <c r="I72" s="77" t="s">
        <v>792</v>
      </c>
      <c r="J72" s="77" t="s">
        <v>793</v>
      </c>
      <c r="K72" s="77" t="s">
        <v>793</v>
      </c>
      <c r="L72" s="77" t="s">
        <v>793</v>
      </c>
      <c r="M72" s="77" t="s">
        <v>793</v>
      </c>
      <c r="N72" s="77" t="s">
        <v>793</v>
      </c>
      <c r="O72" s="77" t="s">
        <v>793</v>
      </c>
      <c r="P72" s="119"/>
      <c r="Q72" s="119"/>
    </row>
    <row r="73" spans="1:17" ht="30.95" customHeight="1">
      <c r="A73" s="508"/>
      <c r="B73" s="75">
        <v>4</v>
      </c>
      <c r="C73" s="44" t="s">
        <v>794</v>
      </c>
      <c r="D73" s="44" t="s">
        <v>795</v>
      </c>
      <c r="E73" s="16"/>
      <c r="F73" s="45">
        <f ca="1">IF(G73=1,IF('02_損害額試算'!G27="はい",1,0),0)</f>
        <v>0</v>
      </c>
      <c r="G73" s="44">
        <f t="shared" ca="1" si="0"/>
        <v>1</v>
      </c>
      <c r="H73" s="77" t="s">
        <v>792</v>
      </c>
      <c r="I73" s="77" t="s">
        <v>792</v>
      </c>
      <c r="J73" s="77" t="s">
        <v>793</v>
      </c>
      <c r="K73" s="77" t="s">
        <v>796</v>
      </c>
      <c r="L73" s="77" t="s">
        <v>793</v>
      </c>
      <c r="M73" s="77" t="s">
        <v>793</v>
      </c>
      <c r="N73" s="77" t="s">
        <v>793</v>
      </c>
      <c r="O73" s="77" t="s">
        <v>793</v>
      </c>
      <c r="P73" s="119"/>
      <c r="Q73" s="119"/>
    </row>
    <row r="74" spans="1:17" ht="30.95" customHeight="1">
      <c r="A74" s="509"/>
      <c r="B74" s="75">
        <v>5</v>
      </c>
      <c r="C74" s="44"/>
      <c r="D74" s="44"/>
      <c r="E74" s="16"/>
      <c r="F74" s="45">
        <f ca="1">IF(G74=1,IF('02_損害額試算'!G30="はい",1,0),0)</f>
        <v>0</v>
      </c>
      <c r="G74" s="44">
        <f t="shared" ca="1" si="0"/>
        <v>1</v>
      </c>
      <c r="H74" s="77" t="s">
        <v>792</v>
      </c>
      <c r="I74" s="77" t="s">
        <v>792</v>
      </c>
      <c r="J74" s="77" t="s">
        <v>793</v>
      </c>
      <c r="K74" s="77" t="s">
        <v>793</v>
      </c>
      <c r="L74" s="77" t="s">
        <v>793</v>
      </c>
      <c r="M74" s="77" t="s">
        <v>793</v>
      </c>
      <c r="N74" s="77" t="s">
        <v>793</v>
      </c>
      <c r="O74" s="77" t="s">
        <v>793</v>
      </c>
      <c r="P74" s="119"/>
      <c r="Q74" s="119"/>
    </row>
    <row r="75" spans="1:17" ht="30.95" customHeight="1">
      <c r="A75" s="75" t="s">
        <v>219</v>
      </c>
      <c r="B75" s="75"/>
      <c r="C75" s="44"/>
      <c r="D75" s="44"/>
      <c r="E75" s="16"/>
      <c r="F75" s="44">
        <f ca="1">IF(G75=1,1,0)</f>
        <v>0</v>
      </c>
      <c r="G75" s="44">
        <f t="shared" ca="1" si="0"/>
        <v>0</v>
      </c>
      <c r="H75" s="77" t="s">
        <v>793</v>
      </c>
      <c r="I75" s="77" t="s">
        <v>793</v>
      </c>
      <c r="J75" s="77" t="s">
        <v>793</v>
      </c>
      <c r="K75" s="77" t="s">
        <v>793</v>
      </c>
      <c r="L75" s="77" t="s">
        <v>793</v>
      </c>
      <c r="M75" s="77" t="s">
        <v>793</v>
      </c>
      <c r="N75" s="77" t="s">
        <v>793</v>
      </c>
      <c r="O75" s="77" t="s">
        <v>792</v>
      </c>
      <c r="P75" s="119"/>
      <c r="Q75" s="119"/>
    </row>
    <row r="76" spans="1:17" ht="30.95" customHeight="1">
      <c r="A76" s="75" t="s">
        <v>221</v>
      </c>
      <c r="B76" s="75"/>
      <c r="C76" s="44"/>
      <c r="D76" s="44"/>
      <c r="E76" s="16"/>
      <c r="F76" s="44">
        <f ca="1">IF(G76=1,1,0)</f>
        <v>0</v>
      </c>
      <c r="G76" s="44">
        <f t="shared" ca="1" si="0"/>
        <v>0</v>
      </c>
      <c r="H76" s="77" t="s">
        <v>793</v>
      </c>
      <c r="I76" s="77" t="s">
        <v>793</v>
      </c>
      <c r="J76" s="77" t="s">
        <v>793</v>
      </c>
      <c r="K76" s="77" t="s">
        <v>793</v>
      </c>
      <c r="L76" s="77" t="s">
        <v>792</v>
      </c>
      <c r="M76" s="77" t="s">
        <v>793</v>
      </c>
      <c r="N76" s="77" t="s">
        <v>793</v>
      </c>
      <c r="O76" s="77" t="s">
        <v>793</v>
      </c>
      <c r="P76" s="119"/>
      <c r="Q76" s="119"/>
    </row>
    <row r="77" spans="1:17" ht="30.95" customHeight="1">
      <c r="A77" s="75" t="s">
        <v>223</v>
      </c>
      <c r="B77" s="75"/>
      <c r="C77" s="44"/>
      <c r="D77" s="44"/>
      <c r="E77" s="16"/>
      <c r="F77" s="44">
        <f ca="1">IF(G77=1,1,0)</f>
        <v>0</v>
      </c>
      <c r="G77" s="44">
        <f t="shared" ca="1" si="0"/>
        <v>0</v>
      </c>
      <c r="H77" s="77" t="s">
        <v>793</v>
      </c>
      <c r="I77" s="77" t="s">
        <v>793</v>
      </c>
      <c r="J77" s="77" t="s">
        <v>793</v>
      </c>
      <c r="K77" s="77" t="s">
        <v>793</v>
      </c>
      <c r="L77" s="77" t="s">
        <v>792</v>
      </c>
      <c r="M77" s="77" t="s">
        <v>793</v>
      </c>
      <c r="N77" s="77" t="s">
        <v>793</v>
      </c>
      <c r="O77" s="77" t="s">
        <v>793</v>
      </c>
      <c r="P77" s="119"/>
      <c r="Q77" s="119"/>
    </row>
    <row r="78" spans="1:17" ht="30.95" customHeight="1">
      <c r="H78" s="42"/>
    </row>
    <row r="79" spans="1:17" ht="30.95" customHeight="1">
      <c r="B79" s="41"/>
      <c r="C79" s="41"/>
      <c r="D79" s="41"/>
      <c r="E79" s="42"/>
      <c r="F79" s="42">
        <f>ROUNDUP('02_損害額試算'!G22/1000,2)</f>
        <v>0</v>
      </c>
      <c r="G79" s="42"/>
      <c r="H79" s="42">
        <f>ROUNDUP('02_損害額試算'!G22/200,2)</f>
        <v>0</v>
      </c>
      <c r="I79">
        <f>ROUNDUP('02_損害額試算'!G22/5000,2)</f>
        <v>0</v>
      </c>
      <c r="J79">
        <f>ROUNDUP('02_損害額試算'!G22/770,2)</f>
        <v>0</v>
      </c>
    </row>
    <row r="80" spans="1:17" ht="30.95" customHeight="1">
      <c r="B80" s="55" t="s">
        <v>797</v>
      </c>
      <c r="C80" s="78" t="str">
        <f ca="1">IF(SUM(F60:F77)=D80,"入力完了",IF(SUM(F60:F77)&gt;D80,"入力未完了","何かがおかしい"))</f>
        <v>入力未完了</v>
      </c>
      <c r="D80" s="79">
        <f>COUNTA('02_損害額試算'!G17:G20,'02_損害額試算'!G21:G34)</f>
        <v>0</v>
      </c>
      <c r="E80" s="1"/>
      <c r="H80" t="s">
        <v>798</v>
      </c>
      <c r="J80" s="16" t="s">
        <v>799</v>
      </c>
    </row>
    <row r="81" spans="1:17" ht="30.95" customHeight="1">
      <c r="C81" s="1"/>
      <c r="D81" s="41"/>
      <c r="E81" s="1"/>
      <c r="F81" s="41"/>
      <c r="G81" s="41"/>
    </row>
    <row r="82" spans="1:17" ht="20.100000000000001" customHeight="1">
      <c r="A82" s="500" t="s">
        <v>800</v>
      </c>
      <c r="B82" s="500"/>
      <c r="C82" s="517" t="s">
        <v>801</v>
      </c>
      <c r="D82" s="518"/>
      <c r="E82" s="518"/>
      <c r="F82" s="518"/>
      <c r="G82" s="519"/>
      <c r="H82" s="502" t="s">
        <v>780</v>
      </c>
      <c r="I82" s="503"/>
      <c r="J82" s="503"/>
      <c r="K82" s="503"/>
      <c r="L82" s="503"/>
      <c r="M82" s="503"/>
      <c r="N82" s="503"/>
      <c r="O82" s="503"/>
      <c r="P82" s="503"/>
      <c r="Q82" s="504"/>
    </row>
    <row r="83" spans="1:17" ht="60" customHeight="1">
      <c r="A83" s="500"/>
      <c r="B83" s="500"/>
      <c r="C83" s="73" t="s">
        <v>802</v>
      </c>
      <c r="D83" s="514" t="s">
        <v>803</v>
      </c>
      <c r="E83" s="515"/>
      <c r="F83" s="515"/>
      <c r="G83" s="516"/>
      <c r="H83" s="74" t="s">
        <v>13</v>
      </c>
      <c r="I83" s="74" t="s">
        <v>680</v>
      </c>
      <c r="J83" s="74" t="s">
        <v>684</v>
      </c>
      <c r="K83" s="74" t="s">
        <v>688</v>
      </c>
      <c r="L83" s="74" t="s">
        <v>692</v>
      </c>
      <c r="M83" s="74" t="s">
        <v>696</v>
      </c>
      <c r="N83" s="74" t="s">
        <v>700</v>
      </c>
      <c r="O83" s="74" t="s">
        <v>704</v>
      </c>
      <c r="P83" s="118" t="s">
        <v>708</v>
      </c>
      <c r="Q83" s="118" t="s">
        <v>709</v>
      </c>
    </row>
    <row r="84" spans="1:17" ht="30.95" customHeight="1">
      <c r="A84" s="16">
        <v>1</v>
      </c>
      <c r="B84" s="16" t="s">
        <v>804</v>
      </c>
      <c r="C84" s="79">
        <f ca="1">IF(OFFSET(H$84,0,$A$54-1)="○",IF('02_損害額試算'!G18="", 0, IF('02_損害額試算'!G18="いいえ", (IF('02_損害額試算'!G19="はい",'02_損害額試算'!G20,IF('02_損害額試算'!G17&lt;300, D84, IF(300&lt;='02_損害額試算'!G17, E84)))), IF('02_損害額試算'!G18="はい", "0"))),J80)</f>
        <v>0</v>
      </c>
      <c r="D84" s="44">
        <v>500000</v>
      </c>
      <c r="E84" s="44">
        <v>1250000</v>
      </c>
      <c r="F84" s="45"/>
      <c r="G84" s="45"/>
      <c r="H84" s="114" t="s">
        <v>792</v>
      </c>
      <c r="I84" s="114" t="s">
        <v>792</v>
      </c>
      <c r="J84" s="114" t="s">
        <v>792</v>
      </c>
      <c r="K84" s="114" t="s">
        <v>792</v>
      </c>
      <c r="L84" s="114" t="s">
        <v>793</v>
      </c>
      <c r="M84" s="114" t="s">
        <v>792</v>
      </c>
      <c r="N84" s="114" t="s">
        <v>792</v>
      </c>
      <c r="O84" s="114" t="s">
        <v>793</v>
      </c>
      <c r="P84" s="119"/>
      <c r="Q84" s="119"/>
    </row>
    <row r="85" spans="1:17" ht="30.95" customHeight="1">
      <c r="A85" s="16">
        <v>2</v>
      </c>
      <c r="B85" s="16" t="s">
        <v>805</v>
      </c>
      <c r="C85" s="72">
        <f ca="1">IF(OFFSET(H$85,0,A54-1)="○",IF('02_損害額試算'!G18="",0,IF($A$54=1, D85, IF($A$54=2, E85, IF($A$54=3, F85, IF($A$54=4, F85, IF($A$54=6, E85, IF($A$54=7, G85))))))),$J$80)</f>
        <v>0</v>
      </c>
      <c r="D85" s="44">
        <v>1800000</v>
      </c>
      <c r="E85" s="44">
        <v>2900000</v>
      </c>
      <c r="F85" s="45">
        <v>900000</v>
      </c>
      <c r="G85" s="45">
        <v>3900000</v>
      </c>
      <c r="H85" s="114" t="s">
        <v>792</v>
      </c>
      <c r="I85" s="114" t="s">
        <v>792</v>
      </c>
      <c r="J85" s="114" t="s">
        <v>792</v>
      </c>
      <c r="K85" s="114" t="s">
        <v>792</v>
      </c>
      <c r="L85" s="114" t="s">
        <v>793</v>
      </c>
      <c r="M85" s="114" t="s">
        <v>792</v>
      </c>
      <c r="N85" s="114" t="s">
        <v>792</v>
      </c>
      <c r="O85" s="114" t="s">
        <v>793</v>
      </c>
      <c r="P85" s="119"/>
      <c r="Q85" s="119"/>
    </row>
    <row r="86" spans="1:17" ht="30.95" customHeight="1">
      <c r="A86" s="16">
        <v>3</v>
      </c>
      <c r="B86" s="16" t="s">
        <v>108</v>
      </c>
      <c r="C86" s="72" t="str">
        <f ca="1">IF(OFFSET(H$86,0,A54-1)="○",IF('02_損害額試算'!G22="",0,'02_損害額試算'!G22*D86),J80)</f>
        <v>無</v>
      </c>
      <c r="D86" s="44">
        <v>1000</v>
      </c>
      <c r="E86" s="44"/>
      <c r="F86" s="45"/>
      <c r="G86" s="45"/>
      <c r="H86" s="114" t="s">
        <v>793</v>
      </c>
      <c r="I86" s="114" t="s">
        <v>792</v>
      </c>
      <c r="J86" s="114" t="s">
        <v>793</v>
      </c>
      <c r="K86" s="114" t="s">
        <v>793</v>
      </c>
      <c r="L86" s="114" t="s">
        <v>793</v>
      </c>
      <c r="M86" s="114" t="s">
        <v>792</v>
      </c>
      <c r="N86" s="114" t="s">
        <v>792</v>
      </c>
      <c r="O86" s="114" t="s">
        <v>793</v>
      </c>
      <c r="P86" s="119"/>
      <c r="Q86" s="119"/>
    </row>
    <row r="87" spans="1:17" ht="30.95" customHeight="1">
      <c r="A87" s="16">
        <v>4</v>
      </c>
      <c r="B87" s="16" t="s">
        <v>806</v>
      </c>
      <c r="C87" s="72" t="str">
        <f ca="1">IF(OFFSET(H$87,0,A54-1)="○",IF('02_損害額試算'!G22="",0,'02_損害額試算'!G22*D87),$J$80)</f>
        <v>無</v>
      </c>
      <c r="D87" s="44">
        <v>200</v>
      </c>
      <c r="E87" s="44"/>
      <c r="F87" s="45"/>
      <c r="G87" s="45"/>
      <c r="H87" s="114" t="s">
        <v>793</v>
      </c>
      <c r="I87" s="114" t="s">
        <v>792</v>
      </c>
      <c r="J87" s="114" t="s">
        <v>793</v>
      </c>
      <c r="K87" s="114" t="s">
        <v>793</v>
      </c>
      <c r="L87" s="114" t="s">
        <v>793</v>
      </c>
      <c r="M87" s="114" t="s">
        <v>792</v>
      </c>
      <c r="N87" s="114" t="s">
        <v>792</v>
      </c>
      <c r="O87" s="114" t="s">
        <v>793</v>
      </c>
      <c r="P87" s="119"/>
      <c r="Q87" s="119"/>
    </row>
    <row r="88" spans="1:17" ht="30.95" customHeight="1">
      <c r="A88" s="16">
        <v>5</v>
      </c>
      <c r="B88" s="16" t="s">
        <v>807</v>
      </c>
      <c r="C88" s="72" t="str">
        <f ca="1">IF(OFFSET(H$88,0,A54-1)="○",IF('02_損害額試算'!G22="",0,IF(10000&lt;='02_損害額試算'!G22,D88,0)),J80)</f>
        <v>無</v>
      </c>
      <c r="D88" s="44">
        <v>23000000</v>
      </c>
      <c r="E88" s="44"/>
      <c r="F88" s="45"/>
      <c r="G88" s="45"/>
      <c r="H88" s="114" t="s">
        <v>793</v>
      </c>
      <c r="I88" s="114" t="s">
        <v>792</v>
      </c>
      <c r="J88" s="114" t="s">
        <v>793</v>
      </c>
      <c r="K88" s="114" t="s">
        <v>793</v>
      </c>
      <c r="L88" s="114" t="s">
        <v>793</v>
      </c>
      <c r="M88" s="114" t="s">
        <v>792</v>
      </c>
      <c r="N88" s="114" t="s">
        <v>792</v>
      </c>
      <c r="O88" s="114" t="s">
        <v>793</v>
      </c>
      <c r="P88" s="119"/>
      <c r="Q88" s="119"/>
    </row>
    <row r="89" spans="1:17" ht="30.95" customHeight="1">
      <c r="A89" s="16">
        <v>6</v>
      </c>
      <c r="B89" s="16" t="s">
        <v>808</v>
      </c>
      <c r="C89" s="80" t="str">
        <f ca="1">IF(OFFSET(H$89,0,A54-1)="○",IF('02_損害額試算'!G22="",0,(D89*ROUNDUP('02_損害額試算'!G22*0.001,2)+E89*ROUNDUP('02_損害額試算'!G22*0.005,2))*8*5+(D89*ROUNDUP('02_損害額試算'!G22*0.0002,2)+E89*ROUNDUP('02_損害額試算'!G22*0.0013,2))*8*35),J80)</f>
        <v>無</v>
      </c>
      <c r="D89" s="44">
        <v>4000</v>
      </c>
      <c r="E89" s="44">
        <v>3000</v>
      </c>
      <c r="F89" s="45"/>
      <c r="G89" s="45"/>
      <c r="H89" s="114" t="s">
        <v>793</v>
      </c>
      <c r="I89" s="114" t="s">
        <v>792</v>
      </c>
      <c r="J89" s="114" t="s">
        <v>793</v>
      </c>
      <c r="K89" s="114" t="s">
        <v>793</v>
      </c>
      <c r="L89" s="114" t="s">
        <v>793</v>
      </c>
      <c r="M89" s="114" t="s">
        <v>792</v>
      </c>
      <c r="N89" s="114" t="s">
        <v>792</v>
      </c>
      <c r="O89" s="114" t="s">
        <v>793</v>
      </c>
      <c r="P89" s="119"/>
      <c r="Q89" s="119"/>
    </row>
    <row r="90" spans="1:17" ht="30.95" customHeight="1">
      <c r="A90" s="16">
        <v>7</v>
      </c>
      <c r="B90" s="16" t="s">
        <v>809</v>
      </c>
      <c r="C90" s="72" t="str">
        <f ca="1">IF(OFFSET(H$90,0,$A$54-1)="○",IF('02_損害額試算'!G22="",0,'02_損害額試算'!G22*D90),J80)</f>
        <v>無</v>
      </c>
      <c r="D90" s="44">
        <v>650</v>
      </c>
      <c r="E90" s="44"/>
      <c r="F90" s="45"/>
      <c r="G90" s="45"/>
      <c r="H90" s="114" t="s">
        <v>793</v>
      </c>
      <c r="I90" s="114" t="s">
        <v>792</v>
      </c>
      <c r="J90" s="114" t="s">
        <v>793</v>
      </c>
      <c r="K90" s="114" t="s">
        <v>793</v>
      </c>
      <c r="L90" s="114" t="s">
        <v>793</v>
      </c>
      <c r="M90" s="114" t="s">
        <v>792</v>
      </c>
      <c r="N90" s="114" t="s">
        <v>792</v>
      </c>
      <c r="O90" s="114" t="s">
        <v>793</v>
      </c>
      <c r="P90" s="119"/>
      <c r="Q90" s="119"/>
    </row>
    <row r="91" spans="1:17" ht="30.95" customHeight="1">
      <c r="A91" s="16">
        <v>8</v>
      </c>
      <c r="B91" s="16" t="s">
        <v>118</v>
      </c>
      <c r="C91" s="144">
        <f ca="1">IF(OFFSET(H$91,0,$A$54-1)="○",IF('02_損害額試算'!G25="", 0, IF('02_損害額試算'!G25="はい", 0, IF('02_損害額試算'!G25="いいえ", IF($A$54=1, D91, IF($A$54=2, E91, IF($A$54=3, F91, IF($A$54=4, F91, IF($A$54=6, E91, IF($A$54=7, G91))))))))),$J$80)</f>
        <v>0</v>
      </c>
      <c r="D91" s="44">
        <v>360000</v>
      </c>
      <c r="E91" s="44">
        <v>900000</v>
      </c>
      <c r="F91" s="45">
        <v>180000</v>
      </c>
      <c r="G91" s="45">
        <v>1260000</v>
      </c>
      <c r="H91" s="114" t="s">
        <v>792</v>
      </c>
      <c r="I91" s="114" t="s">
        <v>792</v>
      </c>
      <c r="J91" s="114" t="s">
        <v>792</v>
      </c>
      <c r="K91" s="114" t="s">
        <v>793</v>
      </c>
      <c r="L91" s="114" t="s">
        <v>793</v>
      </c>
      <c r="M91" s="114" t="s">
        <v>792</v>
      </c>
      <c r="N91" s="114" t="s">
        <v>792</v>
      </c>
      <c r="O91" s="114" t="s">
        <v>793</v>
      </c>
      <c r="P91" s="119"/>
      <c r="Q91" s="119"/>
    </row>
    <row r="92" spans="1:17" ht="30.95" customHeight="1">
      <c r="A92" s="16">
        <v>9</v>
      </c>
      <c r="B92" s="16" t="s">
        <v>810</v>
      </c>
      <c r="C92" s="80">
        <f>IF('02_損害額試算'!G26="いいえ", 0, IF('02_損害額試算'!G26="はい", IF($A$54=1, D92, IF($A$54=2, E92, IF($A$54=3, F92, IF($A$54=4, F92, IF($A$54=6, E92, IF($A$54=7, G92)))))), IF('02_損害額試算'!G26="", 0)))</f>
        <v>0</v>
      </c>
      <c r="D92" s="44">
        <v>1200000</v>
      </c>
      <c r="E92" s="44">
        <v>3000000</v>
      </c>
      <c r="F92" s="45">
        <v>600000</v>
      </c>
      <c r="G92" s="45">
        <v>4200000</v>
      </c>
      <c r="H92" s="114" t="s">
        <v>792</v>
      </c>
      <c r="I92" s="114" t="s">
        <v>793</v>
      </c>
      <c r="J92" s="114" t="s">
        <v>793</v>
      </c>
      <c r="K92" s="114" t="s">
        <v>792</v>
      </c>
      <c r="L92" s="114" t="s">
        <v>793</v>
      </c>
      <c r="M92" s="114" t="s">
        <v>793</v>
      </c>
      <c r="N92" s="114" t="s">
        <v>793</v>
      </c>
      <c r="O92" s="114" t="s">
        <v>793</v>
      </c>
      <c r="P92" s="119"/>
      <c r="Q92" s="119"/>
    </row>
    <row r="93" spans="1:17" ht="30.95" customHeight="1">
      <c r="A93" s="16">
        <v>10</v>
      </c>
      <c r="B93" s="16" t="s">
        <v>811</v>
      </c>
      <c r="C93" s="72" t="str">
        <f ca="1">IF(OFFSET(H93,0,$A$54-1)="○",IF('02_損害額試算'!G22="",0,D93*('02_損害額試算'!G22*0.0003+'02_損害額試算'!G17*0.0001)),J80)</f>
        <v>無</v>
      </c>
      <c r="D93" s="44">
        <v>28308</v>
      </c>
      <c r="E93" s="44"/>
      <c r="F93" s="45"/>
      <c r="G93" s="45"/>
      <c r="H93" s="114" t="s">
        <v>793</v>
      </c>
      <c r="I93" s="114" t="s">
        <v>792</v>
      </c>
      <c r="J93" s="114" t="s">
        <v>793</v>
      </c>
      <c r="K93" s="114" t="s">
        <v>792</v>
      </c>
      <c r="L93" s="114" t="s">
        <v>793</v>
      </c>
      <c r="M93" s="114" t="s">
        <v>792</v>
      </c>
      <c r="N93" s="114" t="s">
        <v>792</v>
      </c>
      <c r="O93" s="114" t="s">
        <v>793</v>
      </c>
      <c r="P93" s="119"/>
      <c r="Q93" s="119"/>
    </row>
    <row r="94" spans="1:17" ht="30.95" customHeight="1">
      <c r="A94" s="16">
        <v>11</v>
      </c>
      <c r="B94" s="16" t="s">
        <v>812</v>
      </c>
      <c r="C94" s="72" t="str">
        <f ca="1">IF(OFFSET(H$94,0,$A$54-1)="○",IF('02_損害額試算'!G24="",0,'02_損害額試算'!G24*D94*0.0003),$J$80)</f>
        <v>無</v>
      </c>
      <c r="D94" s="44">
        <v>28308</v>
      </c>
      <c r="E94" s="44"/>
      <c r="F94" s="45"/>
      <c r="G94" s="45"/>
      <c r="H94" s="114" t="s">
        <v>793</v>
      </c>
      <c r="I94" s="114" t="s">
        <v>793</v>
      </c>
      <c r="J94" s="114" t="s">
        <v>792</v>
      </c>
      <c r="K94" s="114" t="s">
        <v>793</v>
      </c>
      <c r="L94" s="114" t="s">
        <v>793</v>
      </c>
      <c r="M94" s="114" t="s">
        <v>793</v>
      </c>
      <c r="N94" s="114" t="s">
        <v>793</v>
      </c>
      <c r="O94" s="114" t="s">
        <v>793</v>
      </c>
      <c r="P94" s="119"/>
      <c r="Q94" s="119"/>
    </row>
    <row r="95" spans="1:17" ht="30.95" customHeight="1">
      <c r="A95" s="16">
        <v>12</v>
      </c>
      <c r="B95" s="16" t="s">
        <v>127</v>
      </c>
      <c r="C95" s="72" t="str">
        <f ca="1">IF(OFFSET(H$95,0,$A$54-1)="○",IF(D95&lt;=1250000, 100000, IF(D95&lt;=3000000, D95*0.08, IF(D95&lt;=30000000, D95*0.05+E95, IF(D95&lt;=300000000, D95*0.03+F95, IF(300000000&lt;D95, D95*0.02+G95))))),J80)</f>
        <v>無</v>
      </c>
      <c r="D95" s="44">
        <f>('02_損害額試算'!$G$33*'02_損害額試算'!$G$34)*0.3</f>
        <v>0</v>
      </c>
      <c r="E95" s="44">
        <v>90000</v>
      </c>
      <c r="F95" s="45">
        <v>690000</v>
      </c>
      <c r="G95" s="45">
        <v>3690000</v>
      </c>
      <c r="H95" s="114" t="s">
        <v>793</v>
      </c>
      <c r="I95" s="114" t="s">
        <v>793</v>
      </c>
      <c r="J95" s="114" t="s">
        <v>793</v>
      </c>
      <c r="K95" s="114" t="s">
        <v>793</v>
      </c>
      <c r="L95" s="114" t="s">
        <v>792</v>
      </c>
      <c r="M95" s="114" t="s">
        <v>793</v>
      </c>
      <c r="N95" s="114" t="s">
        <v>793</v>
      </c>
      <c r="O95" s="114" t="s">
        <v>793</v>
      </c>
      <c r="P95" s="119"/>
      <c r="Q95" s="119"/>
    </row>
    <row r="96" spans="1:17" ht="30.95" customHeight="1">
      <c r="A96" s="16">
        <v>13</v>
      </c>
      <c r="B96" s="16" t="s">
        <v>129</v>
      </c>
      <c r="C96" s="72" t="str">
        <f ca="1">IF(OFFSET(H$96,0,$A$54-1)="○",IF(D96&lt;=3000000, D96*0.16, IF(D96&lt;=30000000, D96*0.1+E96, IF(D96&lt;=300000000, D96*0.06+F96, IF(300000000&lt;D96, D96*0.04+G96)))),J80)</f>
        <v>無</v>
      </c>
      <c r="D96" s="44">
        <f>('02_損害額試算'!$G$33*'02_損害額試算'!$G$34)*0.3</f>
        <v>0</v>
      </c>
      <c r="E96" s="44">
        <v>180000</v>
      </c>
      <c r="F96" s="45">
        <v>1380000</v>
      </c>
      <c r="G96" s="45">
        <v>7380000</v>
      </c>
      <c r="H96" s="114" t="s">
        <v>793</v>
      </c>
      <c r="I96" s="114" t="s">
        <v>793</v>
      </c>
      <c r="J96" s="114" t="s">
        <v>793</v>
      </c>
      <c r="K96" s="114" t="s">
        <v>793</v>
      </c>
      <c r="L96" s="114" t="s">
        <v>792</v>
      </c>
      <c r="M96" s="114" t="s">
        <v>793</v>
      </c>
      <c r="N96" s="114" t="s">
        <v>793</v>
      </c>
      <c r="O96" s="114" t="s">
        <v>793</v>
      </c>
      <c r="P96" s="119"/>
      <c r="Q96" s="119"/>
    </row>
    <row r="97" spans="1:17" ht="30.95" customHeight="1">
      <c r="A97" s="16">
        <v>14</v>
      </c>
      <c r="B97" s="16" t="s">
        <v>131</v>
      </c>
      <c r="C97" s="72" t="str">
        <f ca="1">IF(OFFSET(H$97,0,$A$54-1)="○",IFERROR(C95*0.5+C96*0.25,0),J80)</f>
        <v>無</v>
      </c>
      <c r="D97" s="44"/>
      <c r="E97" s="44"/>
      <c r="F97" s="45"/>
      <c r="G97" s="45"/>
      <c r="H97" s="114" t="s">
        <v>793</v>
      </c>
      <c r="I97" s="114" t="s">
        <v>793</v>
      </c>
      <c r="J97" s="114" t="s">
        <v>793</v>
      </c>
      <c r="K97" s="114" t="s">
        <v>793</v>
      </c>
      <c r="L97" s="114" t="s">
        <v>792</v>
      </c>
      <c r="M97" s="114" t="s">
        <v>793</v>
      </c>
      <c r="N97" s="114" t="s">
        <v>793</v>
      </c>
      <c r="O97" s="114" t="s">
        <v>793</v>
      </c>
      <c r="P97" s="119"/>
      <c r="Q97" s="119"/>
    </row>
    <row r="98" spans="1:17" ht="30.95" customHeight="1">
      <c r="A98" s="16">
        <v>15</v>
      </c>
      <c r="B98" s="16" t="s">
        <v>134</v>
      </c>
      <c r="C98" s="72">
        <f ca="1">IF(OFFSET(H$98,0,$A$54-1)="○",IF('02_損害額試算'!G29="",0,'02_損害額試算'!G29*D98),$J$80)</f>
        <v>0</v>
      </c>
      <c r="D98" s="44">
        <v>72</v>
      </c>
      <c r="E98" s="44"/>
      <c r="F98" s="45"/>
      <c r="G98" s="45"/>
      <c r="H98" s="114" t="s">
        <v>792</v>
      </c>
      <c r="I98" s="114" t="s">
        <v>793</v>
      </c>
      <c r="J98" s="114" t="s">
        <v>793</v>
      </c>
      <c r="K98" s="114" t="s">
        <v>793</v>
      </c>
      <c r="L98" s="114" t="s">
        <v>793</v>
      </c>
      <c r="M98" s="114" t="s">
        <v>793</v>
      </c>
      <c r="N98" s="114" t="s">
        <v>793</v>
      </c>
      <c r="O98" s="114" t="s">
        <v>793</v>
      </c>
      <c r="P98" s="119"/>
      <c r="Q98" s="119"/>
    </row>
    <row r="99" spans="1:17" ht="30.95" customHeight="1">
      <c r="A99" s="16">
        <v>16</v>
      </c>
      <c r="B99" s="16" t="s">
        <v>813</v>
      </c>
      <c r="C99" s="72">
        <f ca="1">IF(OFFSET(H$99,0,$A$54-1)="○",IF('02_損害額試算'!G31="",0,'02_損害額試算'!G31),J80)</f>
        <v>0</v>
      </c>
      <c r="D99" s="44"/>
      <c r="E99" s="44"/>
      <c r="F99" s="45"/>
      <c r="G99" s="45"/>
      <c r="H99" s="114" t="s">
        <v>792</v>
      </c>
      <c r="I99" s="114" t="s">
        <v>793</v>
      </c>
      <c r="J99" s="114" t="s">
        <v>793</v>
      </c>
      <c r="K99" s="114" t="s">
        <v>793</v>
      </c>
      <c r="L99" s="114" t="s">
        <v>793</v>
      </c>
      <c r="M99" s="114" t="s">
        <v>793</v>
      </c>
      <c r="N99" s="114" t="s">
        <v>793</v>
      </c>
      <c r="O99" s="114" t="s">
        <v>793</v>
      </c>
      <c r="P99" s="119"/>
      <c r="Q99" s="119"/>
    </row>
    <row r="100" spans="1:17" ht="30.95" customHeight="1">
      <c r="A100" s="16">
        <v>17</v>
      </c>
      <c r="B100" s="16" t="s">
        <v>704</v>
      </c>
      <c r="C100" s="72" t="str">
        <f ca="1">IF(OFFSET(H$100,0,$A$54-1)="○",IF('02_損害額試算'!G32="",0,'02_損害額試算'!G32),J80)</f>
        <v>無</v>
      </c>
      <c r="D100" s="44"/>
      <c r="E100" s="44"/>
      <c r="F100" s="45"/>
      <c r="G100" s="45"/>
      <c r="H100" s="114" t="s">
        <v>793</v>
      </c>
      <c r="I100" s="114" t="s">
        <v>793</v>
      </c>
      <c r="J100" s="114" t="s">
        <v>793</v>
      </c>
      <c r="K100" s="114" t="s">
        <v>793</v>
      </c>
      <c r="L100" s="114" t="s">
        <v>793</v>
      </c>
      <c r="M100" s="114" t="s">
        <v>793</v>
      </c>
      <c r="N100" s="114" t="s">
        <v>793</v>
      </c>
      <c r="O100" s="114" t="s">
        <v>792</v>
      </c>
      <c r="P100" s="119"/>
      <c r="Q100" s="119"/>
    </row>
    <row r="101" spans="1:17">
      <c r="A101" s="41"/>
      <c r="B101" s="41"/>
      <c r="C101" s="41"/>
      <c r="D101" s="42"/>
      <c r="E101" s="42"/>
      <c r="F101" s="42"/>
      <c r="G101" s="42"/>
    </row>
    <row r="102" spans="1:17">
      <c r="A102" s="41"/>
      <c r="B102" s="41"/>
      <c r="C102" s="41"/>
      <c r="D102" s="42"/>
      <c r="E102" s="42"/>
      <c r="F102" s="42"/>
      <c r="G102" s="42"/>
    </row>
    <row r="103" spans="1:17">
      <c r="A103" s="510"/>
      <c r="B103" s="510"/>
      <c r="C103" s="510"/>
      <c r="D103" s="510"/>
      <c r="E103" s="510"/>
      <c r="F103" s="501" t="s">
        <v>780</v>
      </c>
      <c r="G103" s="501"/>
      <c r="H103" s="501"/>
      <c r="I103" s="501"/>
      <c r="J103" s="501"/>
      <c r="K103" s="501"/>
      <c r="L103" s="501"/>
      <c r="M103" s="501"/>
      <c r="N103" s="501"/>
      <c r="O103" s="501"/>
      <c r="P103" s="501"/>
      <c r="Q103" s="501"/>
    </row>
    <row r="104" spans="1:17" ht="78">
      <c r="A104" s="500" t="s">
        <v>814</v>
      </c>
      <c r="B104" s="500"/>
      <c r="C104" s="500"/>
      <c r="D104" s="500"/>
      <c r="E104" s="500"/>
      <c r="F104" s="512" t="s">
        <v>783</v>
      </c>
      <c r="G104" s="513"/>
      <c r="H104" s="74" t="s">
        <v>13</v>
      </c>
      <c r="I104" s="74" t="s">
        <v>680</v>
      </c>
      <c r="J104" s="74" t="s">
        <v>684</v>
      </c>
      <c r="K104" s="74" t="s">
        <v>688</v>
      </c>
      <c r="L104" s="74" t="s">
        <v>692</v>
      </c>
      <c r="M104" s="74" t="s">
        <v>696</v>
      </c>
      <c r="N104" s="74" t="s">
        <v>700</v>
      </c>
      <c r="O104" s="74" t="s">
        <v>704</v>
      </c>
      <c r="P104" s="118" t="s">
        <v>708</v>
      </c>
      <c r="Q104" s="118" t="s">
        <v>709</v>
      </c>
    </row>
    <row r="105" spans="1:17" ht="57" customHeight="1">
      <c r="A105" s="220">
        <v>1</v>
      </c>
      <c r="B105" s="498" t="s">
        <v>815</v>
      </c>
      <c r="C105" s="499"/>
      <c r="D105" s="499"/>
      <c r="E105" s="220" t="str">
        <f ca="1">IF($F105=2, "大", IF($F105=1, "有", IF($F105=0, "無")))</f>
        <v>有</v>
      </c>
      <c r="F105" s="496">
        <f ca="1">IF(OFFSET($H105,0,$A$54-1)="○",1, IF(OFFSET($H105,0,$A$54-1)="×",0, IF(OFFSET($H105,0,$A$54-1)="◎",2)))</f>
        <v>1</v>
      </c>
      <c r="G105" s="511"/>
      <c r="H105" s="117" t="s">
        <v>792</v>
      </c>
      <c r="I105" s="117" t="s">
        <v>792</v>
      </c>
      <c r="J105" s="117" t="s">
        <v>792</v>
      </c>
      <c r="K105" s="117" t="s">
        <v>792</v>
      </c>
      <c r="L105" s="115" t="s">
        <v>793</v>
      </c>
      <c r="M105" s="115" t="s">
        <v>792</v>
      </c>
      <c r="N105" s="115" t="s">
        <v>793</v>
      </c>
      <c r="O105" s="115" t="s">
        <v>792</v>
      </c>
      <c r="P105" s="119"/>
      <c r="Q105" s="119"/>
    </row>
    <row r="106" spans="1:17" ht="57" customHeight="1">
      <c r="A106" s="221">
        <v>2</v>
      </c>
      <c r="B106" s="496" t="s">
        <v>816</v>
      </c>
      <c r="C106" s="497"/>
      <c r="D106" s="497"/>
      <c r="E106" s="220" t="str">
        <f t="shared" ref="E106:E122" ca="1" si="1">IF($F106=2, "大", IF($F106=1, "有", IF($F106=0, "無")))</f>
        <v>無</v>
      </c>
      <c r="F106" s="496">
        <f ca="1">IF(OFFSET($H106,0,$A$54-1)="○",1, IF(OFFSET($H106,0,$A$54-1)="×",0, IF(OFFSET($H106,0,$A$54-1)="◎",2)))</f>
        <v>0</v>
      </c>
      <c r="G106" s="511"/>
      <c r="H106" s="117" t="s">
        <v>793</v>
      </c>
      <c r="I106" s="117" t="s">
        <v>792</v>
      </c>
      <c r="J106" s="115" t="s">
        <v>793</v>
      </c>
      <c r="K106" s="115" t="s">
        <v>793</v>
      </c>
      <c r="L106" s="115" t="s">
        <v>793</v>
      </c>
      <c r="M106" s="115" t="s">
        <v>792</v>
      </c>
      <c r="N106" s="115" t="s">
        <v>792</v>
      </c>
      <c r="O106" s="115" t="s">
        <v>793</v>
      </c>
      <c r="P106" s="119"/>
      <c r="Q106" s="119"/>
    </row>
    <row r="107" spans="1:17" ht="38.1" customHeight="1">
      <c r="A107" s="221">
        <v>3</v>
      </c>
      <c r="B107" s="496" t="s">
        <v>817</v>
      </c>
      <c r="C107" s="497"/>
      <c r="D107" s="497"/>
      <c r="E107" s="220" t="str">
        <f t="shared" ca="1" si="1"/>
        <v>無</v>
      </c>
      <c r="F107" s="496">
        <f t="shared" ref="F107:F122" ca="1" si="2">IF(OFFSET($H107,0,$A$54-1)="○",1, IF(OFFSET($H107,0,$A$54-1)="×",0, IF(OFFSET($H107,0,$A$54-1)="◎",2)))</f>
        <v>0</v>
      </c>
      <c r="G107" s="511"/>
      <c r="H107" s="117" t="s">
        <v>793</v>
      </c>
      <c r="I107" s="117" t="s">
        <v>792</v>
      </c>
      <c r="J107" s="115" t="s">
        <v>793</v>
      </c>
      <c r="K107" s="115" t="s">
        <v>793</v>
      </c>
      <c r="L107" s="115" t="s">
        <v>793</v>
      </c>
      <c r="M107" s="115" t="s">
        <v>792</v>
      </c>
      <c r="N107" s="115" t="s">
        <v>792</v>
      </c>
      <c r="O107" s="115" t="s">
        <v>793</v>
      </c>
      <c r="P107" s="119"/>
      <c r="Q107" s="119"/>
    </row>
    <row r="108" spans="1:17">
      <c r="A108" s="221">
        <v>4</v>
      </c>
      <c r="B108" s="496" t="s">
        <v>818</v>
      </c>
      <c r="C108" s="497"/>
      <c r="D108" s="497"/>
      <c r="E108" s="220" t="str">
        <f t="shared" ca="1" si="1"/>
        <v>有</v>
      </c>
      <c r="F108" s="496">
        <f t="shared" ca="1" si="2"/>
        <v>1</v>
      </c>
      <c r="G108" s="511"/>
      <c r="H108" s="117" t="s">
        <v>792</v>
      </c>
      <c r="I108" s="117" t="s">
        <v>792</v>
      </c>
      <c r="J108" s="117" t="s">
        <v>792</v>
      </c>
      <c r="K108" s="117" t="s">
        <v>792</v>
      </c>
      <c r="L108" s="115" t="s">
        <v>792</v>
      </c>
      <c r="M108" s="115" t="s">
        <v>792</v>
      </c>
      <c r="N108" s="115" t="s">
        <v>792</v>
      </c>
      <c r="O108" s="115" t="s">
        <v>792</v>
      </c>
      <c r="P108" s="119"/>
      <c r="Q108" s="119"/>
    </row>
    <row r="109" spans="1:17">
      <c r="A109" s="221">
        <v>5</v>
      </c>
      <c r="B109" s="496" t="s">
        <v>819</v>
      </c>
      <c r="C109" s="497"/>
      <c r="D109" s="497"/>
      <c r="E109" s="220" t="str">
        <f t="shared" ca="1" si="1"/>
        <v>有</v>
      </c>
      <c r="F109" s="496">
        <f t="shared" ca="1" si="2"/>
        <v>1</v>
      </c>
      <c r="G109" s="511"/>
      <c r="H109" s="117" t="s">
        <v>792</v>
      </c>
      <c r="I109" s="117" t="s">
        <v>792</v>
      </c>
      <c r="J109" s="117" t="s">
        <v>792</v>
      </c>
      <c r="K109" s="117" t="s">
        <v>792</v>
      </c>
      <c r="L109" s="115" t="s">
        <v>793</v>
      </c>
      <c r="M109" s="115" t="s">
        <v>792</v>
      </c>
      <c r="N109" s="117" t="s">
        <v>792</v>
      </c>
      <c r="O109" s="115" t="s">
        <v>793</v>
      </c>
      <c r="P109" s="119"/>
      <c r="Q109" s="119"/>
    </row>
    <row r="110" spans="1:17">
      <c r="A110" s="221">
        <v>6</v>
      </c>
      <c r="B110" s="496" t="s">
        <v>820</v>
      </c>
      <c r="C110" s="497"/>
      <c r="D110" s="497"/>
      <c r="E110" s="220" t="str">
        <f t="shared" ca="1" si="1"/>
        <v>有</v>
      </c>
      <c r="F110" s="496">
        <f t="shared" ca="1" si="2"/>
        <v>1</v>
      </c>
      <c r="G110" s="511"/>
      <c r="H110" s="117" t="s">
        <v>792</v>
      </c>
      <c r="I110" s="117" t="s">
        <v>792</v>
      </c>
      <c r="J110" s="117" t="s">
        <v>792</v>
      </c>
      <c r="K110" s="117" t="s">
        <v>792</v>
      </c>
      <c r="L110" s="115" t="s">
        <v>792</v>
      </c>
      <c r="M110" s="115" t="s">
        <v>792</v>
      </c>
      <c r="N110" s="117" t="s">
        <v>792</v>
      </c>
      <c r="O110" s="117" t="s">
        <v>792</v>
      </c>
      <c r="P110" s="119"/>
      <c r="Q110" s="119"/>
    </row>
    <row r="111" spans="1:17">
      <c r="A111" s="221">
        <v>7</v>
      </c>
      <c r="B111" s="496" t="s">
        <v>821</v>
      </c>
      <c r="C111" s="497"/>
      <c r="D111" s="497"/>
      <c r="E111" s="220" t="str">
        <f t="shared" ca="1" si="1"/>
        <v>有</v>
      </c>
      <c r="F111" s="496">
        <f t="shared" ca="1" si="2"/>
        <v>1</v>
      </c>
      <c r="G111" s="511"/>
      <c r="H111" s="117" t="s">
        <v>792</v>
      </c>
      <c r="I111" s="117" t="s">
        <v>792</v>
      </c>
      <c r="J111" s="117" t="s">
        <v>792</v>
      </c>
      <c r="K111" s="117" t="s">
        <v>792</v>
      </c>
      <c r="L111" s="115" t="s">
        <v>793</v>
      </c>
      <c r="M111" s="115" t="s">
        <v>792</v>
      </c>
      <c r="N111" s="117" t="s">
        <v>792</v>
      </c>
      <c r="O111" s="117" t="s">
        <v>792</v>
      </c>
      <c r="P111" s="119"/>
      <c r="Q111" s="119"/>
    </row>
    <row r="112" spans="1:17">
      <c r="A112" s="221">
        <v>8</v>
      </c>
      <c r="B112" s="496" t="s">
        <v>822</v>
      </c>
      <c r="C112" s="497"/>
      <c r="D112" s="497"/>
      <c r="E112" s="220" t="str">
        <f t="shared" ca="1" si="1"/>
        <v>無</v>
      </c>
      <c r="F112" s="496">
        <f t="shared" ca="1" si="2"/>
        <v>0</v>
      </c>
      <c r="G112" s="511"/>
      <c r="H112" s="117" t="s">
        <v>793</v>
      </c>
      <c r="I112" s="117" t="s">
        <v>792</v>
      </c>
      <c r="J112" s="117" t="s">
        <v>793</v>
      </c>
      <c r="K112" s="117" t="s">
        <v>793</v>
      </c>
      <c r="L112" s="115" t="s">
        <v>793</v>
      </c>
      <c r="M112" s="115" t="s">
        <v>792</v>
      </c>
      <c r="N112" s="117" t="s">
        <v>792</v>
      </c>
      <c r="O112" s="117" t="s">
        <v>793</v>
      </c>
      <c r="P112" s="119"/>
      <c r="Q112" s="119"/>
    </row>
    <row r="113" spans="1:17">
      <c r="A113" s="221">
        <v>9</v>
      </c>
      <c r="B113" s="314" t="s">
        <v>823</v>
      </c>
      <c r="C113" s="315"/>
      <c r="D113" s="315"/>
      <c r="E113" s="220" t="str">
        <f t="shared" ca="1" si="1"/>
        <v>無</v>
      </c>
      <c r="F113" s="496">
        <f t="shared" ca="1" si="2"/>
        <v>0</v>
      </c>
      <c r="G113" s="511"/>
      <c r="H113" s="117" t="s">
        <v>793</v>
      </c>
      <c r="I113" s="117" t="s">
        <v>793</v>
      </c>
      <c r="J113" s="117" t="s">
        <v>792</v>
      </c>
      <c r="K113" s="117" t="s">
        <v>792</v>
      </c>
      <c r="L113" s="115" t="s">
        <v>793</v>
      </c>
      <c r="M113" s="115" t="s">
        <v>792</v>
      </c>
      <c r="N113" s="117" t="s">
        <v>792</v>
      </c>
      <c r="O113" s="117" t="s">
        <v>793</v>
      </c>
      <c r="P113" s="119"/>
      <c r="Q113" s="119"/>
    </row>
    <row r="114" spans="1:17">
      <c r="A114" s="221">
        <v>10</v>
      </c>
      <c r="B114" s="496" t="s">
        <v>824</v>
      </c>
      <c r="C114" s="497"/>
      <c r="D114" s="497"/>
      <c r="E114" s="220" t="str">
        <f t="shared" ca="1" si="1"/>
        <v>有</v>
      </c>
      <c r="F114" s="496">
        <f t="shared" ca="1" si="2"/>
        <v>1</v>
      </c>
      <c r="G114" s="511"/>
      <c r="H114" s="117" t="s">
        <v>792</v>
      </c>
      <c r="I114" s="117" t="s">
        <v>792</v>
      </c>
      <c r="J114" s="117" t="s">
        <v>792</v>
      </c>
      <c r="K114" s="117" t="s">
        <v>792</v>
      </c>
      <c r="L114" s="115" t="s">
        <v>792</v>
      </c>
      <c r="M114" s="115" t="s">
        <v>792</v>
      </c>
      <c r="N114" s="117" t="s">
        <v>792</v>
      </c>
      <c r="O114" s="115" t="s">
        <v>792</v>
      </c>
      <c r="P114" s="119"/>
      <c r="Q114" s="119"/>
    </row>
    <row r="115" spans="1:17" ht="38.1" customHeight="1">
      <c r="A115" s="221">
        <v>11</v>
      </c>
      <c r="B115" s="496" t="s">
        <v>825</v>
      </c>
      <c r="C115" s="497"/>
      <c r="D115" s="497"/>
      <c r="E115" s="220" t="str">
        <f t="shared" ca="1" si="1"/>
        <v>有</v>
      </c>
      <c r="F115" s="496">
        <f t="shared" ca="1" si="2"/>
        <v>1</v>
      </c>
      <c r="G115" s="511"/>
      <c r="H115" s="117" t="s">
        <v>792</v>
      </c>
      <c r="I115" s="117" t="s">
        <v>793</v>
      </c>
      <c r="J115" s="117" t="s">
        <v>793</v>
      </c>
      <c r="K115" s="117" t="s">
        <v>793</v>
      </c>
      <c r="L115" s="115" t="s">
        <v>793</v>
      </c>
      <c r="M115" s="115" t="s">
        <v>793</v>
      </c>
      <c r="N115" s="117" t="s">
        <v>793</v>
      </c>
      <c r="O115" s="115" t="s">
        <v>793</v>
      </c>
      <c r="P115" s="119"/>
      <c r="Q115" s="119"/>
    </row>
    <row r="116" spans="1:17" ht="38.1" customHeight="1">
      <c r="A116" s="221">
        <v>12</v>
      </c>
      <c r="B116" s="496" t="s">
        <v>826</v>
      </c>
      <c r="C116" s="497"/>
      <c r="D116" s="497"/>
      <c r="E116" s="220" t="str">
        <f t="shared" ca="1" si="1"/>
        <v>無</v>
      </c>
      <c r="F116" s="496">
        <f t="shared" ca="1" si="2"/>
        <v>0</v>
      </c>
      <c r="G116" s="511"/>
      <c r="H116" s="117" t="s">
        <v>793</v>
      </c>
      <c r="I116" s="117" t="s">
        <v>793</v>
      </c>
      <c r="J116" s="115" t="s">
        <v>793</v>
      </c>
      <c r="K116" s="117" t="s">
        <v>793</v>
      </c>
      <c r="L116" s="115" t="s">
        <v>793</v>
      </c>
      <c r="M116" s="115" t="s">
        <v>793</v>
      </c>
      <c r="N116" s="117" t="s">
        <v>793</v>
      </c>
      <c r="O116" s="115" t="s">
        <v>793</v>
      </c>
      <c r="P116" s="119"/>
      <c r="Q116" s="119"/>
    </row>
    <row r="117" spans="1:17">
      <c r="A117" s="221">
        <v>13</v>
      </c>
      <c r="B117" s="494" t="s">
        <v>827</v>
      </c>
      <c r="C117" s="495"/>
      <c r="D117" s="495"/>
      <c r="E117" s="220" t="str">
        <f t="shared" ca="1" si="1"/>
        <v>無</v>
      </c>
      <c r="F117" s="496">
        <f t="shared" ca="1" si="2"/>
        <v>0</v>
      </c>
      <c r="G117" s="511"/>
      <c r="H117" s="117" t="s">
        <v>793</v>
      </c>
      <c r="I117" s="117" t="s">
        <v>792</v>
      </c>
      <c r="J117" s="117" t="s">
        <v>793</v>
      </c>
      <c r="K117" s="117" t="s">
        <v>793</v>
      </c>
      <c r="L117" s="115" t="s">
        <v>793</v>
      </c>
      <c r="M117" s="115" t="s">
        <v>792</v>
      </c>
      <c r="N117" s="117" t="s">
        <v>792</v>
      </c>
      <c r="O117" s="117" t="s">
        <v>793</v>
      </c>
      <c r="P117" s="119"/>
      <c r="Q117" s="119"/>
    </row>
    <row r="118" spans="1:17">
      <c r="A118" s="221">
        <v>14</v>
      </c>
      <c r="B118" s="494" t="s">
        <v>828</v>
      </c>
      <c r="C118" s="495"/>
      <c r="D118" s="495"/>
      <c r="E118" s="220" t="str">
        <f t="shared" ca="1" si="1"/>
        <v>無</v>
      </c>
      <c r="F118" s="496">
        <f t="shared" ca="1" si="2"/>
        <v>0</v>
      </c>
      <c r="G118" s="511"/>
      <c r="H118" s="117" t="s">
        <v>793</v>
      </c>
      <c r="I118" s="117" t="s">
        <v>792</v>
      </c>
      <c r="J118" s="117" t="s">
        <v>793</v>
      </c>
      <c r="K118" s="117" t="s">
        <v>793</v>
      </c>
      <c r="L118" s="115" t="s">
        <v>793</v>
      </c>
      <c r="M118" s="115" t="s">
        <v>792</v>
      </c>
      <c r="N118" s="117" t="s">
        <v>792</v>
      </c>
      <c r="O118" s="117" t="s">
        <v>793</v>
      </c>
      <c r="P118" s="119"/>
      <c r="Q118" s="119"/>
    </row>
    <row r="119" spans="1:17">
      <c r="A119" s="221">
        <v>15</v>
      </c>
      <c r="B119" s="494" t="s">
        <v>829</v>
      </c>
      <c r="C119" s="495"/>
      <c r="D119" s="495"/>
      <c r="E119" s="220" t="str">
        <f t="shared" ca="1" si="1"/>
        <v>無</v>
      </c>
      <c r="F119" s="496">
        <f t="shared" ca="1" si="2"/>
        <v>0</v>
      </c>
      <c r="G119" s="511"/>
      <c r="H119" s="117" t="s">
        <v>793</v>
      </c>
      <c r="I119" s="117" t="s">
        <v>793</v>
      </c>
      <c r="J119" s="117" t="s">
        <v>793</v>
      </c>
      <c r="K119" s="117" t="s">
        <v>793</v>
      </c>
      <c r="L119" s="115" t="s">
        <v>793</v>
      </c>
      <c r="M119" s="115" t="s">
        <v>792</v>
      </c>
      <c r="N119" s="117" t="s">
        <v>793</v>
      </c>
      <c r="O119" s="117" t="s">
        <v>793</v>
      </c>
      <c r="P119" s="119"/>
      <c r="Q119" s="119"/>
    </row>
    <row r="120" spans="1:17">
      <c r="A120" s="221">
        <v>16</v>
      </c>
      <c r="B120" s="494" t="s">
        <v>830</v>
      </c>
      <c r="C120" s="495"/>
      <c r="D120" s="495"/>
      <c r="E120" s="220" t="str">
        <f t="shared" ca="1" si="1"/>
        <v>無</v>
      </c>
      <c r="F120" s="496">
        <f t="shared" ca="1" si="2"/>
        <v>0</v>
      </c>
      <c r="G120" s="511"/>
      <c r="H120" s="117" t="s">
        <v>793</v>
      </c>
      <c r="I120" s="117" t="s">
        <v>793</v>
      </c>
      <c r="J120" s="117" t="s">
        <v>793</v>
      </c>
      <c r="K120" s="117" t="s">
        <v>793</v>
      </c>
      <c r="L120" s="117" t="s">
        <v>793</v>
      </c>
      <c r="M120" s="115" t="s">
        <v>792</v>
      </c>
      <c r="N120" s="117" t="s">
        <v>793</v>
      </c>
      <c r="O120" s="117" t="s">
        <v>793</v>
      </c>
      <c r="P120" s="119"/>
      <c r="Q120" s="119"/>
    </row>
    <row r="121" spans="1:17">
      <c r="A121" s="221">
        <v>17</v>
      </c>
      <c r="B121" s="494" t="s">
        <v>831</v>
      </c>
      <c r="C121" s="495"/>
      <c r="D121" s="495"/>
      <c r="E121" s="220" t="str">
        <f t="shared" ca="1" si="1"/>
        <v>有</v>
      </c>
      <c r="F121" s="496">
        <f t="shared" ca="1" si="2"/>
        <v>1</v>
      </c>
      <c r="G121" s="511"/>
      <c r="H121" s="117" t="s">
        <v>792</v>
      </c>
      <c r="I121" s="117" t="s">
        <v>792</v>
      </c>
      <c r="J121" s="117" t="s">
        <v>792</v>
      </c>
      <c r="K121" s="117" t="s">
        <v>792</v>
      </c>
      <c r="L121" s="117" t="s">
        <v>792</v>
      </c>
      <c r="M121" s="115" t="s">
        <v>792</v>
      </c>
      <c r="N121" s="117" t="s">
        <v>792</v>
      </c>
      <c r="O121" s="117" t="s">
        <v>792</v>
      </c>
      <c r="P121" s="119"/>
      <c r="Q121" s="119"/>
    </row>
    <row r="122" spans="1:17">
      <c r="A122" s="221">
        <v>18</v>
      </c>
      <c r="B122" s="494" t="s">
        <v>178</v>
      </c>
      <c r="C122" s="495"/>
      <c r="D122" s="495"/>
      <c r="E122" s="220" t="str">
        <f t="shared" ca="1" si="1"/>
        <v>有</v>
      </c>
      <c r="F122" s="496">
        <f t="shared" ca="1" si="2"/>
        <v>1</v>
      </c>
      <c r="G122" s="511"/>
      <c r="H122" s="117" t="s">
        <v>792</v>
      </c>
      <c r="I122" s="117" t="s">
        <v>792</v>
      </c>
      <c r="J122" s="117" t="s">
        <v>792</v>
      </c>
      <c r="K122" s="117" t="s">
        <v>792</v>
      </c>
      <c r="L122" s="117" t="s">
        <v>792</v>
      </c>
      <c r="M122" s="115" t="s">
        <v>792</v>
      </c>
      <c r="N122" s="117" t="s">
        <v>792</v>
      </c>
      <c r="O122" s="117" t="s">
        <v>792</v>
      </c>
      <c r="P122" s="119"/>
      <c r="Q122" s="119"/>
    </row>
    <row r="127" spans="1:17">
      <c r="A127" s="37"/>
    </row>
  </sheetData>
  <sheetProtection algorithmName="SHA-512" hashValue="XHYBKoiM50cJRvLgipqCnXsml9kn2+M3sgIXzNr5633efzx3YBj7D8AnYHWjHD1AqJKBe/6jm/wsMw6R9TAWKw==" saltValue="8ALrjB+cvVJE/AL94P3gYA==" spinCount="100000" sheet="1" objects="1" scenarios="1"/>
  <mergeCells count="94">
    <mergeCell ref="B120:D120"/>
    <mergeCell ref="F120:G120"/>
    <mergeCell ref="B121:D121"/>
    <mergeCell ref="F121:G121"/>
    <mergeCell ref="B122:D122"/>
    <mergeCell ref="F122:G122"/>
    <mergeCell ref="B117:D117"/>
    <mergeCell ref="F117:G117"/>
    <mergeCell ref="B118:D118"/>
    <mergeCell ref="F118:G118"/>
    <mergeCell ref="B119:D119"/>
    <mergeCell ref="F119:G119"/>
    <mergeCell ref="B114:D114"/>
    <mergeCell ref="F114:G114"/>
    <mergeCell ref="B115:D115"/>
    <mergeCell ref="F115:G115"/>
    <mergeCell ref="B116:D116"/>
    <mergeCell ref="F116:G116"/>
    <mergeCell ref="B111:D111"/>
    <mergeCell ref="F111:G111"/>
    <mergeCell ref="B112:D112"/>
    <mergeCell ref="F112:G112"/>
    <mergeCell ref="B113:D113"/>
    <mergeCell ref="F113:G113"/>
    <mergeCell ref="B108:D108"/>
    <mergeCell ref="F108:G108"/>
    <mergeCell ref="B109:D109"/>
    <mergeCell ref="F109:G109"/>
    <mergeCell ref="B110:D110"/>
    <mergeCell ref="F110:G110"/>
    <mergeCell ref="B105:D105"/>
    <mergeCell ref="F105:G105"/>
    <mergeCell ref="B106:D106"/>
    <mergeCell ref="F106:G106"/>
    <mergeCell ref="B107:D107"/>
    <mergeCell ref="F107:G107"/>
    <mergeCell ref="H82:Q82"/>
    <mergeCell ref="D83:G83"/>
    <mergeCell ref="A103:E103"/>
    <mergeCell ref="F103:Q103"/>
    <mergeCell ref="A104:E104"/>
    <mergeCell ref="F104:G104"/>
    <mergeCell ref="C82:G82"/>
    <mergeCell ref="A64:A65"/>
    <mergeCell ref="A66:A67"/>
    <mergeCell ref="A68:A69"/>
    <mergeCell ref="A70:A74"/>
    <mergeCell ref="A82:B83"/>
    <mergeCell ref="A61:A63"/>
    <mergeCell ref="B19:C19"/>
    <mergeCell ref="D19:E19"/>
    <mergeCell ref="F19:G19"/>
    <mergeCell ref="H19:I19"/>
    <mergeCell ref="B20:C20"/>
    <mergeCell ref="D20:E20"/>
    <mergeCell ref="F20:G20"/>
    <mergeCell ref="H20:I20"/>
    <mergeCell ref="B21:C21"/>
    <mergeCell ref="D21:E21"/>
    <mergeCell ref="F21:G21"/>
    <mergeCell ref="H21:I21"/>
    <mergeCell ref="F58:Q58"/>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s>
  <phoneticPr fontId="2"/>
  <dataValidations count="2">
    <dataValidation type="list" allowBlank="1" showInputMessage="1" showErrorMessage="1" sqref="H60:Q77 H84:Q100" xr:uid="{00000000-0002-0000-1B00-000000000000}">
      <formula1>"○,×"</formula1>
    </dataValidation>
    <dataValidation type="list" allowBlank="1" showInputMessage="1" showErrorMessage="1" sqref="H105:Q122" xr:uid="{00000000-0002-0000-1B00-000001000000}">
      <formula1>"◎,○,×"</formula1>
    </dataValidation>
  </dataValidations>
  <pageMargins left="0.7" right="0.7" top="0.75" bottom="0.75" header="0.3" footer="0.3"/>
  <pageSetup paperSize="9" orientation="portrait" horizontalDpi="0" verticalDpi="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9.9978637043366805E-2"/>
  </sheetPr>
  <dimension ref="A2:Q127"/>
  <sheetViews>
    <sheetView workbookViewId="0"/>
  </sheetViews>
  <sheetFormatPr defaultColWidth="11.5546875" defaultRowHeight="19.5"/>
  <cols>
    <col min="1" max="1" width="14" customWidth="1"/>
    <col min="2" max="2" width="41.77734375" bestFit="1" customWidth="1"/>
    <col min="3" max="3" width="11.5546875" customWidth="1"/>
    <col min="4" max="4" width="18.5546875" customWidth="1"/>
    <col min="5" max="5" width="15.6640625" customWidth="1"/>
    <col min="16" max="16" width="11.6640625" customWidth="1"/>
  </cols>
  <sheetData>
    <row r="2" spans="1:12">
      <c r="A2" s="17" t="s">
        <v>734</v>
      </c>
      <c r="B2" s="17" t="s">
        <v>735</v>
      </c>
    </row>
    <row r="3" spans="1:12">
      <c r="A3" s="16">
        <v>1</v>
      </c>
      <c r="B3" s="16" t="s">
        <v>11</v>
      </c>
    </row>
    <row r="4" spans="1:12">
      <c r="A4" s="16">
        <v>2</v>
      </c>
      <c r="B4" s="16" t="s">
        <v>736</v>
      </c>
    </row>
    <row r="5" spans="1:12">
      <c r="A5" s="16">
        <v>3</v>
      </c>
      <c r="B5" s="16" t="s">
        <v>737</v>
      </c>
    </row>
    <row r="6" spans="1:12">
      <c r="A6" s="16">
        <v>4</v>
      </c>
      <c r="B6" s="16" t="s">
        <v>738</v>
      </c>
    </row>
    <row r="7" spans="1:12">
      <c r="A7" s="16"/>
      <c r="B7" s="16"/>
    </row>
    <row r="8" spans="1:12">
      <c r="A8" s="16"/>
      <c r="B8" s="16"/>
    </row>
    <row r="10" spans="1:12">
      <c r="A10" s="18" t="s">
        <v>739</v>
      </c>
    </row>
    <row r="11" spans="1:12">
      <c r="A11" s="93" t="s">
        <v>672</v>
      </c>
      <c r="B11" s="493" t="s">
        <v>673</v>
      </c>
      <c r="C11" s="493"/>
      <c r="D11" s="493" t="s">
        <v>674</v>
      </c>
      <c r="E11" s="493"/>
      <c r="F11" s="493" t="s">
        <v>675</v>
      </c>
      <c r="G11" s="493"/>
      <c r="H11" s="493" t="s">
        <v>671</v>
      </c>
      <c r="I11" s="493"/>
    </row>
    <row r="12" spans="1:12">
      <c r="A12" s="94">
        <v>1</v>
      </c>
      <c r="B12" s="411" t="s">
        <v>676</v>
      </c>
      <c r="C12" s="411"/>
      <c r="D12" s="491" t="s">
        <v>740</v>
      </c>
      <c r="E12" s="411"/>
      <c r="F12" s="411" t="s">
        <v>741</v>
      </c>
      <c r="G12" s="411"/>
      <c r="H12" s="411" t="s">
        <v>679</v>
      </c>
      <c r="I12" s="411"/>
    </row>
    <row r="13" spans="1:12">
      <c r="A13" s="94">
        <v>2</v>
      </c>
      <c r="B13" s="411" t="s">
        <v>680</v>
      </c>
      <c r="C13" s="411"/>
      <c r="D13" s="491" t="s">
        <v>742</v>
      </c>
      <c r="E13" s="411"/>
      <c r="F13" s="411" t="s">
        <v>682</v>
      </c>
      <c r="G13" s="411"/>
      <c r="H13" s="411" t="s">
        <v>683</v>
      </c>
      <c r="I13" s="411"/>
      <c r="J13" s="20"/>
      <c r="K13" s="19"/>
      <c r="L13" s="19"/>
    </row>
    <row r="14" spans="1:12">
      <c r="A14" s="94">
        <v>3</v>
      </c>
      <c r="B14" s="411" t="s">
        <v>684</v>
      </c>
      <c r="C14" s="411"/>
      <c r="D14" s="491" t="s">
        <v>743</v>
      </c>
      <c r="E14" s="411"/>
      <c r="F14" s="411" t="s">
        <v>744</v>
      </c>
      <c r="G14" s="411"/>
      <c r="H14" s="411" t="s">
        <v>687</v>
      </c>
      <c r="I14" s="411"/>
      <c r="J14" s="20"/>
      <c r="K14" s="19"/>
      <c r="L14" s="19"/>
    </row>
    <row r="15" spans="1:12">
      <c r="A15" s="94">
        <v>4</v>
      </c>
      <c r="B15" s="411" t="s">
        <v>688</v>
      </c>
      <c r="C15" s="411"/>
      <c r="D15" s="491" t="s">
        <v>745</v>
      </c>
      <c r="E15" s="411"/>
      <c r="F15" s="411" t="s">
        <v>690</v>
      </c>
      <c r="G15" s="411"/>
      <c r="H15" s="411" t="s">
        <v>691</v>
      </c>
      <c r="I15" s="411"/>
      <c r="J15" s="20"/>
      <c r="K15" s="19"/>
      <c r="L15" s="21"/>
    </row>
    <row r="16" spans="1:12">
      <c r="A16" s="94">
        <v>5</v>
      </c>
      <c r="B16" s="411" t="s">
        <v>692</v>
      </c>
      <c r="C16" s="411"/>
      <c r="D16" s="491" t="s">
        <v>746</v>
      </c>
      <c r="E16" s="411"/>
      <c r="F16" s="411" t="s">
        <v>694</v>
      </c>
      <c r="G16" s="411"/>
      <c r="H16" s="411" t="s">
        <v>695</v>
      </c>
      <c r="I16" s="411"/>
      <c r="J16" s="20"/>
      <c r="K16" s="19"/>
      <c r="L16" s="19"/>
    </row>
    <row r="17" spans="1:12">
      <c r="A17" s="94">
        <v>6</v>
      </c>
      <c r="B17" s="411" t="s">
        <v>696</v>
      </c>
      <c r="C17" s="411"/>
      <c r="D17" s="491" t="s">
        <v>747</v>
      </c>
      <c r="E17" s="411"/>
      <c r="F17" s="411" t="s">
        <v>698</v>
      </c>
      <c r="G17" s="411"/>
      <c r="H17" s="411" t="s">
        <v>699</v>
      </c>
      <c r="I17" s="411"/>
      <c r="J17" s="20"/>
      <c r="K17" s="19"/>
      <c r="L17" s="19"/>
    </row>
    <row r="18" spans="1:12">
      <c r="A18" s="94">
        <v>7</v>
      </c>
      <c r="B18" s="411" t="s">
        <v>700</v>
      </c>
      <c r="C18" s="411"/>
      <c r="D18" s="491" t="s">
        <v>748</v>
      </c>
      <c r="E18" s="411"/>
      <c r="F18" s="411" t="s">
        <v>749</v>
      </c>
      <c r="G18" s="411"/>
      <c r="H18" s="411" t="s">
        <v>703</v>
      </c>
      <c r="I18" s="411"/>
      <c r="J18" s="20"/>
      <c r="K18" s="19"/>
      <c r="L18" s="19"/>
    </row>
    <row r="19" spans="1:12">
      <c r="A19" s="94">
        <v>8</v>
      </c>
      <c r="B19" s="411" t="s">
        <v>704</v>
      </c>
      <c r="C19" s="411"/>
      <c r="D19" s="491" t="s">
        <v>750</v>
      </c>
      <c r="E19" s="411"/>
      <c r="F19" s="411" t="s">
        <v>706</v>
      </c>
      <c r="G19" s="411"/>
      <c r="H19" s="411" t="s">
        <v>707</v>
      </c>
      <c r="I19" s="411"/>
    </row>
    <row r="20" spans="1:12">
      <c r="A20" s="94">
        <v>9</v>
      </c>
      <c r="B20" s="411" t="s">
        <v>708</v>
      </c>
      <c r="C20" s="411"/>
      <c r="D20" s="411"/>
      <c r="E20" s="411"/>
      <c r="F20" s="411"/>
      <c r="G20" s="411"/>
      <c r="H20" s="411"/>
      <c r="I20" s="411"/>
    </row>
    <row r="21" spans="1:12">
      <c r="A21" s="94">
        <v>10</v>
      </c>
      <c r="B21" s="411" t="s">
        <v>709</v>
      </c>
      <c r="C21" s="411"/>
      <c r="D21" s="411"/>
      <c r="E21" s="411"/>
      <c r="F21" s="411"/>
      <c r="G21" s="411"/>
      <c r="H21" s="411"/>
      <c r="I21" s="411"/>
    </row>
    <row r="23" spans="1:12">
      <c r="A23" s="18" t="s">
        <v>751</v>
      </c>
    </row>
    <row r="24" spans="1:12">
      <c r="A24" s="17" t="s">
        <v>752</v>
      </c>
      <c r="B24" s="17" t="s">
        <v>753</v>
      </c>
      <c r="C24" s="17" t="s">
        <v>754</v>
      </c>
    </row>
    <row r="25" spans="1:12">
      <c r="A25" s="16" t="s">
        <v>755</v>
      </c>
      <c r="B25" s="16" t="s">
        <v>756</v>
      </c>
      <c r="C25" s="27">
        <v>500000</v>
      </c>
    </row>
    <row r="26" spans="1:12">
      <c r="A26" s="16" t="s">
        <v>757</v>
      </c>
      <c r="B26" s="16" t="s">
        <v>756</v>
      </c>
      <c r="C26" s="27">
        <v>1250000</v>
      </c>
    </row>
    <row r="27" spans="1:12">
      <c r="A27" s="16" t="s">
        <v>758</v>
      </c>
      <c r="B27" s="16" t="s">
        <v>756</v>
      </c>
      <c r="C27" s="27">
        <v>0</v>
      </c>
    </row>
    <row r="28" spans="1:12">
      <c r="A28" s="16" t="s">
        <v>759</v>
      </c>
      <c r="B28" s="16" t="s">
        <v>760</v>
      </c>
      <c r="C28" s="28">
        <v>2000000</v>
      </c>
    </row>
    <row r="29" spans="1:12">
      <c r="A29" s="16" t="s">
        <v>761</v>
      </c>
      <c r="B29" s="16" t="s">
        <v>762</v>
      </c>
      <c r="C29" s="28">
        <v>1500000</v>
      </c>
    </row>
    <row r="30" spans="1:12">
      <c r="A30" s="16" t="s">
        <v>763</v>
      </c>
      <c r="B30" s="16" t="s">
        <v>764</v>
      </c>
      <c r="C30" s="28">
        <v>1000000</v>
      </c>
    </row>
    <row r="31" spans="1:12">
      <c r="A31" s="16" t="s">
        <v>765</v>
      </c>
      <c r="B31" s="16" t="s">
        <v>764</v>
      </c>
      <c r="C31" s="28">
        <v>500000</v>
      </c>
    </row>
    <row r="32" spans="1:12">
      <c r="A32" s="16" t="s">
        <v>766</v>
      </c>
      <c r="B32" s="16" t="s">
        <v>764</v>
      </c>
      <c r="C32" s="28" t="s">
        <v>767</v>
      </c>
    </row>
    <row r="33" spans="1:5">
      <c r="A33" s="16" t="s">
        <v>768</v>
      </c>
      <c r="B33" s="16" t="s">
        <v>769</v>
      </c>
      <c r="C33" s="28"/>
    </row>
    <row r="35" spans="1:5">
      <c r="A35" s="18" t="s">
        <v>770</v>
      </c>
    </row>
    <row r="36" spans="1:5">
      <c r="A36" s="17" t="s">
        <v>771</v>
      </c>
      <c r="B36" s="17" t="s">
        <v>772</v>
      </c>
      <c r="C36" s="17" t="s">
        <v>773</v>
      </c>
      <c r="D36" s="17" t="s">
        <v>774</v>
      </c>
      <c r="E36" s="17" t="s">
        <v>775</v>
      </c>
    </row>
    <row r="37" spans="1:5">
      <c r="A37" s="16"/>
      <c r="B37" s="16"/>
      <c r="C37" s="16"/>
      <c r="D37" s="16"/>
      <c r="E37" s="16"/>
    </row>
    <row r="38" spans="1:5">
      <c r="A38" s="16"/>
      <c r="B38" s="16"/>
      <c r="C38" s="16"/>
      <c r="D38" s="16"/>
      <c r="E38" s="16"/>
    </row>
    <row r="39" spans="1:5">
      <c r="A39" s="16"/>
      <c r="B39" s="16"/>
      <c r="C39" s="16"/>
      <c r="D39" s="16"/>
      <c r="E39" s="16"/>
    </row>
    <row r="40" spans="1:5">
      <c r="A40" s="16"/>
      <c r="B40" s="16"/>
      <c r="C40" s="16"/>
      <c r="D40" s="16"/>
      <c r="E40" s="16"/>
    </row>
    <row r="41" spans="1:5">
      <c r="A41" s="16"/>
      <c r="B41" s="16"/>
      <c r="C41" s="16"/>
      <c r="D41" s="16"/>
      <c r="E41" s="16"/>
    </row>
    <row r="43" spans="1:5">
      <c r="A43" s="22" t="s">
        <v>776</v>
      </c>
    </row>
    <row r="44" spans="1:5">
      <c r="A44" s="17" t="s">
        <v>771</v>
      </c>
      <c r="B44" s="17" t="s">
        <v>777</v>
      </c>
    </row>
    <row r="45" spans="1:5">
      <c r="A45" s="16"/>
      <c r="B45" s="16"/>
    </row>
    <row r="46" spans="1:5">
      <c r="A46" s="16"/>
      <c r="B46" s="16"/>
    </row>
    <row r="47" spans="1:5">
      <c r="A47" s="16"/>
      <c r="B47" s="16"/>
    </row>
    <row r="48" spans="1:5">
      <c r="A48" s="16"/>
      <c r="B48" s="16"/>
    </row>
    <row r="49" spans="1:17">
      <c r="A49" s="16"/>
      <c r="B49" s="16"/>
    </row>
    <row r="52" spans="1:17">
      <c r="A52" s="56" t="s">
        <v>778</v>
      </c>
    </row>
    <row r="53" spans="1:17">
      <c r="A53" s="16">
        <f>IF(TOP!C11="","",INDEX(DATA_03!$A$3:$B$8,MATCH(TOP!C11,DATA_03!B3:B8,0),1))</f>
        <v>1</v>
      </c>
      <c r="B53" s="16"/>
    </row>
    <row r="54" spans="1:17">
      <c r="A54" s="16">
        <f>IF(TOP!C10="","",INDEX(DATA_03!A12:B21,MATCH(TOP!C10,DATA_03!B12:B21,0),1))</f>
        <v>1</v>
      </c>
      <c r="B54" s="16"/>
    </row>
    <row r="55" spans="1:17">
      <c r="A55" s="55" t="str">
        <f>"0"&amp;A53</f>
        <v>01</v>
      </c>
      <c r="B55" s="16" t="str">
        <f>"#'"&amp;A55&amp;"_損害額試算'!A1"</f>
        <v>#'01_損害額試算'!A1</v>
      </c>
    </row>
    <row r="56" spans="1:17">
      <c r="A56" s="55"/>
      <c r="B56" s="16" t="str">
        <f>"#'対策と本シナリオにおける効果_0"&amp;A54&amp;"'!A1"</f>
        <v>#'対策と本シナリオにおける効果_01'!A1</v>
      </c>
    </row>
    <row r="58" spans="1:17" ht="20.100000000000001" customHeight="1">
      <c r="A58" s="16"/>
      <c r="B58" s="16"/>
      <c r="C58" s="72" t="s">
        <v>779</v>
      </c>
      <c r="D58" s="72"/>
      <c r="E58" s="72"/>
      <c r="F58" s="505" t="s">
        <v>780</v>
      </c>
      <c r="G58" s="506"/>
      <c r="H58" s="506"/>
      <c r="I58" s="506"/>
      <c r="J58" s="506"/>
      <c r="K58" s="506"/>
      <c r="L58" s="506"/>
      <c r="M58" s="506"/>
      <c r="N58" s="506"/>
      <c r="O58" s="506"/>
      <c r="P58" s="506"/>
      <c r="Q58" s="506"/>
    </row>
    <row r="59" spans="1:17" ht="97.5">
      <c r="A59" s="16"/>
      <c r="B59" s="16"/>
      <c r="C59" s="72" t="s">
        <v>781</v>
      </c>
      <c r="D59" s="72"/>
      <c r="E59" s="16"/>
      <c r="F59" s="43" t="s">
        <v>782</v>
      </c>
      <c r="G59" s="43" t="s">
        <v>783</v>
      </c>
      <c r="H59" s="74" t="s">
        <v>784</v>
      </c>
      <c r="I59" s="74" t="s">
        <v>785</v>
      </c>
      <c r="J59" s="74" t="s">
        <v>786</v>
      </c>
      <c r="K59" s="74" t="s">
        <v>787</v>
      </c>
      <c r="L59" s="74" t="s">
        <v>788</v>
      </c>
      <c r="M59" s="74" t="s">
        <v>789</v>
      </c>
      <c r="N59" s="74" t="s">
        <v>790</v>
      </c>
      <c r="O59" s="74" t="s">
        <v>791</v>
      </c>
      <c r="P59" s="118" t="s">
        <v>708</v>
      </c>
      <c r="Q59" s="118" t="s">
        <v>709</v>
      </c>
    </row>
    <row r="60" spans="1:17">
      <c r="A60" s="75" t="s">
        <v>193</v>
      </c>
      <c r="B60" s="75"/>
      <c r="C60" s="44"/>
      <c r="D60" s="44"/>
      <c r="E60" s="16"/>
      <c r="F60" s="44">
        <f ca="1">IF(G60=1,1,0)</f>
        <v>1</v>
      </c>
      <c r="G60" s="44">
        <f t="shared" ref="G60:G77" ca="1" si="0">IF(OFFSET($H60,0,$A$54-1)="○",1,0)</f>
        <v>1</v>
      </c>
      <c r="H60" s="77" t="s">
        <v>792</v>
      </c>
      <c r="I60" s="77" t="s">
        <v>792</v>
      </c>
      <c r="J60" s="77" t="s">
        <v>792</v>
      </c>
      <c r="K60" s="77" t="s">
        <v>792</v>
      </c>
      <c r="L60" s="77" t="s">
        <v>793</v>
      </c>
      <c r="M60" s="77" t="s">
        <v>792</v>
      </c>
      <c r="N60" s="77" t="s">
        <v>792</v>
      </c>
      <c r="O60" s="77" t="s">
        <v>793</v>
      </c>
      <c r="P60" s="119"/>
      <c r="Q60" s="119"/>
    </row>
    <row r="61" spans="1:17" ht="30.95" customHeight="1">
      <c r="A61" s="507" t="s">
        <v>195</v>
      </c>
      <c r="B61" s="75">
        <v>1</v>
      </c>
      <c r="C61" s="44" t="s">
        <v>794</v>
      </c>
      <c r="D61" s="44" t="s">
        <v>795</v>
      </c>
      <c r="E61" s="16"/>
      <c r="F61" s="44">
        <f ca="1">IF(G61=1,1,0)</f>
        <v>1</v>
      </c>
      <c r="G61" s="44">
        <f t="shared" ca="1" si="0"/>
        <v>1</v>
      </c>
      <c r="H61" s="77" t="s">
        <v>792</v>
      </c>
      <c r="I61" s="77" t="s">
        <v>792</v>
      </c>
      <c r="J61" s="77" t="s">
        <v>792</v>
      </c>
      <c r="K61" s="77" t="s">
        <v>792</v>
      </c>
      <c r="L61" s="77" t="s">
        <v>793</v>
      </c>
      <c r="M61" s="77" t="s">
        <v>792</v>
      </c>
      <c r="N61" s="77" t="s">
        <v>793</v>
      </c>
      <c r="O61" s="77" t="s">
        <v>793</v>
      </c>
      <c r="P61" s="119"/>
      <c r="Q61" s="119"/>
    </row>
    <row r="62" spans="1:17" ht="30.95" customHeight="1">
      <c r="A62" s="508"/>
      <c r="B62" s="75">
        <v>2</v>
      </c>
      <c r="C62" s="44"/>
      <c r="D62" s="44"/>
      <c r="E62" s="16"/>
      <c r="F62" s="45">
        <f ca="1">IF(G60=1,IF('03_損害額試算'!G18="いいえ",1,0),0)</f>
        <v>0</v>
      </c>
      <c r="G62" s="44">
        <f t="shared" ca="1" si="0"/>
        <v>1</v>
      </c>
      <c r="H62" s="77" t="s">
        <v>792</v>
      </c>
      <c r="I62" s="77" t="s">
        <v>792</v>
      </c>
      <c r="J62" s="77" t="s">
        <v>792</v>
      </c>
      <c r="K62" s="77" t="s">
        <v>792</v>
      </c>
      <c r="L62" s="77" t="s">
        <v>793</v>
      </c>
      <c r="M62" s="77" t="s">
        <v>792</v>
      </c>
      <c r="N62" s="77" t="s">
        <v>793</v>
      </c>
      <c r="O62" s="77" t="s">
        <v>793</v>
      </c>
      <c r="P62" s="119"/>
      <c r="Q62" s="119"/>
    </row>
    <row r="63" spans="1:17" ht="30.95" customHeight="1">
      <c r="A63" s="509"/>
      <c r="B63" s="75">
        <v>3</v>
      </c>
      <c r="C63" s="44"/>
      <c r="D63" s="44"/>
      <c r="E63" s="16"/>
      <c r="F63" s="45">
        <f ca="1">IF(G63=1,IF('03_損害額試算'!G19="はい",1,0),0)</f>
        <v>0</v>
      </c>
      <c r="G63" s="44">
        <f t="shared" ca="1" si="0"/>
        <v>1</v>
      </c>
      <c r="H63" s="77" t="s">
        <v>792</v>
      </c>
      <c r="I63" s="77" t="s">
        <v>792</v>
      </c>
      <c r="J63" s="77" t="s">
        <v>792</v>
      </c>
      <c r="K63" s="77" t="s">
        <v>792</v>
      </c>
      <c r="L63" s="77" t="s">
        <v>793</v>
      </c>
      <c r="M63" s="77" t="s">
        <v>792</v>
      </c>
      <c r="N63" s="77" t="s">
        <v>793</v>
      </c>
      <c r="O63" s="77" t="s">
        <v>793</v>
      </c>
      <c r="P63" s="119"/>
      <c r="Q63" s="119"/>
    </row>
    <row r="64" spans="1:17" ht="30.95" customHeight="1">
      <c r="A64" s="507" t="s">
        <v>200</v>
      </c>
      <c r="B64" s="75">
        <v>1</v>
      </c>
      <c r="C64" s="44" t="s">
        <v>794</v>
      </c>
      <c r="D64" s="44" t="s">
        <v>795</v>
      </c>
      <c r="E64" s="16"/>
      <c r="F64" s="44">
        <f ca="1">IF(G64=1,1,0)</f>
        <v>0</v>
      </c>
      <c r="G64" s="44">
        <f t="shared" ca="1" si="0"/>
        <v>0</v>
      </c>
      <c r="H64" s="77" t="s">
        <v>793</v>
      </c>
      <c r="I64" s="77" t="s">
        <v>792</v>
      </c>
      <c r="J64" s="77" t="s">
        <v>793</v>
      </c>
      <c r="K64" s="77" t="s">
        <v>793</v>
      </c>
      <c r="L64" s="77" t="s">
        <v>793</v>
      </c>
      <c r="M64" s="77" t="s">
        <v>792</v>
      </c>
      <c r="N64" s="77" t="s">
        <v>792</v>
      </c>
      <c r="O64" s="77" t="s">
        <v>793</v>
      </c>
      <c r="P64" s="119"/>
      <c r="Q64" s="119"/>
    </row>
    <row r="65" spans="1:17" ht="30.95" customHeight="1">
      <c r="A65" s="509"/>
      <c r="B65" s="75">
        <v>2</v>
      </c>
      <c r="C65" s="44"/>
      <c r="D65" s="44"/>
      <c r="E65" s="16"/>
      <c r="F65" s="45">
        <f ca="1">IF(G65=1,IF('03_損害額試算'!G21="はい",1,0),0)</f>
        <v>0</v>
      </c>
      <c r="G65" s="44">
        <f t="shared" ca="1" si="0"/>
        <v>0</v>
      </c>
      <c r="H65" s="77" t="s">
        <v>793</v>
      </c>
      <c r="I65" s="77" t="s">
        <v>792</v>
      </c>
      <c r="J65" s="77" t="s">
        <v>793</v>
      </c>
      <c r="K65" s="77" t="s">
        <v>793</v>
      </c>
      <c r="L65" s="77" t="s">
        <v>793</v>
      </c>
      <c r="M65" s="77" t="s">
        <v>792</v>
      </c>
      <c r="N65" s="77" t="s">
        <v>792</v>
      </c>
      <c r="O65" s="77" t="s">
        <v>793</v>
      </c>
      <c r="P65" s="119"/>
      <c r="Q65" s="119"/>
    </row>
    <row r="66" spans="1:17" ht="30.95" customHeight="1">
      <c r="A66" s="507" t="s">
        <v>204</v>
      </c>
      <c r="B66" s="75">
        <v>1</v>
      </c>
      <c r="C66" s="44" t="s">
        <v>794</v>
      </c>
      <c r="D66" s="44" t="s">
        <v>795</v>
      </c>
      <c r="E66" s="16"/>
      <c r="F66" s="44">
        <f ca="1">IF(G66=1,1,0)</f>
        <v>0</v>
      </c>
      <c r="G66" s="44">
        <f t="shared" ca="1" si="0"/>
        <v>0</v>
      </c>
      <c r="H66" s="77" t="s">
        <v>793</v>
      </c>
      <c r="I66" s="77" t="s">
        <v>793</v>
      </c>
      <c r="J66" s="77" t="s">
        <v>792</v>
      </c>
      <c r="K66" s="77" t="s">
        <v>792</v>
      </c>
      <c r="L66" s="77" t="s">
        <v>793</v>
      </c>
      <c r="M66" s="77" t="s">
        <v>792</v>
      </c>
      <c r="N66" s="77" t="s">
        <v>792</v>
      </c>
      <c r="O66" s="77" t="s">
        <v>793</v>
      </c>
      <c r="P66" s="119"/>
      <c r="Q66" s="119"/>
    </row>
    <row r="67" spans="1:17" ht="30.95" customHeight="1">
      <c r="A67" s="509"/>
      <c r="B67" s="75">
        <v>2</v>
      </c>
      <c r="C67" s="44"/>
      <c r="D67" s="44"/>
      <c r="E67" s="16"/>
      <c r="F67" s="45">
        <f ca="1">IF(G67=1,IF('03_損害額試算'!G23="はい",1,0),0)</f>
        <v>0</v>
      </c>
      <c r="G67" s="44">
        <f t="shared" ca="1" si="0"/>
        <v>0</v>
      </c>
      <c r="H67" s="77" t="s">
        <v>793</v>
      </c>
      <c r="I67" s="77" t="s">
        <v>793</v>
      </c>
      <c r="J67" s="77" t="s">
        <v>792</v>
      </c>
      <c r="K67" s="77" t="s">
        <v>792</v>
      </c>
      <c r="L67" s="77" t="s">
        <v>793</v>
      </c>
      <c r="M67" s="77" t="s">
        <v>792</v>
      </c>
      <c r="N67" s="77" t="s">
        <v>792</v>
      </c>
      <c r="O67" s="77" t="s">
        <v>793</v>
      </c>
      <c r="P67" s="119"/>
      <c r="Q67" s="119"/>
    </row>
    <row r="68" spans="1:17" ht="30.95" customHeight="1">
      <c r="A68" s="507" t="s">
        <v>207</v>
      </c>
      <c r="B68" s="76">
        <v>1</v>
      </c>
      <c r="C68" s="44" t="s">
        <v>794</v>
      </c>
      <c r="D68" s="44" t="s">
        <v>795</v>
      </c>
      <c r="E68" s="16"/>
      <c r="F68" s="44">
        <f ca="1">IF(G68=1,1,0)</f>
        <v>1</v>
      </c>
      <c r="G68" s="44">
        <f t="shared" ca="1" si="0"/>
        <v>1</v>
      </c>
      <c r="H68" s="77" t="s">
        <v>792</v>
      </c>
      <c r="I68" s="77" t="s">
        <v>792</v>
      </c>
      <c r="J68" s="77" t="s">
        <v>792</v>
      </c>
      <c r="K68" s="77" t="s">
        <v>792</v>
      </c>
      <c r="L68" s="77" t="s">
        <v>793</v>
      </c>
      <c r="M68" s="77" t="s">
        <v>792</v>
      </c>
      <c r="N68" s="77" t="s">
        <v>792</v>
      </c>
      <c r="O68" s="77" t="s">
        <v>793</v>
      </c>
      <c r="P68" s="119"/>
      <c r="Q68" s="119"/>
    </row>
    <row r="69" spans="1:17" ht="30.95" customHeight="1">
      <c r="A69" s="509"/>
      <c r="B69" s="76">
        <v>2</v>
      </c>
      <c r="C69" s="44" t="s">
        <v>794</v>
      </c>
      <c r="D69" s="44" t="s">
        <v>795</v>
      </c>
      <c r="E69" s="16"/>
      <c r="F69" s="219">
        <f ca="1">IF(G69=1,1,0)</f>
        <v>1</v>
      </c>
      <c r="G69" s="44">
        <f t="shared" ca="1" si="0"/>
        <v>1</v>
      </c>
      <c r="H69" s="77" t="s">
        <v>792</v>
      </c>
      <c r="I69" s="77" t="s">
        <v>792</v>
      </c>
      <c r="J69" s="77" t="s">
        <v>792</v>
      </c>
      <c r="K69" s="77" t="s">
        <v>792</v>
      </c>
      <c r="L69" s="77" t="s">
        <v>793</v>
      </c>
      <c r="M69" s="77" t="s">
        <v>792</v>
      </c>
      <c r="N69" s="77" t="s">
        <v>792</v>
      </c>
      <c r="O69" s="77" t="s">
        <v>793</v>
      </c>
      <c r="P69" s="119"/>
      <c r="Q69" s="119"/>
    </row>
    <row r="70" spans="1:17" ht="30.95" customHeight="1">
      <c r="A70" s="507" t="s">
        <v>211</v>
      </c>
      <c r="B70" s="75">
        <v>1</v>
      </c>
      <c r="C70" s="44" t="s">
        <v>794</v>
      </c>
      <c r="D70" s="44" t="s">
        <v>795</v>
      </c>
      <c r="E70" s="16"/>
      <c r="F70" s="44">
        <f ca="1">IF(G70=1,1,0)</f>
        <v>1</v>
      </c>
      <c r="G70" s="44">
        <f t="shared" ca="1" si="0"/>
        <v>1</v>
      </c>
      <c r="H70" s="77" t="s">
        <v>792</v>
      </c>
      <c r="I70" s="77" t="s">
        <v>792</v>
      </c>
      <c r="J70" s="77" t="s">
        <v>793</v>
      </c>
      <c r="K70" s="77" t="s">
        <v>793</v>
      </c>
      <c r="L70" s="77" t="s">
        <v>793</v>
      </c>
      <c r="M70" s="77" t="s">
        <v>793</v>
      </c>
      <c r="N70" s="77" t="s">
        <v>793</v>
      </c>
      <c r="O70" s="77" t="s">
        <v>793</v>
      </c>
      <c r="P70" s="119"/>
      <c r="Q70" s="119"/>
    </row>
    <row r="71" spans="1:17" ht="30.95" customHeight="1">
      <c r="A71" s="508"/>
      <c r="B71" s="75">
        <v>2</v>
      </c>
      <c r="C71" s="44" t="s">
        <v>794</v>
      </c>
      <c r="D71" s="44" t="s">
        <v>795</v>
      </c>
      <c r="E71" s="16"/>
      <c r="F71" s="45">
        <f ca="1">IF(G71=1,IF('03_損害額試算'!G27="はい",1,0),0)</f>
        <v>0</v>
      </c>
      <c r="G71" s="44">
        <f t="shared" ca="1" si="0"/>
        <v>1</v>
      </c>
      <c r="H71" s="77" t="s">
        <v>792</v>
      </c>
      <c r="I71" s="77" t="s">
        <v>792</v>
      </c>
      <c r="J71" s="77" t="s">
        <v>793</v>
      </c>
      <c r="K71" s="77" t="s">
        <v>793</v>
      </c>
      <c r="L71" s="77" t="s">
        <v>793</v>
      </c>
      <c r="M71" s="77" t="s">
        <v>793</v>
      </c>
      <c r="N71" s="77" t="s">
        <v>793</v>
      </c>
      <c r="O71" s="77" t="s">
        <v>793</v>
      </c>
      <c r="P71" s="119"/>
      <c r="Q71" s="119"/>
    </row>
    <row r="72" spans="1:17" ht="30.95" customHeight="1">
      <c r="A72" s="508"/>
      <c r="B72" s="75">
        <v>3</v>
      </c>
      <c r="C72" s="44"/>
      <c r="D72" s="44"/>
      <c r="E72" s="16"/>
      <c r="F72" s="45">
        <f ca="1">IF(G72=1,IF('03_損害額試算'!G28="はい",1,0),0)</f>
        <v>0</v>
      </c>
      <c r="G72" s="44">
        <f t="shared" ca="1" si="0"/>
        <v>1</v>
      </c>
      <c r="H72" s="77" t="s">
        <v>792</v>
      </c>
      <c r="I72" s="77" t="s">
        <v>792</v>
      </c>
      <c r="J72" s="77" t="s">
        <v>793</v>
      </c>
      <c r="K72" s="77" t="s">
        <v>793</v>
      </c>
      <c r="L72" s="77" t="s">
        <v>793</v>
      </c>
      <c r="M72" s="77" t="s">
        <v>793</v>
      </c>
      <c r="N72" s="77" t="s">
        <v>793</v>
      </c>
      <c r="O72" s="77" t="s">
        <v>793</v>
      </c>
      <c r="P72" s="119"/>
      <c r="Q72" s="119"/>
    </row>
    <row r="73" spans="1:17" ht="30.95" customHeight="1">
      <c r="A73" s="508"/>
      <c r="B73" s="75">
        <v>4</v>
      </c>
      <c r="C73" s="44" t="s">
        <v>794</v>
      </c>
      <c r="D73" s="44" t="s">
        <v>795</v>
      </c>
      <c r="E73" s="16"/>
      <c r="F73" s="45">
        <f ca="1">IF(G73=1,IF('03_損害額試算'!G27="はい",1,0),0)</f>
        <v>0</v>
      </c>
      <c r="G73" s="44">
        <f t="shared" ca="1" si="0"/>
        <v>1</v>
      </c>
      <c r="H73" s="77" t="s">
        <v>792</v>
      </c>
      <c r="I73" s="77" t="s">
        <v>792</v>
      </c>
      <c r="J73" s="77" t="s">
        <v>793</v>
      </c>
      <c r="K73" s="77" t="s">
        <v>796</v>
      </c>
      <c r="L73" s="77" t="s">
        <v>793</v>
      </c>
      <c r="M73" s="77" t="s">
        <v>793</v>
      </c>
      <c r="N73" s="77" t="s">
        <v>793</v>
      </c>
      <c r="O73" s="77" t="s">
        <v>793</v>
      </c>
      <c r="P73" s="119"/>
      <c r="Q73" s="119"/>
    </row>
    <row r="74" spans="1:17" ht="30.95" customHeight="1">
      <c r="A74" s="509"/>
      <c r="B74" s="75">
        <v>5</v>
      </c>
      <c r="C74" s="44"/>
      <c r="D74" s="44"/>
      <c r="E74" s="16"/>
      <c r="F74" s="45">
        <f ca="1">IF(G74=1,IF('03_損害額試算'!G30="はい",1,0),0)</f>
        <v>0</v>
      </c>
      <c r="G74" s="44">
        <f t="shared" ca="1" si="0"/>
        <v>1</v>
      </c>
      <c r="H74" s="77" t="s">
        <v>792</v>
      </c>
      <c r="I74" s="77" t="s">
        <v>792</v>
      </c>
      <c r="J74" s="77" t="s">
        <v>793</v>
      </c>
      <c r="K74" s="77" t="s">
        <v>793</v>
      </c>
      <c r="L74" s="77" t="s">
        <v>793</v>
      </c>
      <c r="M74" s="77" t="s">
        <v>793</v>
      </c>
      <c r="N74" s="77" t="s">
        <v>793</v>
      </c>
      <c r="O74" s="77" t="s">
        <v>793</v>
      </c>
      <c r="P74" s="119"/>
      <c r="Q74" s="119"/>
    </row>
    <row r="75" spans="1:17" ht="30.95" customHeight="1">
      <c r="A75" s="75" t="s">
        <v>219</v>
      </c>
      <c r="B75" s="75"/>
      <c r="C75" s="44"/>
      <c r="D75" s="44"/>
      <c r="E75" s="16"/>
      <c r="F75" s="44">
        <f ca="1">IF(G75=1,1,0)</f>
        <v>0</v>
      </c>
      <c r="G75" s="44">
        <f t="shared" ca="1" si="0"/>
        <v>0</v>
      </c>
      <c r="H75" s="77" t="s">
        <v>793</v>
      </c>
      <c r="I75" s="77" t="s">
        <v>793</v>
      </c>
      <c r="J75" s="77" t="s">
        <v>793</v>
      </c>
      <c r="K75" s="77" t="s">
        <v>793</v>
      </c>
      <c r="L75" s="77" t="s">
        <v>793</v>
      </c>
      <c r="M75" s="77" t="s">
        <v>793</v>
      </c>
      <c r="N75" s="77" t="s">
        <v>793</v>
      </c>
      <c r="O75" s="77" t="s">
        <v>792</v>
      </c>
      <c r="P75" s="119"/>
      <c r="Q75" s="119"/>
    </row>
    <row r="76" spans="1:17" ht="30.95" customHeight="1">
      <c r="A76" s="75" t="s">
        <v>221</v>
      </c>
      <c r="B76" s="75"/>
      <c r="C76" s="44"/>
      <c r="D76" s="44"/>
      <c r="E76" s="16"/>
      <c r="F76" s="44">
        <f ca="1">IF(G76=1,1,0)</f>
        <v>0</v>
      </c>
      <c r="G76" s="44">
        <f t="shared" ca="1" si="0"/>
        <v>0</v>
      </c>
      <c r="H76" s="77" t="s">
        <v>793</v>
      </c>
      <c r="I76" s="77" t="s">
        <v>793</v>
      </c>
      <c r="J76" s="77" t="s">
        <v>793</v>
      </c>
      <c r="K76" s="77" t="s">
        <v>793</v>
      </c>
      <c r="L76" s="77" t="s">
        <v>792</v>
      </c>
      <c r="M76" s="77" t="s">
        <v>793</v>
      </c>
      <c r="N76" s="77" t="s">
        <v>793</v>
      </c>
      <c r="O76" s="77" t="s">
        <v>793</v>
      </c>
      <c r="P76" s="119"/>
      <c r="Q76" s="119"/>
    </row>
    <row r="77" spans="1:17" ht="30.95" customHeight="1">
      <c r="A77" s="75" t="s">
        <v>223</v>
      </c>
      <c r="B77" s="75"/>
      <c r="C77" s="44"/>
      <c r="D77" s="44"/>
      <c r="E77" s="16"/>
      <c r="F77" s="44">
        <f ca="1">IF(G77=1,1,0)</f>
        <v>0</v>
      </c>
      <c r="G77" s="44">
        <f t="shared" ca="1" si="0"/>
        <v>0</v>
      </c>
      <c r="H77" s="77" t="s">
        <v>793</v>
      </c>
      <c r="I77" s="77" t="s">
        <v>793</v>
      </c>
      <c r="J77" s="77" t="s">
        <v>793</v>
      </c>
      <c r="K77" s="77" t="s">
        <v>793</v>
      </c>
      <c r="L77" s="77" t="s">
        <v>792</v>
      </c>
      <c r="M77" s="77" t="s">
        <v>793</v>
      </c>
      <c r="N77" s="77" t="s">
        <v>793</v>
      </c>
      <c r="O77" s="77" t="s">
        <v>793</v>
      </c>
      <c r="P77" s="119"/>
      <c r="Q77" s="119"/>
    </row>
    <row r="78" spans="1:17" ht="30.95" customHeight="1">
      <c r="H78" s="42"/>
    </row>
    <row r="79" spans="1:17" ht="30.95" customHeight="1">
      <c r="B79" s="41"/>
      <c r="C79" s="41"/>
      <c r="D79" s="41"/>
      <c r="E79" s="42"/>
      <c r="F79" s="42">
        <f>ROUNDUP('03_損害額試算'!G22/1000,2)</f>
        <v>0</v>
      </c>
      <c r="G79" s="42"/>
      <c r="H79" s="42">
        <f>ROUNDUP('03_損害額試算'!G22/200,2)</f>
        <v>0</v>
      </c>
      <c r="I79">
        <f>ROUNDUP('03_損害額試算'!G22/5000,2)</f>
        <v>0</v>
      </c>
      <c r="J79">
        <f>ROUNDUP('03_損害額試算'!G22/770,2)</f>
        <v>0</v>
      </c>
    </row>
    <row r="80" spans="1:17" ht="30.95" customHeight="1">
      <c r="B80" s="55" t="s">
        <v>797</v>
      </c>
      <c r="C80" s="78" t="str">
        <f ca="1">IF(SUM(F60:F77)=D80,"入力完了",IF(SUM(F60:F77)&gt;D80,"入力未完了","何かがおかしい"))</f>
        <v>入力未完了</v>
      </c>
      <c r="D80" s="79">
        <f>COUNTA('03_損害額試算'!G17:G20,'03_損害額試算'!G21:G34)</f>
        <v>0</v>
      </c>
      <c r="E80" s="1"/>
      <c r="H80" t="s">
        <v>798</v>
      </c>
      <c r="J80" s="16" t="s">
        <v>799</v>
      </c>
    </row>
    <row r="81" spans="1:17" ht="30.95" customHeight="1">
      <c r="C81" s="1"/>
      <c r="D81" s="41"/>
      <c r="E81" s="1"/>
      <c r="F81" s="41"/>
      <c r="G81" s="41"/>
    </row>
    <row r="82" spans="1:17" ht="20.100000000000001" customHeight="1">
      <c r="A82" s="500" t="s">
        <v>800</v>
      </c>
      <c r="B82" s="500"/>
      <c r="C82" s="517" t="s">
        <v>801</v>
      </c>
      <c r="D82" s="518"/>
      <c r="E82" s="518"/>
      <c r="F82" s="518"/>
      <c r="G82" s="519"/>
      <c r="H82" s="502" t="s">
        <v>780</v>
      </c>
      <c r="I82" s="503"/>
      <c r="J82" s="503"/>
      <c r="K82" s="503"/>
      <c r="L82" s="503"/>
      <c r="M82" s="503"/>
      <c r="N82" s="503"/>
      <c r="O82" s="503"/>
      <c r="P82" s="503"/>
      <c r="Q82" s="504"/>
    </row>
    <row r="83" spans="1:17" ht="60" customHeight="1">
      <c r="A83" s="500"/>
      <c r="B83" s="500"/>
      <c r="C83" s="73" t="s">
        <v>802</v>
      </c>
      <c r="D83" s="514" t="s">
        <v>803</v>
      </c>
      <c r="E83" s="515"/>
      <c r="F83" s="515"/>
      <c r="G83" s="516"/>
      <c r="H83" s="74" t="s">
        <v>13</v>
      </c>
      <c r="I83" s="74" t="s">
        <v>680</v>
      </c>
      <c r="J83" s="74" t="s">
        <v>684</v>
      </c>
      <c r="K83" s="74" t="s">
        <v>688</v>
      </c>
      <c r="L83" s="74" t="s">
        <v>692</v>
      </c>
      <c r="M83" s="74" t="s">
        <v>696</v>
      </c>
      <c r="N83" s="74" t="s">
        <v>700</v>
      </c>
      <c r="O83" s="74" t="s">
        <v>704</v>
      </c>
      <c r="P83" s="118" t="s">
        <v>708</v>
      </c>
      <c r="Q83" s="118" t="s">
        <v>709</v>
      </c>
    </row>
    <row r="84" spans="1:17" ht="30.95" customHeight="1">
      <c r="A84" s="16">
        <v>1</v>
      </c>
      <c r="B84" s="16" t="s">
        <v>804</v>
      </c>
      <c r="C84" s="79">
        <f ca="1">IF(OFFSET(H$84,0,$A$54-1)="○",IF('03_損害額試算'!G18="", 0, IF('03_損害額試算'!G18="いいえ", (IF('03_損害額試算'!G19="はい",'03_損害額試算'!G20,IF('03_損害額試算'!G17&lt;300, D84, IF(300&lt;='03_損害額試算'!G17, E84)))), IF('03_損害額試算'!G18="はい", "0"))),J80)</f>
        <v>0</v>
      </c>
      <c r="D84" s="44">
        <v>500000</v>
      </c>
      <c r="E84" s="44">
        <v>1250000</v>
      </c>
      <c r="F84" s="45"/>
      <c r="G84" s="45"/>
      <c r="H84" s="114" t="s">
        <v>792</v>
      </c>
      <c r="I84" s="114" t="s">
        <v>792</v>
      </c>
      <c r="J84" s="114" t="s">
        <v>792</v>
      </c>
      <c r="K84" s="114" t="s">
        <v>792</v>
      </c>
      <c r="L84" s="114" t="s">
        <v>793</v>
      </c>
      <c r="M84" s="114" t="s">
        <v>792</v>
      </c>
      <c r="N84" s="114" t="s">
        <v>792</v>
      </c>
      <c r="O84" s="114" t="s">
        <v>793</v>
      </c>
      <c r="P84" s="119"/>
      <c r="Q84" s="119"/>
    </row>
    <row r="85" spans="1:17" ht="30.95" customHeight="1">
      <c r="A85" s="16">
        <v>2</v>
      </c>
      <c r="B85" s="16" t="s">
        <v>805</v>
      </c>
      <c r="C85" s="72">
        <f ca="1">IF(OFFSET(H$85,0,A54-1)="○",IF('03_損害額試算'!G18="",0,IF($A$54=1, D85, IF($A$54=2, E85, IF($A$54=3, F85, IF($A$54=4, F85, IF($A$54=6, E85, IF($A$54=7, G85))))))),$J$80)</f>
        <v>0</v>
      </c>
      <c r="D85" s="44">
        <v>1800000</v>
      </c>
      <c r="E85" s="44">
        <v>2900000</v>
      </c>
      <c r="F85" s="45">
        <v>900000</v>
      </c>
      <c r="G85" s="45">
        <v>3900000</v>
      </c>
      <c r="H85" s="114" t="s">
        <v>792</v>
      </c>
      <c r="I85" s="114" t="s">
        <v>792</v>
      </c>
      <c r="J85" s="114" t="s">
        <v>792</v>
      </c>
      <c r="K85" s="114" t="s">
        <v>792</v>
      </c>
      <c r="L85" s="114" t="s">
        <v>793</v>
      </c>
      <c r="M85" s="114" t="s">
        <v>792</v>
      </c>
      <c r="N85" s="114" t="s">
        <v>792</v>
      </c>
      <c r="O85" s="114" t="s">
        <v>793</v>
      </c>
      <c r="P85" s="119"/>
      <c r="Q85" s="119"/>
    </row>
    <row r="86" spans="1:17" ht="30.95" customHeight="1">
      <c r="A86" s="16">
        <v>3</v>
      </c>
      <c r="B86" s="16" t="s">
        <v>108</v>
      </c>
      <c r="C86" s="72" t="str">
        <f ca="1">IF(OFFSET(H$86,0,A54-1)="○",IF('03_損害額試算'!G22="",0,'03_損害額試算'!G22*D86),J80)</f>
        <v>無</v>
      </c>
      <c r="D86" s="44">
        <v>1000</v>
      </c>
      <c r="E86" s="44"/>
      <c r="F86" s="45"/>
      <c r="G86" s="45"/>
      <c r="H86" s="114" t="s">
        <v>793</v>
      </c>
      <c r="I86" s="114" t="s">
        <v>792</v>
      </c>
      <c r="J86" s="114" t="s">
        <v>793</v>
      </c>
      <c r="K86" s="114" t="s">
        <v>793</v>
      </c>
      <c r="L86" s="114" t="s">
        <v>793</v>
      </c>
      <c r="M86" s="114" t="s">
        <v>792</v>
      </c>
      <c r="N86" s="114" t="s">
        <v>792</v>
      </c>
      <c r="O86" s="114" t="s">
        <v>793</v>
      </c>
      <c r="P86" s="119"/>
      <c r="Q86" s="119"/>
    </row>
    <row r="87" spans="1:17" ht="30.95" customHeight="1">
      <c r="A87" s="16">
        <v>4</v>
      </c>
      <c r="B87" s="16" t="s">
        <v>806</v>
      </c>
      <c r="C87" s="72" t="str">
        <f ca="1">IF(OFFSET(H$87,0,A54-1)="○",IF('03_損害額試算'!G22="",0,'03_損害額試算'!G22*D87),$J$80)</f>
        <v>無</v>
      </c>
      <c r="D87" s="44">
        <v>200</v>
      </c>
      <c r="E87" s="44"/>
      <c r="F87" s="45"/>
      <c r="G87" s="45"/>
      <c r="H87" s="114" t="s">
        <v>793</v>
      </c>
      <c r="I87" s="114" t="s">
        <v>792</v>
      </c>
      <c r="J87" s="114" t="s">
        <v>793</v>
      </c>
      <c r="K87" s="114" t="s">
        <v>793</v>
      </c>
      <c r="L87" s="114" t="s">
        <v>793</v>
      </c>
      <c r="M87" s="114" t="s">
        <v>792</v>
      </c>
      <c r="N87" s="114" t="s">
        <v>792</v>
      </c>
      <c r="O87" s="114" t="s">
        <v>793</v>
      </c>
      <c r="P87" s="119"/>
      <c r="Q87" s="119"/>
    </row>
    <row r="88" spans="1:17" ht="30.95" customHeight="1">
      <c r="A88" s="16">
        <v>5</v>
      </c>
      <c r="B88" s="16" t="s">
        <v>807</v>
      </c>
      <c r="C88" s="72" t="str">
        <f ca="1">IF(OFFSET(H$88,0,A54-1)="○",IF('03_損害額試算'!G22="",0,IF(10000&lt;='03_損害額試算'!G22,D88,0)),J80)</f>
        <v>無</v>
      </c>
      <c r="D88" s="44">
        <v>23000000</v>
      </c>
      <c r="E88" s="44"/>
      <c r="F88" s="45"/>
      <c r="G88" s="45"/>
      <c r="H88" s="114" t="s">
        <v>793</v>
      </c>
      <c r="I88" s="114" t="s">
        <v>792</v>
      </c>
      <c r="J88" s="114" t="s">
        <v>793</v>
      </c>
      <c r="K88" s="114" t="s">
        <v>793</v>
      </c>
      <c r="L88" s="114" t="s">
        <v>793</v>
      </c>
      <c r="M88" s="114" t="s">
        <v>792</v>
      </c>
      <c r="N88" s="114" t="s">
        <v>792</v>
      </c>
      <c r="O88" s="114" t="s">
        <v>793</v>
      </c>
      <c r="P88" s="119"/>
      <c r="Q88" s="119"/>
    </row>
    <row r="89" spans="1:17" ht="30.95" customHeight="1">
      <c r="A89" s="16">
        <v>6</v>
      </c>
      <c r="B89" s="16" t="s">
        <v>808</v>
      </c>
      <c r="C89" s="80" t="str">
        <f ca="1">IF(OFFSET(H$89,0,A54-1)="○",IF('03_損害額試算'!G22="",0,(D89*ROUNDUP('03_損害額試算'!G22*0.001,2)+E89*ROUNDUP('03_損害額試算'!G22*0.005,2))*8*5+(D89*ROUNDUP('03_損害額試算'!G22*0.0002,2)+E89*ROUNDUP('03_損害額試算'!G22*0.0013,2))*8*35),J80)</f>
        <v>無</v>
      </c>
      <c r="D89" s="44">
        <v>4000</v>
      </c>
      <c r="E89" s="44">
        <v>3000</v>
      </c>
      <c r="F89" s="45"/>
      <c r="G89" s="45"/>
      <c r="H89" s="114" t="s">
        <v>793</v>
      </c>
      <c r="I89" s="114" t="s">
        <v>792</v>
      </c>
      <c r="J89" s="114" t="s">
        <v>793</v>
      </c>
      <c r="K89" s="114" t="s">
        <v>793</v>
      </c>
      <c r="L89" s="114" t="s">
        <v>793</v>
      </c>
      <c r="M89" s="114" t="s">
        <v>792</v>
      </c>
      <c r="N89" s="114" t="s">
        <v>792</v>
      </c>
      <c r="O89" s="114" t="s">
        <v>793</v>
      </c>
      <c r="P89" s="119"/>
      <c r="Q89" s="119"/>
    </row>
    <row r="90" spans="1:17" ht="30.95" customHeight="1">
      <c r="A90" s="16">
        <v>7</v>
      </c>
      <c r="B90" s="16" t="s">
        <v>809</v>
      </c>
      <c r="C90" s="72" t="str">
        <f ca="1">IF(OFFSET(H$90,0,$A$54-1)="○",IF('03_損害額試算'!G22="",0,'03_損害額試算'!G22*D90),J80)</f>
        <v>無</v>
      </c>
      <c r="D90" s="44">
        <v>650</v>
      </c>
      <c r="E90" s="44"/>
      <c r="F90" s="45"/>
      <c r="G90" s="45"/>
      <c r="H90" s="114" t="s">
        <v>793</v>
      </c>
      <c r="I90" s="114" t="s">
        <v>792</v>
      </c>
      <c r="J90" s="114" t="s">
        <v>793</v>
      </c>
      <c r="K90" s="114" t="s">
        <v>793</v>
      </c>
      <c r="L90" s="114" t="s">
        <v>793</v>
      </c>
      <c r="M90" s="114" t="s">
        <v>792</v>
      </c>
      <c r="N90" s="114" t="s">
        <v>792</v>
      </c>
      <c r="O90" s="114" t="s">
        <v>793</v>
      </c>
      <c r="P90" s="119"/>
      <c r="Q90" s="119"/>
    </row>
    <row r="91" spans="1:17" ht="30.95" customHeight="1">
      <c r="A91" s="16">
        <v>8</v>
      </c>
      <c r="B91" s="16" t="s">
        <v>118</v>
      </c>
      <c r="C91" s="144">
        <f ca="1">IF(OFFSET(H$91,0,$A$54-1)="○",IF('03_損害額試算'!G25="", 0, IF('03_損害額試算'!G25="はい", 0, IF('03_損害額試算'!G25="いいえ", IF($A$54=1, D91, IF($A$54=2, E91, IF($A$54=3, F91, IF($A$54=4, F91, IF($A$54=6, E91, IF($A$54=7, G91))))))))),$J$80)</f>
        <v>0</v>
      </c>
      <c r="D91" s="44">
        <v>360000</v>
      </c>
      <c r="E91" s="44">
        <v>900000</v>
      </c>
      <c r="F91" s="45">
        <v>180000</v>
      </c>
      <c r="G91" s="45">
        <v>1260000</v>
      </c>
      <c r="H91" s="114" t="s">
        <v>792</v>
      </c>
      <c r="I91" s="114" t="s">
        <v>792</v>
      </c>
      <c r="J91" s="114" t="s">
        <v>792</v>
      </c>
      <c r="K91" s="114" t="s">
        <v>793</v>
      </c>
      <c r="L91" s="114" t="s">
        <v>793</v>
      </c>
      <c r="M91" s="114" t="s">
        <v>792</v>
      </c>
      <c r="N91" s="114" t="s">
        <v>792</v>
      </c>
      <c r="O91" s="114" t="s">
        <v>793</v>
      </c>
      <c r="P91" s="119"/>
      <c r="Q91" s="119"/>
    </row>
    <row r="92" spans="1:17" ht="30.95" customHeight="1">
      <c r="A92" s="16">
        <v>9</v>
      </c>
      <c r="B92" s="16" t="s">
        <v>810</v>
      </c>
      <c r="C92" s="80">
        <f>IF('03_損害額試算'!G26="いいえ", 0, IF('03_損害額試算'!G26="はい", IF($A$54=1, D92, IF($A$54=2, E92, IF($A$54=3, F92, IF($A$54=4, F92, IF($A$54=6, E92, IF($A$54=7, G92)))))), IF('03_損害額試算'!G26="", 0)))</f>
        <v>0</v>
      </c>
      <c r="D92" s="44">
        <v>1200000</v>
      </c>
      <c r="E92" s="44">
        <v>3000000</v>
      </c>
      <c r="F92" s="45">
        <v>600000</v>
      </c>
      <c r="G92" s="45">
        <v>4200000</v>
      </c>
      <c r="H92" s="114" t="s">
        <v>792</v>
      </c>
      <c r="I92" s="114" t="s">
        <v>793</v>
      </c>
      <c r="J92" s="114" t="s">
        <v>793</v>
      </c>
      <c r="K92" s="114" t="s">
        <v>792</v>
      </c>
      <c r="L92" s="114" t="s">
        <v>793</v>
      </c>
      <c r="M92" s="114" t="s">
        <v>793</v>
      </c>
      <c r="N92" s="114" t="s">
        <v>793</v>
      </c>
      <c r="O92" s="114" t="s">
        <v>793</v>
      </c>
      <c r="P92" s="119"/>
      <c r="Q92" s="119"/>
    </row>
    <row r="93" spans="1:17" ht="30.95" customHeight="1">
      <c r="A93" s="16">
        <v>10</v>
      </c>
      <c r="B93" s="16" t="s">
        <v>811</v>
      </c>
      <c r="C93" s="72" t="str">
        <f ca="1">IF(OFFSET(H93,0,$A$54-1)="○",IF('03_損害額試算'!G22="",0,D93*('03_損害額試算'!G22*0.0003+'03_損害額試算'!G17*0.0001)),J80)</f>
        <v>無</v>
      </c>
      <c r="D93" s="44">
        <v>28308</v>
      </c>
      <c r="E93" s="44"/>
      <c r="F93" s="45"/>
      <c r="G93" s="45"/>
      <c r="H93" s="114" t="s">
        <v>793</v>
      </c>
      <c r="I93" s="114" t="s">
        <v>792</v>
      </c>
      <c r="J93" s="114" t="s">
        <v>793</v>
      </c>
      <c r="K93" s="114" t="s">
        <v>792</v>
      </c>
      <c r="L93" s="114" t="s">
        <v>793</v>
      </c>
      <c r="M93" s="114" t="s">
        <v>792</v>
      </c>
      <c r="N93" s="114" t="s">
        <v>792</v>
      </c>
      <c r="O93" s="114" t="s">
        <v>793</v>
      </c>
      <c r="P93" s="119"/>
      <c r="Q93" s="119"/>
    </row>
    <row r="94" spans="1:17" ht="30.95" customHeight="1">
      <c r="A94" s="16">
        <v>11</v>
      </c>
      <c r="B94" s="16" t="s">
        <v>812</v>
      </c>
      <c r="C94" s="72" t="str">
        <f ca="1">IF(OFFSET(H$94,0,$A$54-1)="○",IF('03_損害額試算'!G24="",0,'03_損害額試算'!G24*D94*0.0003),$J$80)</f>
        <v>無</v>
      </c>
      <c r="D94" s="44">
        <v>28308</v>
      </c>
      <c r="E94" s="44"/>
      <c r="F94" s="45"/>
      <c r="G94" s="45"/>
      <c r="H94" s="114" t="s">
        <v>793</v>
      </c>
      <c r="I94" s="114" t="s">
        <v>793</v>
      </c>
      <c r="J94" s="114" t="s">
        <v>792</v>
      </c>
      <c r="K94" s="114" t="s">
        <v>793</v>
      </c>
      <c r="L94" s="114" t="s">
        <v>793</v>
      </c>
      <c r="M94" s="114" t="s">
        <v>793</v>
      </c>
      <c r="N94" s="114" t="s">
        <v>793</v>
      </c>
      <c r="O94" s="114" t="s">
        <v>793</v>
      </c>
      <c r="P94" s="119"/>
      <c r="Q94" s="119"/>
    </row>
    <row r="95" spans="1:17" ht="30.95" customHeight="1">
      <c r="A95" s="16">
        <v>12</v>
      </c>
      <c r="B95" s="16" t="s">
        <v>127</v>
      </c>
      <c r="C95" s="72" t="str">
        <f ca="1">IF(OFFSET(H$95,0,$A$54-1)="○",IF(D95&lt;=1250000, 100000, IF(D95&lt;=3000000, D95*0.08, IF(D95&lt;=30000000, D95*0.05+E95, IF(D95&lt;=300000000, D95*0.03+F95, IF(300000000&lt;D95, D95*0.02+G95))))),J80)</f>
        <v>無</v>
      </c>
      <c r="D95" s="44">
        <f>('03_損害額試算'!$G$33*'03_損害額試算'!$G$34)*0.3</f>
        <v>0</v>
      </c>
      <c r="E95" s="44">
        <v>90000</v>
      </c>
      <c r="F95" s="45">
        <v>690000</v>
      </c>
      <c r="G95" s="45">
        <v>3690000</v>
      </c>
      <c r="H95" s="114" t="s">
        <v>793</v>
      </c>
      <c r="I95" s="114" t="s">
        <v>793</v>
      </c>
      <c r="J95" s="114" t="s">
        <v>793</v>
      </c>
      <c r="K95" s="114" t="s">
        <v>793</v>
      </c>
      <c r="L95" s="114" t="s">
        <v>792</v>
      </c>
      <c r="M95" s="114" t="s">
        <v>793</v>
      </c>
      <c r="N95" s="114" t="s">
        <v>793</v>
      </c>
      <c r="O95" s="114" t="s">
        <v>793</v>
      </c>
      <c r="P95" s="119"/>
      <c r="Q95" s="119"/>
    </row>
    <row r="96" spans="1:17" ht="30.95" customHeight="1">
      <c r="A96" s="16">
        <v>13</v>
      </c>
      <c r="B96" s="16" t="s">
        <v>129</v>
      </c>
      <c r="C96" s="72" t="str">
        <f ca="1">IF(OFFSET(H$96,0,$A$54-1)="○",IF(D96&lt;=3000000, D96*0.16, IF(D96&lt;=30000000, D96*0.1+E96, IF(D96&lt;=300000000, D96*0.06+F96, IF(300000000&lt;D96, D96*0.04+G96)))),J80)</f>
        <v>無</v>
      </c>
      <c r="D96" s="44">
        <f>('03_損害額試算'!$G$33*'03_損害額試算'!$G$34)*0.3</f>
        <v>0</v>
      </c>
      <c r="E96" s="44">
        <v>180000</v>
      </c>
      <c r="F96" s="45">
        <v>1380000</v>
      </c>
      <c r="G96" s="45">
        <v>7380000</v>
      </c>
      <c r="H96" s="114" t="s">
        <v>793</v>
      </c>
      <c r="I96" s="114" t="s">
        <v>793</v>
      </c>
      <c r="J96" s="114" t="s">
        <v>793</v>
      </c>
      <c r="K96" s="114" t="s">
        <v>793</v>
      </c>
      <c r="L96" s="114" t="s">
        <v>792</v>
      </c>
      <c r="M96" s="114" t="s">
        <v>793</v>
      </c>
      <c r="N96" s="114" t="s">
        <v>793</v>
      </c>
      <c r="O96" s="114" t="s">
        <v>793</v>
      </c>
      <c r="P96" s="119"/>
      <c r="Q96" s="119"/>
    </row>
    <row r="97" spans="1:17" ht="30.95" customHeight="1">
      <c r="A97" s="16">
        <v>14</v>
      </c>
      <c r="B97" s="16" t="s">
        <v>131</v>
      </c>
      <c r="C97" s="72" t="str">
        <f ca="1">IF(OFFSET(H$97,0,$A$54-1)="○",IFERROR(C95*0.5+C96*0.25,0),J80)</f>
        <v>無</v>
      </c>
      <c r="D97" s="44"/>
      <c r="E97" s="44"/>
      <c r="F97" s="45"/>
      <c r="G97" s="45"/>
      <c r="H97" s="114" t="s">
        <v>793</v>
      </c>
      <c r="I97" s="114" t="s">
        <v>793</v>
      </c>
      <c r="J97" s="114" t="s">
        <v>793</v>
      </c>
      <c r="K97" s="114" t="s">
        <v>793</v>
      </c>
      <c r="L97" s="114" t="s">
        <v>792</v>
      </c>
      <c r="M97" s="114" t="s">
        <v>793</v>
      </c>
      <c r="N97" s="114" t="s">
        <v>793</v>
      </c>
      <c r="O97" s="114" t="s">
        <v>793</v>
      </c>
      <c r="P97" s="119"/>
      <c r="Q97" s="119"/>
    </row>
    <row r="98" spans="1:17" ht="30.95" customHeight="1">
      <c r="A98" s="16">
        <v>15</v>
      </c>
      <c r="B98" s="16" t="s">
        <v>134</v>
      </c>
      <c r="C98" s="72">
        <f ca="1">IF(OFFSET(H$98,0,$A$54-1)="○",IF('03_損害額試算'!G29="",0,'03_損害額試算'!G29*D98),$J$80)</f>
        <v>0</v>
      </c>
      <c r="D98" s="44">
        <v>72</v>
      </c>
      <c r="E98" s="44"/>
      <c r="F98" s="45"/>
      <c r="G98" s="45"/>
      <c r="H98" s="114" t="s">
        <v>792</v>
      </c>
      <c r="I98" s="114" t="s">
        <v>793</v>
      </c>
      <c r="J98" s="114" t="s">
        <v>793</v>
      </c>
      <c r="K98" s="114" t="s">
        <v>793</v>
      </c>
      <c r="L98" s="114" t="s">
        <v>793</v>
      </c>
      <c r="M98" s="114" t="s">
        <v>793</v>
      </c>
      <c r="N98" s="114" t="s">
        <v>793</v>
      </c>
      <c r="O98" s="114" t="s">
        <v>793</v>
      </c>
      <c r="P98" s="119"/>
      <c r="Q98" s="119"/>
    </row>
    <row r="99" spans="1:17" ht="30.95" customHeight="1">
      <c r="A99" s="16">
        <v>16</v>
      </c>
      <c r="B99" s="16" t="s">
        <v>813</v>
      </c>
      <c r="C99" s="72">
        <f ca="1">IF(OFFSET(H$99,0,$A$54-1)="○",IF('03_損害額試算'!G31="",0,'03_損害額試算'!G31),J80)</f>
        <v>0</v>
      </c>
      <c r="D99" s="44"/>
      <c r="E99" s="44"/>
      <c r="F99" s="45"/>
      <c r="G99" s="45"/>
      <c r="H99" s="114" t="s">
        <v>792</v>
      </c>
      <c r="I99" s="114" t="s">
        <v>793</v>
      </c>
      <c r="J99" s="114" t="s">
        <v>793</v>
      </c>
      <c r="K99" s="114" t="s">
        <v>793</v>
      </c>
      <c r="L99" s="114" t="s">
        <v>793</v>
      </c>
      <c r="M99" s="114" t="s">
        <v>793</v>
      </c>
      <c r="N99" s="114" t="s">
        <v>793</v>
      </c>
      <c r="O99" s="114" t="s">
        <v>793</v>
      </c>
      <c r="P99" s="119"/>
      <c r="Q99" s="119"/>
    </row>
    <row r="100" spans="1:17" ht="30.95" customHeight="1">
      <c r="A100" s="16">
        <v>17</v>
      </c>
      <c r="B100" s="16" t="s">
        <v>704</v>
      </c>
      <c r="C100" s="72" t="str">
        <f ca="1">IF(OFFSET(H$100,0,$A$54-1)="○",IF('03_損害額試算'!G32="",0,'03_損害額試算'!G32),J80)</f>
        <v>無</v>
      </c>
      <c r="D100" s="44"/>
      <c r="E100" s="44"/>
      <c r="F100" s="45"/>
      <c r="G100" s="45"/>
      <c r="H100" s="114" t="s">
        <v>793</v>
      </c>
      <c r="I100" s="114" t="s">
        <v>793</v>
      </c>
      <c r="J100" s="114" t="s">
        <v>793</v>
      </c>
      <c r="K100" s="114" t="s">
        <v>793</v>
      </c>
      <c r="L100" s="114" t="s">
        <v>793</v>
      </c>
      <c r="M100" s="114" t="s">
        <v>793</v>
      </c>
      <c r="N100" s="114" t="s">
        <v>793</v>
      </c>
      <c r="O100" s="114" t="s">
        <v>792</v>
      </c>
      <c r="P100" s="119"/>
      <c r="Q100" s="119"/>
    </row>
    <row r="101" spans="1:17">
      <c r="A101" s="41"/>
      <c r="B101" s="41"/>
      <c r="C101" s="41"/>
      <c r="D101" s="42"/>
      <c r="E101" s="42"/>
      <c r="F101" s="42"/>
      <c r="G101" s="42"/>
    </row>
    <row r="102" spans="1:17">
      <c r="A102" s="41"/>
      <c r="B102" s="41"/>
      <c r="C102" s="41"/>
      <c r="D102" s="42"/>
      <c r="E102" s="42"/>
      <c r="F102" s="42"/>
      <c r="G102" s="42"/>
    </row>
    <row r="103" spans="1:17">
      <c r="A103" s="510"/>
      <c r="B103" s="510"/>
      <c r="C103" s="510"/>
      <c r="D103" s="510"/>
      <c r="E103" s="510"/>
      <c r="F103" s="501" t="s">
        <v>780</v>
      </c>
      <c r="G103" s="501"/>
      <c r="H103" s="501"/>
      <c r="I103" s="501"/>
      <c r="J103" s="501"/>
      <c r="K103" s="501"/>
      <c r="L103" s="501"/>
      <c r="M103" s="501"/>
      <c r="N103" s="501"/>
      <c r="O103" s="501"/>
      <c r="P103" s="501"/>
      <c r="Q103" s="501"/>
    </row>
    <row r="104" spans="1:17" ht="78">
      <c r="A104" s="500" t="s">
        <v>814</v>
      </c>
      <c r="B104" s="500"/>
      <c r="C104" s="500"/>
      <c r="D104" s="500"/>
      <c r="E104" s="500"/>
      <c r="F104" s="512" t="s">
        <v>783</v>
      </c>
      <c r="G104" s="513"/>
      <c r="H104" s="74" t="s">
        <v>13</v>
      </c>
      <c r="I104" s="74" t="s">
        <v>680</v>
      </c>
      <c r="J104" s="74" t="s">
        <v>684</v>
      </c>
      <c r="K104" s="74" t="s">
        <v>688</v>
      </c>
      <c r="L104" s="74" t="s">
        <v>692</v>
      </c>
      <c r="M104" s="74" t="s">
        <v>696</v>
      </c>
      <c r="N104" s="74" t="s">
        <v>700</v>
      </c>
      <c r="O104" s="74" t="s">
        <v>704</v>
      </c>
      <c r="P104" s="118" t="s">
        <v>708</v>
      </c>
      <c r="Q104" s="118" t="s">
        <v>709</v>
      </c>
    </row>
    <row r="105" spans="1:17" ht="57" customHeight="1">
      <c r="A105" s="220">
        <v>1</v>
      </c>
      <c r="B105" s="498" t="s">
        <v>815</v>
      </c>
      <c r="C105" s="499"/>
      <c r="D105" s="499"/>
      <c r="E105" s="220" t="str">
        <f ca="1">IF($F105=2, "大", IF($F105=1, "有", IF($F105=0, "無")))</f>
        <v>有</v>
      </c>
      <c r="F105" s="496">
        <f ca="1">IF(OFFSET($H105,0,$A$54-1)="○",1, IF(OFFSET($H105,0,$A$54-1)="×",0, IF(OFFSET($H105,0,$A$54-1)="◎",2)))</f>
        <v>1</v>
      </c>
      <c r="G105" s="511"/>
      <c r="H105" s="117" t="s">
        <v>792</v>
      </c>
      <c r="I105" s="117" t="s">
        <v>792</v>
      </c>
      <c r="J105" s="117" t="s">
        <v>792</v>
      </c>
      <c r="K105" s="117" t="s">
        <v>792</v>
      </c>
      <c r="L105" s="115" t="s">
        <v>793</v>
      </c>
      <c r="M105" s="115" t="s">
        <v>792</v>
      </c>
      <c r="N105" s="115" t="s">
        <v>793</v>
      </c>
      <c r="O105" s="115" t="s">
        <v>792</v>
      </c>
      <c r="P105" s="119"/>
      <c r="Q105" s="119"/>
    </row>
    <row r="106" spans="1:17" ht="57" customHeight="1">
      <c r="A106" s="221">
        <v>2</v>
      </c>
      <c r="B106" s="496" t="s">
        <v>816</v>
      </c>
      <c r="C106" s="497"/>
      <c r="D106" s="497"/>
      <c r="E106" s="220" t="str">
        <f t="shared" ref="E106:E122" ca="1" si="1">IF($F106=2, "大", IF($F106=1, "有", IF($F106=0, "無")))</f>
        <v>無</v>
      </c>
      <c r="F106" s="496">
        <f ca="1">IF(OFFSET($H106,0,$A$54-1)="○",1, IF(OFFSET($H106,0,$A$54-1)="×",0, IF(OFFSET($H106,0,$A$54-1)="◎",2)))</f>
        <v>0</v>
      </c>
      <c r="G106" s="511"/>
      <c r="H106" s="117" t="s">
        <v>793</v>
      </c>
      <c r="I106" s="117" t="s">
        <v>792</v>
      </c>
      <c r="J106" s="115" t="s">
        <v>793</v>
      </c>
      <c r="K106" s="115" t="s">
        <v>793</v>
      </c>
      <c r="L106" s="115" t="s">
        <v>793</v>
      </c>
      <c r="M106" s="115" t="s">
        <v>792</v>
      </c>
      <c r="N106" s="115" t="s">
        <v>792</v>
      </c>
      <c r="O106" s="115" t="s">
        <v>793</v>
      </c>
      <c r="P106" s="119"/>
      <c r="Q106" s="119"/>
    </row>
    <row r="107" spans="1:17" ht="38.1" customHeight="1">
      <c r="A107" s="221">
        <v>3</v>
      </c>
      <c r="B107" s="496" t="s">
        <v>817</v>
      </c>
      <c r="C107" s="497"/>
      <c r="D107" s="497"/>
      <c r="E107" s="220" t="str">
        <f t="shared" ca="1" si="1"/>
        <v>無</v>
      </c>
      <c r="F107" s="496">
        <f t="shared" ref="F107:F122" ca="1" si="2">IF(OFFSET($H107,0,$A$54-1)="○",1, IF(OFFSET($H107,0,$A$54-1)="×",0, IF(OFFSET($H107,0,$A$54-1)="◎",2)))</f>
        <v>0</v>
      </c>
      <c r="G107" s="511"/>
      <c r="H107" s="117" t="s">
        <v>793</v>
      </c>
      <c r="I107" s="117" t="s">
        <v>792</v>
      </c>
      <c r="J107" s="115" t="s">
        <v>793</v>
      </c>
      <c r="K107" s="115" t="s">
        <v>793</v>
      </c>
      <c r="L107" s="115" t="s">
        <v>793</v>
      </c>
      <c r="M107" s="115" t="s">
        <v>792</v>
      </c>
      <c r="N107" s="115" t="s">
        <v>792</v>
      </c>
      <c r="O107" s="115" t="s">
        <v>793</v>
      </c>
      <c r="P107" s="119"/>
      <c r="Q107" s="119"/>
    </row>
    <row r="108" spans="1:17">
      <c r="A108" s="221">
        <v>4</v>
      </c>
      <c r="B108" s="496" t="s">
        <v>818</v>
      </c>
      <c r="C108" s="497"/>
      <c r="D108" s="497"/>
      <c r="E108" s="220" t="str">
        <f t="shared" ca="1" si="1"/>
        <v>有</v>
      </c>
      <c r="F108" s="496">
        <f t="shared" ca="1" si="2"/>
        <v>1</v>
      </c>
      <c r="G108" s="511"/>
      <c r="H108" s="117" t="s">
        <v>792</v>
      </c>
      <c r="I108" s="117" t="s">
        <v>792</v>
      </c>
      <c r="J108" s="117" t="s">
        <v>792</v>
      </c>
      <c r="K108" s="117" t="s">
        <v>792</v>
      </c>
      <c r="L108" s="115" t="s">
        <v>792</v>
      </c>
      <c r="M108" s="115" t="s">
        <v>792</v>
      </c>
      <c r="N108" s="115" t="s">
        <v>792</v>
      </c>
      <c r="O108" s="115" t="s">
        <v>792</v>
      </c>
      <c r="P108" s="119"/>
      <c r="Q108" s="119"/>
    </row>
    <row r="109" spans="1:17">
      <c r="A109" s="221">
        <v>5</v>
      </c>
      <c r="B109" s="496" t="s">
        <v>819</v>
      </c>
      <c r="C109" s="497"/>
      <c r="D109" s="497"/>
      <c r="E109" s="220" t="str">
        <f t="shared" ca="1" si="1"/>
        <v>有</v>
      </c>
      <c r="F109" s="496">
        <f t="shared" ca="1" si="2"/>
        <v>1</v>
      </c>
      <c r="G109" s="511"/>
      <c r="H109" s="117" t="s">
        <v>792</v>
      </c>
      <c r="I109" s="117" t="s">
        <v>792</v>
      </c>
      <c r="J109" s="117" t="s">
        <v>792</v>
      </c>
      <c r="K109" s="117" t="s">
        <v>792</v>
      </c>
      <c r="L109" s="115" t="s">
        <v>793</v>
      </c>
      <c r="M109" s="115" t="s">
        <v>792</v>
      </c>
      <c r="N109" s="117" t="s">
        <v>792</v>
      </c>
      <c r="O109" s="115" t="s">
        <v>793</v>
      </c>
      <c r="P109" s="119"/>
      <c r="Q109" s="119"/>
    </row>
    <row r="110" spans="1:17">
      <c r="A110" s="221">
        <v>6</v>
      </c>
      <c r="B110" s="496" t="s">
        <v>820</v>
      </c>
      <c r="C110" s="497"/>
      <c r="D110" s="497"/>
      <c r="E110" s="220" t="str">
        <f t="shared" ca="1" si="1"/>
        <v>有</v>
      </c>
      <c r="F110" s="496">
        <f t="shared" ca="1" si="2"/>
        <v>1</v>
      </c>
      <c r="G110" s="511"/>
      <c r="H110" s="117" t="s">
        <v>792</v>
      </c>
      <c r="I110" s="117" t="s">
        <v>792</v>
      </c>
      <c r="J110" s="117" t="s">
        <v>792</v>
      </c>
      <c r="K110" s="117" t="s">
        <v>792</v>
      </c>
      <c r="L110" s="115" t="s">
        <v>792</v>
      </c>
      <c r="M110" s="115" t="s">
        <v>792</v>
      </c>
      <c r="N110" s="117" t="s">
        <v>792</v>
      </c>
      <c r="O110" s="117" t="s">
        <v>792</v>
      </c>
      <c r="P110" s="119"/>
      <c r="Q110" s="119"/>
    </row>
    <row r="111" spans="1:17">
      <c r="A111" s="221">
        <v>7</v>
      </c>
      <c r="B111" s="496" t="s">
        <v>821</v>
      </c>
      <c r="C111" s="497"/>
      <c r="D111" s="497"/>
      <c r="E111" s="220" t="str">
        <f t="shared" ca="1" si="1"/>
        <v>有</v>
      </c>
      <c r="F111" s="496">
        <f t="shared" ca="1" si="2"/>
        <v>1</v>
      </c>
      <c r="G111" s="511"/>
      <c r="H111" s="117" t="s">
        <v>792</v>
      </c>
      <c r="I111" s="117" t="s">
        <v>792</v>
      </c>
      <c r="J111" s="117" t="s">
        <v>792</v>
      </c>
      <c r="K111" s="117" t="s">
        <v>792</v>
      </c>
      <c r="L111" s="115" t="s">
        <v>793</v>
      </c>
      <c r="M111" s="115" t="s">
        <v>792</v>
      </c>
      <c r="N111" s="117" t="s">
        <v>792</v>
      </c>
      <c r="O111" s="117" t="s">
        <v>792</v>
      </c>
      <c r="P111" s="119"/>
      <c r="Q111" s="119"/>
    </row>
    <row r="112" spans="1:17">
      <c r="A112" s="221">
        <v>8</v>
      </c>
      <c r="B112" s="496" t="s">
        <v>822</v>
      </c>
      <c r="C112" s="497"/>
      <c r="D112" s="497"/>
      <c r="E112" s="220" t="str">
        <f t="shared" ca="1" si="1"/>
        <v>無</v>
      </c>
      <c r="F112" s="496">
        <f t="shared" ca="1" si="2"/>
        <v>0</v>
      </c>
      <c r="G112" s="511"/>
      <c r="H112" s="117" t="s">
        <v>793</v>
      </c>
      <c r="I112" s="117" t="s">
        <v>792</v>
      </c>
      <c r="J112" s="117" t="s">
        <v>793</v>
      </c>
      <c r="K112" s="117" t="s">
        <v>793</v>
      </c>
      <c r="L112" s="115" t="s">
        <v>793</v>
      </c>
      <c r="M112" s="115" t="s">
        <v>792</v>
      </c>
      <c r="N112" s="117" t="s">
        <v>792</v>
      </c>
      <c r="O112" s="117" t="s">
        <v>793</v>
      </c>
      <c r="P112" s="119"/>
      <c r="Q112" s="119"/>
    </row>
    <row r="113" spans="1:17">
      <c r="A113" s="221">
        <v>9</v>
      </c>
      <c r="B113" s="314" t="s">
        <v>823</v>
      </c>
      <c r="C113" s="315"/>
      <c r="D113" s="315"/>
      <c r="E113" s="220" t="str">
        <f t="shared" ca="1" si="1"/>
        <v>無</v>
      </c>
      <c r="F113" s="496">
        <f t="shared" ca="1" si="2"/>
        <v>0</v>
      </c>
      <c r="G113" s="511"/>
      <c r="H113" s="117" t="s">
        <v>793</v>
      </c>
      <c r="I113" s="117" t="s">
        <v>793</v>
      </c>
      <c r="J113" s="117" t="s">
        <v>792</v>
      </c>
      <c r="K113" s="117" t="s">
        <v>792</v>
      </c>
      <c r="L113" s="115" t="s">
        <v>793</v>
      </c>
      <c r="M113" s="115" t="s">
        <v>792</v>
      </c>
      <c r="N113" s="117" t="s">
        <v>792</v>
      </c>
      <c r="O113" s="117" t="s">
        <v>793</v>
      </c>
      <c r="P113" s="119"/>
      <c r="Q113" s="119"/>
    </row>
    <row r="114" spans="1:17">
      <c r="A114" s="221">
        <v>10</v>
      </c>
      <c r="B114" s="496" t="s">
        <v>824</v>
      </c>
      <c r="C114" s="497"/>
      <c r="D114" s="497"/>
      <c r="E114" s="220" t="str">
        <f t="shared" ca="1" si="1"/>
        <v>有</v>
      </c>
      <c r="F114" s="496">
        <f t="shared" ca="1" si="2"/>
        <v>1</v>
      </c>
      <c r="G114" s="511"/>
      <c r="H114" s="117" t="s">
        <v>792</v>
      </c>
      <c r="I114" s="117" t="s">
        <v>792</v>
      </c>
      <c r="J114" s="117" t="s">
        <v>792</v>
      </c>
      <c r="K114" s="117" t="s">
        <v>792</v>
      </c>
      <c r="L114" s="115" t="s">
        <v>792</v>
      </c>
      <c r="M114" s="115" t="s">
        <v>792</v>
      </c>
      <c r="N114" s="117" t="s">
        <v>792</v>
      </c>
      <c r="O114" s="115" t="s">
        <v>792</v>
      </c>
      <c r="P114" s="119"/>
      <c r="Q114" s="119"/>
    </row>
    <row r="115" spans="1:17" ht="38.1" customHeight="1">
      <c r="A115" s="221">
        <v>11</v>
      </c>
      <c r="B115" s="496" t="s">
        <v>825</v>
      </c>
      <c r="C115" s="497"/>
      <c r="D115" s="497"/>
      <c r="E115" s="220" t="str">
        <f t="shared" ca="1" si="1"/>
        <v>有</v>
      </c>
      <c r="F115" s="496">
        <f t="shared" ca="1" si="2"/>
        <v>1</v>
      </c>
      <c r="G115" s="511"/>
      <c r="H115" s="117" t="s">
        <v>792</v>
      </c>
      <c r="I115" s="117" t="s">
        <v>793</v>
      </c>
      <c r="J115" s="117" t="s">
        <v>793</v>
      </c>
      <c r="K115" s="117" t="s">
        <v>793</v>
      </c>
      <c r="L115" s="115" t="s">
        <v>793</v>
      </c>
      <c r="M115" s="115" t="s">
        <v>793</v>
      </c>
      <c r="N115" s="117" t="s">
        <v>793</v>
      </c>
      <c r="O115" s="115" t="s">
        <v>793</v>
      </c>
      <c r="P115" s="119"/>
      <c r="Q115" s="119"/>
    </row>
    <row r="116" spans="1:17" ht="38.1" customHeight="1">
      <c r="A116" s="221">
        <v>12</v>
      </c>
      <c r="B116" s="496" t="s">
        <v>826</v>
      </c>
      <c r="C116" s="497"/>
      <c r="D116" s="497"/>
      <c r="E116" s="220" t="str">
        <f t="shared" ca="1" si="1"/>
        <v>無</v>
      </c>
      <c r="F116" s="496">
        <f t="shared" ca="1" si="2"/>
        <v>0</v>
      </c>
      <c r="G116" s="511"/>
      <c r="H116" s="117" t="s">
        <v>793</v>
      </c>
      <c r="I116" s="117" t="s">
        <v>793</v>
      </c>
      <c r="J116" s="115" t="s">
        <v>793</v>
      </c>
      <c r="K116" s="117" t="s">
        <v>793</v>
      </c>
      <c r="L116" s="115" t="s">
        <v>793</v>
      </c>
      <c r="M116" s="115" t="s">
        <v>793</v>
      </c>
      <c r="N116" s="117" t="s">
        <v>793</v>
      </c>
      <c r="O116" s="115" t="s">
        <v>793</v>
      </c>
      <c r="P116" s="119"/>
      <c r="Q116" s="119"/>
    </row>
    <row r="117" spans="1:17">
      <c r="A117" s="221">
        <v>13</v>
      </c>
      <c r="B117" s="494" t="s">
        <v>827</v>
      </c>
      <c r="C117" s="495"/>
      <c r="D117" s="495"/>
      <c r="E117" s="220" t="str">
        <f t="shared" ca="1" si="1"/>
        <v>無</v>
      </c>
      <c r="F117" s="496">
        <f t="shared" ca="1" si="2"/>
        <v>0</v>
      </c>
      <c r="G117" s="511"/>
      <c r="H117" s="117" t="s">
        <v>793</v>
      </c>
      <c r="I117" s="117" t="s">
        <v>792</v>
      </c>
      <c r="J117" s="117" t="s">
        <v>793</v>
      </c>
      <c r="K117" s="117" t="s">
        <v>793</v>
      </c>
      <c r="L117" s="115" t="s">
        <v>793</v>
      </c>
      <c r="M117" s="115" t="s">
        <v>792</v>
      </c>
      <c r="N117" s="117" t="s">
        <v>792</v>
      </c>
      <c r="O117" s="117" t="s">
        <v>793</v>
      </c>
      <c r="P117" s="119"/>
      <c r="Q117" s="119"/>
    </row>
    <row r="118" spans="1:17">
      <c r="A118" s="221">
        <v>14</v>
      </c>
      <c r="B118" s="494" t="s">
        <v>828</v>
      </c>
      <c r="C118" s="495"/>
      <c r="D118" s="495"/>
      <c r="E118" s="220" t="str">
        <f t="shared" ca="1" si="1"/>
        <v>無</v>
      </c>
      <c r="F118" s="496">
        <f t="shared" ca="1" si="2"/>
        <v>0</v>
      </c>
      <c r="G118" s="511"/>
      <c r="H118" s="117" t="s">
        <v>793</v>
      </c>
      <c r="I118" s="117" t="s">
        <v>792</v>
      </c>
      <c r="J118" s="117" t="s">
        <v>793</v>
      </c>
      <c r="K118" s="117" t="s">
        <v>793</v>
      </c>
      <c r="L118" s="115" t="s">
        <v>793</v>
      </c>
      <c r="M118" s="115" t="s">
        <v>792</v>
      </c>
      <c r="N118" s="117" t="s">
        <v>792</v>
      </c>
      <c r="O118" s="117" t="s">
        <v>793</v>
      </c>
      <c r="P118" s="119"/>
      <c r="Q118" s="119"/>
    </row>
    <row r="119" spans="1:17">
      <c r="A119" s="221">
        <v>15</v>
      </c>
      <c r="B119" s="494" t="s">
        <v>829</v>
      </c>
      <c r="C119" s="495"/>
      <c r="D119" s="495"/>
      <c r="E119" s="220" t="str">
        <f t="shared" ca="1" si="1"/>
        <v>無</v>
      </c>
      <c r="F119" s="496">
        <f t="shared" ca="1" si="2"/>
        <v>0</v>
      </c>
      <c r="G119" s="511"/>
      <c r="H119" s="117" t="s">
        <v>793</v>
      </c>
      <c r="I119" s="117" t="s">
        <v>793</v>
      </c>
      <c r="J119" s="117" t="s">
        <v>793</v>
      </c>
      <c r="K119" s="117" t="s">
        <v>793</v>
      </c>
      <c r="L119" s="115" t="s">
        <v>793</v>
      </c>
      <c r="M119" s="115" t="s">
        <v>792</v>
      </c>
      <c r="N119" s="117" t="s">
        <v>793</v>
      </c>
      <c r="O119" s="117" t="s">
        <v>793</v>
      </c>
      <c r="P119" s="119"/>
      <c r="Q119" s="119"/>
    </row>
    <row r="120" spans="1:17">
      <c r="A120" s="221">
        <v>16</v>
      </c>
      <c r="B120" s="494" t="s">
        <v>830</v>
      </c>
      <c r="C120" s="495"/>
      <c r="D120" s="495"/>
      <c r="E120" s="220" t="str">
        <f t="shared" ca="1" si="1"/>
        <v>無</v>
      </c>
      <c r="F120" s="496">
        <f t="shared" ca="1" si="2"/>
        <v>0</v>
      </c>
      <c r="G120" s="511"/>
      <c r="H120" s="117" t="s">
        <v>793</v>
      </c>
      <c r="I120" s="117" t="s">
        <v>793</v>
      </c>
      <c r="J120" s="117" t="s">
        <v>793</v>
      </c>
      <c r="K120" s="117" t="s">
        <v>793</v>
      </c>
      <c r="L120" s="117" t="s">
        <v>793</v>
      </c>
      <c r="M120" s="115" t="s">
        <v>792</v>
      </c>
      <c r="N120" s="117" t="s">
        <v>793</v>
      </c>
      <c r="O120" s="117" t="s">
        <v>793</v>
      </c>
      <c r="P120" s="119"/>
      <c r="Q120" s="119"/>
    </row>
    <row r="121" spans="1:17">
      <c r="A121" s="221">
        <v>17</v>
      </c>
      <c r="B121" s="494" t="s">
        <v>831</v>
      </c>
      <c r="C121" s="495"/>
      <c r="D121" s="495"/>
      <c r="E121" s="220" t="str">
        <f t="shared" ca="1" si="1"/>
        <v>有</v>
      </c>
      <c r="F121" s="496">
        <f t="shared" ca="1" si="2"/>
        <v>1</v>
      </c>
      <c r="G121" s="511"/>
      <c r="H121" s="117" t="s">
        <v>792</v>
      </c>
      <c r="I121" s="117" t="s">
        <v>792</v>
      </c>
      <c r="J121" s="117" t="s">
        <v>792</v>
      </c>
      <c r="K121" s="117" t="s">
        <v>792</v>
      </c>
      <c r="L121" s="117" t="s">
        <v>792</v>
      </c>
      <c r="M121" s="115" t="s">
        <v>792</v>
      </c>
      <c r="N121" s="117" t="s">
        <v>792</v>
      </c>
      <c r="O121" s="117" t="s">
        <v>792</v>
      </c>
      <c r="P121" s="119"/>
      <c r="Q121" s="119"/>
    </row>
    <row r="122" spans="1:17">
      <c r="A122" s="221">
        <v>18</v>
      </c>
      <c r="B122" s="494" t="s">
        <v>178</v>
      </c>
      <c r="C122" s="495"/>
      <c r="D122" s="495"/>
      <c r="E122" s="220" t="str">
        <f t="shared" ca="1" si="1"/>
        <v>有</v>
      </c>
      <c r="F122" s="496">
        <f t="shared" ca="1" si="2"/>
        <v>1</v>
      </c>
      <c r="G122" s="511"/>
      <c r="H122" s="117" t="s">
        <v>792</v>
      </c>
      <c r="I122" s="117" t="s">
        <v>792</v>
      </c>
      <c r="J122" s="117" t="s">
        <v>792</v>
      </c>
      <c r="K122" s="117" t="s">
        <v>792</v>
      </c>
      <c r="L122" s="117" t="s">
        <v>792</v>
      </c>
      <c r="M122" s="115" t="s">
        <v>792</v>
      </c>
      <c r="N122" s="117" t="s">
        <v>792</v>
      </c>
      <c r="O122" s="117" t="s">
        <v>792</v>
      </c>
      <c r="P122" s="119"/>
      <c r="Q122" s="119"/>
    </row>
    <row r="127" spans="1:17">
      <c r="A127" s="37"/>
    </row>
  </sheetData>
  <sheetProtection algorithmName="SHA-512" hashValue="9Fsk80Z+r/yMl4L/Dg6nVCTGqMxoMjQ6lglwtYn3DVgYMWu3brd4zYnU9OM4oVpAHuf74xmhawPyVVtp/OlVBA==" saltValue="6yB8NW4AFixMnupWeyOtvA==" spinCount="100000" sheet="1" objects="1" scenarios="1"/>
  <mergeCells count="94">
    <mergeCell ref="B120:D120"/>
    <mergeCell ref="F120:G120"/>
    <mergeCell ref="B121:D121"/>
    <mergeCell ref="F121:G121"/>
    <mergeCell ref="B122:D122"/>
    <mergeCell ref="F122:G122"/>
    <mergeCell ref="B117:D117"/>
    <mergeCell ref="F117:G117"/>
    <mergeCell ref="B118:D118"/>
    <mergeCell ref="F118:G118"/>
    <mergeCell ref="B119:D119"/>
    <mergeCell ref="F119:G119"/>
    <mergeCell ref="B114:D114"/>
    <mergeCell ref="F114:G114"/>
    <mergeCell ref="B115:D115"/>
    <mergeCell ref="F115:G115"/>
    <mergeCell ref="B116:D116"/>
    <mergeCell ref="F116:G116"/>
    <mergeCell ref="B111:D111"/>
    <mergeCell ref="F111:G111"/>
    <mergeCell ref="B112:D112"/>
    <mergeCell ref="F112:G112"/>
    <mergeCell ref="B113:D113"/>
    <mergeCell ref="F113:G113"/>
    <mergeCell ref="B108:D108"/>
    <mergeCell ref="F108:G108"/>
    <mergeCell ref="B109:D109"/>
    <mergeCell ref="F109:G109"/>
    <mergeCell ref="B110:D110"/>
    <mergeCell ref="F110:G110"/>
    <mergeCell ref="B105:D105"/>
    <mergeCell ref="F105:G105"/>
    <mergeCell ref="B106:D106"/>
    <mergeCell ref="F106:G106"/>
    <mergeCell ref="B107:D107"/>
    <mergeCell ref="F107:G107"/>
    <mergeCell ref="H82:Q82"/>
    <mergeCell ref="D83:G83"/>
    <mergeCell ref="A103:E103"/>
    <mergeCell ref="F103:Q103"/>
    <mergeCell ref="A104:E104"/>
    <mergeCell ref="F104:G104"/>
    <mergeCell ref="C82:G82"/>
    <mergeCell ref="A64:A65"/>
    <mergeCell ref="A66:A67"/>
    <mergeCell ref="A68:A69"/>
    <mergeCell ref="A70:A74"/>
    <mergeCell ref="A82:B83"/>
    <mergeCell ref="A61:A63"/>
    <mergeCell ref="B19:C19"/>
    <mergeCell ref="D19:E19"/>
    <mergeCell ref="F19:G19"/>
    <mergeCell ref="H19:I19"/>
    <mergeCell ref="B20:C20"/>
    <mergeCell ref="D20:E20"/>
    <mergeCell ref="F20:G20"/>
    <mergeCell ref="H20:I20"/>
    <mergeCell ref="B21:C21"/>
    <mergeCell ref="D21:E21"/>
    <mergeCell ref="F21:G21"/>
    <mergeCell ref="H21:I21"/>
    <mergeCell ref="F58:Q58"/>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s>
  <phoneticPr fontId="2"/>
  <dataValidations count="2">
    <dataValidation type="list" allowBlank="1" showInputMessage="1" showErrorMessage="1" sqref="H105:Q122" xr:uid="{00000000-0002-0000-1C00-000000000000}">
      <formula1>"◎,○,×"</formula1>
    </dataValidation>
    <dataValidation type="list" allowBlank="1" showInputMessage="1" showErrorMessage="1" sqref="H60:Q77 H84:Q100" xr:uid="{00000000-0002-0000-1C00-000001000000}">
      <formula1>"○,×"</formula1>
    </dataValidation>
  </dataValidations>
  <pageMargins left="0.7" right="0.7" top="0.75" bottom="0.75" header="0.3" footer="0.3"/>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O52"/>
  <sheetViews>
    <sheetView showGridLines="0" workbookViewId="0"/>
  </sheetViews>
  <sheetFormatPr defaultColWidth="11.5546875" defaultRowHeight="19.5"/>
  <cols>
    <col min="1" max="1" width="3.109375" customWidth="1"/>
  </cols>
  <sheetData>
    <row r="1" spans="1:15" s="51" customFormat="1" ht="25.5">
      <c r="A1" s="171" t="s">
        <v>63</v>
      </c>
    </row>
    <row r="2" spans="1:15" s="51" customFormat="1" ht="25.5">
      <c r="A2" s="172"/>
      <c r="B2" s="171"/>
    </row>
    <row r="3" spans="1:15" s="51" customFormat="1" ht="25.5">
      <c r="A3" s="172"/>
      <c r="B3" s="171"/>
    </row>
    <row r="4" spans="1:15" s="51" customFormat="1" ht="25.5">
      <c r="A4" s="172"/>
      <c r="B4" s="178" t="s">
        <v>64</v>
      </c>
      <c r="C4" s="179"/>
      <c r="D4" s="180"/>
      <c r="E4" s="180"/>
      <c r="F4" s="180"/>
      <c r="G4" s="180"/>
      <c r="H4" s="180"/>
      <c r="I4" s="180"/>
      <c r="J4" s="180"/>
      <c r="K4" s="180"/>
      <c r="L4" s="180"/>
      <c r="M4" s="180"/>
      <c r="N4" s="180"/>
      <c r="O4" s="180"/>
    </row>
    <row r="5" spans="1:15" s="51" customFormat="1" ht="25.5">
      <c r="A5" s="172"/>
      <c r="B5" s="176" t="s">
        <v>65</v>
      </c>
      <c r="C5" s="170"/>
    </row>
    <row r="6" spans="1:15" s="51" customFormat="1" ht="25.5">
      <c r="A6" s="172"/>
      <c r="B6" s="176"/>
      <c r="C6" s="170"/>
    </row>
    <row r="7" spans="1:15" s="51" customFormat="1" ht="25.5">
      <c r="A7" s="172"/>
      <c r="B7" s="178" t="s">
        <v>66</v>
      </c>
      <c r="C7" s="179"/>
      <c r="D7" s="180"/>
      <c r="E7" s="180"/>
      <c r="F7" s="180"/>
      <c r="G7" s="180"/>
      <c r="H7" s="180"/>
      <c r="I7" s="180"/>
      <c r="J7" s="180"/>
      <c r="K7" s="180"/>
      <c r="L7" s="180"/>
      <c r="M7" s="180"/>
      <c r="N7" s="180"/>
      <c r="O7" s="180"/>
    </row>
    <row r="8" spans="1:15" s="51" customFormat="1" ht="25.5">
      <c r="A8" s="172"/>
      <c r="B8" s="177" t="s">
        <v>67</v>
      </c>
      <c r="C8" s="170"/>
    </row>
    <row r="9" spans="1:15" s="51" customFormat="1" ht="25.5">
      <c r="A9" s="172"/>
      <c r="B9" s="177"/>
      <c r="C9" s="170"/>
    </row>
    <row r="10" spans="1:15" s="51" customFormat="1" ht="25.5">
      <c r="A10" s="172"/>
      <c r="B10" s="181" t="s">
        <v>68</v>
      </c>
      <c r="C10" s="179"/>
      <c r="D10" s="180"/>
      <c r="E10" s="180"/>
      <c r="F10" s="180"/>
      <c r="G10" s="180"/>
      <c r="H10" s="180"/>
      <c r="I10" s="180"/>
      <c r="J10" s="180"/>
      <c r="K10" s="180"/>
      <c r="L10" s="180"/>
      <c r="M10" s="180"/>
      <c r="N10" s="180"/>
      <c r="O10" s="180"/>
    </row>
    <row r="11" spans="1:15" s="51" customFormat="1" ht="25.5">
      <c r="A11" s="172"/>
      <c r="B11" s="176" t="s">
        <v>69</v>
      </c>
      <c r="C11" s="170"/>
    </row>
    <row r="12" spans="1:15" s="51" customFormat="1" ht="25.5">
      <c r="A12" s="172"/>
      <c r="B12" s="176"/>
      <c r="C12" s="170"/>
    </row>
    <row r="13" spans="1:15" s="51" customFormat="1" ht="25.5">
      <c r="A13" s="172"/>
      <c r="B13" s="181" t="s">
        <v>70</v>
      </c>
      <c r="C13" s="179"/>
      <c r="D13" s="180"/>
      <c r="E13" s="180"/>
      <c r="F13" s="180"/>
      <c r="G13" s="180"/>
      <c r="H13" s="180"/>
      <c r="I13" s="180"/>
      <c r="J13" s="180"/>
      <c r="K13" s="180"/>
      <c r="L13" s="180"/>
      <c r="M13" s="180"/>
      <c r="N13" s="180"/>
      <c r="O13" s="180"/>
    </row>
    <row r="14" spans="1:15" s="51" customFormat="1" ht="25.5">
      <c r="A14" s="172"/>
      <c r="B14" s="176" t="s">
        <v>71</v>
      </c>
      <c r="C14" s="170"/>
    </row>
    <row r="15" spans="1:15" s="51" customFormat="1" ht="25.5">
      <c r="A15" s="172"/>
      <c r="B15" s="176"/>
      <c r="C15" s="170"/>
    </row>
    <row r="16" spans="1:15" s="51" customFormat="1" ht="25.5">
      <c r="A16" s="172"/>
      <c r="B16" s="181" t="s">
        <v>72</v>
      </c>
      <c r="C16" s="179"/>
      <c r="D16" s="180"/>
      <c r="E16" s="180"/>
      <c r="F16" s="180"/>
      <c r="G16" s="180"/>
      <c r="H16" s="180"/>
      <c r="I16" s="180"/>
      <c r="J16" s="180"/>
      <c r="K16" s="180"/>
      <c r="L16" s="180"/>
      <c r="M16" s="180"/>
      <c r="N16" s="180"/>
      <c r="O16" s="180"/>
    </row>
    <row r="17" spans="1:15" ht="25.5">
      <c r="B17" s="176" t="s">
        <v>73</v>
      </c>
    </row>
    <row r="18" spans="1:15" ht="25.5">
      <c r="B18" s="176" t="s">
        <v>74</v>
      </c>
    </row>
    <row r="19" spans="1:15" ht="25.5">
      <c r="B19" s="176" t="s">
        <v>75</v>
      </c>
    </row>
    <row r="20" spans="1:15" ht="25.5">
      <c r="B20" s="176" t="s">
        <v>76</v>
      </c>
    </row>
    <row r="21" spans="1:15" ht="25.5">
      <c r="B21" s="176" t="s">
        <v>77</v>
      </c>
    </row>
    <row r="22" spans="1:15" ht="25.5">
      <c r="B22" s="176" t="s">
        <v>78</v>
      </c>
    </row>
    <row r="23" spans="1:15" ht="25.5">
      <c r="B23" s="176" t="s">
        <v>79</v>
      </c>
    </row>
    <row r="25" spans="1:15" s="51" customFormat="1" ht="25.5">
      <c r="A25" s="172"/>
      <c r="B25" s="181" t="s">
        <v>80</v>
      </c>
      <c r="C25" s="179"/>
      <c r="D25" s="180"/>
      <c r="E25" s="180"/>
      <c r="F25" s="180"/>
      <c r="G25" s="180"/>
      <c r="H25" s="180"/>
      <c r="I25" s="180"/>
      <c r="J25" s="180"/>
      <c r="K25" s="180"/>
      <c r="L25" s="180"/>
      <c r="M25" s="180"/>
      <c r="N25" s="180"/>
      <c r="O25" s="180"/>
    </row>
    <row r="26" spans="1:15" s="51" customFormat="1" ht="25.5">
      <c r="A26" s="172"/>
      <c r="B26" s="177" t="s">
        <v>81</v>
      </c>
      <c r="C26" s="170"/>
    </row>
    <row r="27" spans="1:15" s="51" customFormat="1" ht="25.5">
      <c r="A27" s="172"/>
      <c r="B27" s="177" t="s">
        <v>82</v>
      </c>
      <c r="C27" s="170"/>
    </row>
    <row r="28" spans="1:15" s="51" customFormat="1" ht="25.5">
      <c r="A28" s="172"/>
      <c r="B28" s="177" t="s">
        <v>83</v>
      </c>
      <c r="C28" s="170"/>
    </row>
    <row r="29" spans="1:15" s="51" customFormat="1" ht="25.5">
      <c r="A29" s="172"/>
      <c r="B29" s="177" t="s">
        <v>84</v>
      </c>
      <c r="C29" s="170"/>
    </row>
    <row r="30" spans="1:15" s="51" customFormat="1" ht="25.5">
      <c r="A30" s="172"/>
      <c r="B30" s="177" t="s">
        <v>85</v>
      </c>
      <c r="C30" s="170"/>
    </row>
    <row r="31" spans="1:15" s="51" customFormat="1" ht="25.5">
      <c r="A31" s="172"/>
      <c r="B31" s="177"/>
      <c r="C31" s="170"/>
    </row>
    <row r="32" spans="1:15" ht="25.5">
      <c r="B32" s="177" t="s">
        <v>86</v>
      </c>
    </row>
    <row r="33" spans="2:2" ht="25.5">
      <c r="B33" s="177" t="s">
        <v>87</v>
      </c>
    </row>
    <row r="34" spans="2:2" ht="25.5">
      <c r="B34" s="177" t="s">
        <v>88</v>
      </c>
    </row>
    <row r="35" spans="2:2" ht="25.5">
      <c r="B35" s="177" t="s">
        <v>89</v>
      </c>
    </row>
    <row r="36" spans="2:2" ht="25.5">
      <c r="B36" s="177" t="s">
        <v>90</v>
      </c>
    </row>
    <row r="37" spans="2:2" ht="25.5">
      <c r="B37" s="177" t="s">
        <v>91</v>
      </c>
    </row>
    <row r="38" spans="2:2" ht="25.5">
      <c r="B38" s="177" t="s">
        <v>92</v>
      </c>
    </row>
    <row r="39" spans="2:2" ht="25.5">
      <c r="B39" s="177" t="s">
        <v>93</v>
      </c>
    </row>
    <row r="40" spans="2:2" ht="25.5">
      <c r="B40" s="177" t="s">
        <v>94</v>
      </c>
    </row>
    <row r="41" spans="2:2" ht="25.5">
      <c r="B41" s="177" t="s">
        <v>95</v>
      </c>
    </row>
    <row r="42" spans="2:2" ht="25.5">
      <c r="B42" s="177" t="s">
        <v>96</v>
      </c>
    </row>
    <row r="47" spans="2:2" ht="25.5">
      <c r="B47" s="176"/>
    </row>
    <row r="48" spans="2:2" ht="25.5">
      <c r="B48" s="176"/>
    </row>
    <row r="49" spans="2:2" ht="25.5">
      <c r="B49" s="176"/>
    </row>
    <row r="50" spans="2:2" ht="25.5">
      <c r="B50" s="176"/>
    </row>
    <row r="51" spans="2:2" ht="25.5">
      <c r="B51" s="176"/>
    </row>
    <row r="52" spans="2:2" ht="25.5">
      <c r="B52" s="176"/>
    </row>
  </sheetData>
  <sheetProtection algorithmName="SHA-512" hashValue="aJFQ9vie3g4pDdQr0v7xHvXVe+yaQ0gKV3IRnwAuj7z0oYcdIHE9hyRCHiixTJqBj+/sloPTuqma/Fai+CFmiQ==" saltValue="/2dNOaOInAD7SAPc7mh7xA==" spinCount="100000" sheet="1" objects="1" scenarios="1"/>
  <phoneticPr fontId="2"/>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2" tint="-9.9978637043366805E-2"/>
  </sheetPr>
  <dimension ref="A2:Q127"/>
  <sheetViews>
    <sheetView workbookViewId="0"/>
  </sheetViews>
  <sheetFormatPr defaultColWidth="11.5546875" defaultRowHeight="19.5"/>
  <cols>
    <col min="1" max="1" width="14" customWidth="1"/>
    <col min="2" max="2" width="41.77734375" bestFit="1" customWidth="1"/>
    <col min="3" max="3" width="11.5546875" customWidth="1"/>
    <col min="4" max="4" width="18.5546875" customWidth="1"/>
    <col min="5" max="5" width="15.6640625" customWidth="1"/>
    <col min="16" max="16" width="11.6640625" customWidth="1"/>
  </cols>
  <sheetData>
    <row r="2" spans="1:12">
      <c r="A2" s="17" t="s">
        <v>734</v>
      </c>
      <c r="B2" s="17" t="s">
        <v>735</v>
      </c>
    </row>
    <row r="3" spans="1:12">
      <c r="A3" s="16">
        <v>1</v>
      </c>
      <c r="B3" s="16" t="s">
        <v>11</v>
      </c>
    </row>
    <row r="4" spans="1:12">
      <c r="A4" s="16">
        <v>2</v>
      </c>
      <c r="B4" s="16" t="s">
        <v>736</v>
      </c>
    </row>
    <row r="5" spans="1:12">
      <c r="A5" s="16">
        <v>3</v>
      </c>
      <c r="B5" s="16" t="s">
        <v>737</v>
      </c>
    </row>
    <row r="6" spans="1:12">
      <c r="A6" s="16">
        <v>4</v>
      </c>
      <c r="B6" s="16" t="s">
        <v>738</v>
      </c>
    </row>
    <row r="7" spans="1:12">
      <c r="A7" s="16"/>
      <c r="B7" s="16"/>
    </row>
    <row r="8" spans="1:12">
      <c r="A8" s="16"/>
      <c r="B8" s="16"/>
    </row>
    <row r="10" spans="1:12">
      <c r="A10" s="18" t="s">
        <v>739</v>
      </c>
    </row>
    <row r="11" spans="1:12">
      <c r="A11" s="93" t="s">
        <v>672</v>
      </c>
      <c r="B11" s="493" t="s">
        <v>673</v>
      </c>
      <c r="C11" s="493"/>
      <c r="D11" s="493" t="s">
        <v>674</v>
      </c>
      <c r="E11" s="493"/>
      <c r="F11" s="493" t="s">
        <v>675</v>
      </c>
      <c r="G11" s="493"/>
      <c r="H11" s="493" t="s">
        <v>671</v>
      </c>
      <c r="I11" s="493"/>
    </row>
    <row r="12" spans="1:12" ht="19.899999999999999" customHeight="1">
      <c r="A12" s="94">
        <v>1</v>
      </c>
      <c r="B12" s="411" t="s">
        <v>676</v>
      </c>
      <c r="C12" s="411"/>
      <c r="D12" s="491" t="s">
        <v>740</v>
      </c>
      <c r="E12" s="411"/>
      <c r="F12" s="411" t="s">
        <v>741</v>
      </c>
      <c r="G12" s="411"/>
      <c r="H12" s="411" t="s">
        <v>679</v>
      </c>
      <c r="I12" s="411"/>
    </row>
    <row r="13" spans="1:12" ht="19.899999999999999" customHeight="1">
      <c r="A13" s="94">
        <v>2</v>
      </c>
      <c r="B13" s="411" t="s">
        <v>680</v>
      </c>
      <c r="C13" s="411"/>
      <c r="D13" s="491" t="s">
        <v>742</v>
      </c>
      <c r="E13" s="411"/>
      <c r="F13" s="411" t="s">
        <v>682</v>
      </c>
      <c r="G13" s="411"/>
      <c r="H13" s="411" t="s">
        <v>683</v>
      </c>
      <c r="I13" s="411"/>
      <c r="J13" s="20"/>
      <c r="K13" s="19"/>
      <c r="L13" s="19"/>
    </row>
    <row r="14" spans="1:12" ht="19.899999999999999" customHeight="1">
      <c r="A14" s="94">
        <v>3</v>
      </c>
      <c r="B14" s="411" t="s">
        <v>684</v>
      </c>
      <c r="C14" s="411"/>
      <c r="D14" s="491" t="s">
        <v>743</v>
      </c>
      <c r="E14" s="411"/>
      <c r="F14" s="411" t="s">
        <v>744</v>
      </c>
      <c r="G14" s="411"/>
      <c r="H14" s="411" t="s">
        <v>687</v>
      </c>
      <c r="I14" s="411"/>
      <c r="J14" s="20"/>
      <c r="K14" s="19"/>
      <c r="L14" s="19"/>
    </row>
    <row r="15" spans="1:12" ht="19.899999999999999" customHeight="1">
      <c r="A15" s="94">
        <v>4</v>
      </c>
      <c r="B15" s="411" t="s">
        <v>688</v>
      </c>
      <c r="C15" s="411"/>
      <c r="D15" s="491" t="s">
        <v>745</v>
      </c>
      <c r="E15" s="411"/>
      <c r="F15" s="411" t="s">
        <v>690</v>
      </c>
      <c r="G15" s="411"/>
      <c r="H15" s="411" t="s">
        <v>691</v>
      </c>
      <c r="I15" s="411"/>
      <c r="J15" s="20"/>
      <c r="K15" s="19"/>
      <c r="L15" s="21"/>
    </row>
    <row r="16" spans="1:12" ht="19.899999999999999" customHeight="1">
      <c r="A16" s="94">
        <v>5</v>
      </c>
      <c r="B16" s="411" t="s">
        <v>692</v>
      </c>
      <c r="C16" s="411"/>
      <c r="D16" s="491" t="s">
        <v>746</v>
      </c>
      <c r="E16" s="411"/>
      <c r="F16" s="411" t="s">
        <v>694</v>
      </c>
      <c r="G16" s="411"/>
      <c r="H16" s="411" t="s">
        <v>695</v>
      </c>
      <c r="I16" s="411"/>
      <c r="J16" s="20"/>
      <c r="K16" s="19"/>
      <c r="L16" s="19"/>
    </row>
    <row r="17" spans="1:12" ht="19.899999999999999" customHeight="1">
      <c r="A17" s="94">
        <v>6</v>
      </c>
      <c r="B17" s="411" t="s">
        <v>696</v>
      </c>
      <c r="C17" s="411"/>
      <c r="D17" s="491" t="s">
        <v>747</v>
      </c>
      <c r="E17" s="411"/>
      <c r="F17" s="411" t="s">
        <v>698</v>
      </c>
      <c r="G17" s="411"/>
      <c r="H17" s="411" t="s">
        <v>699</v>
      </c>
      <c r="I17" s="411"/>
      <c r="J17" s="20"/>
      <c r="K17" s="19"/>
      <c r="L17" s="19"/>
    </row>
    <row r="18" spans="1:12" ht="19.899999999999999" customHeight="1">
      <c r="A18" s="94">
        <v>7</v>
      </c>
      <c r="B18" s="411" t="s">
        <v>700</v>
      </c>
      <c r="C18" s="411"/>
      <c r="D18" s="491" t="s">
        <v>748</v>
      </c>
      <c r="E18" s="411"/>
      <c r="F18" s="411" t="s">
        <v>749</v>
      </c>
      <c r="G18" s="411"/>
      <c r="H18" s="411" t="s">
        <v>703</v>
      </c>
      <c r="I18" s="411"/>
      <c r="J18" s="20"/>
      <c r="K18" s="19"/>
      <c r="L18" s="19"/>
    </row>
    <row r="19" spans="1:12" ht="19.899999999999999" customHeight="1">
      <c r="A19" s="94">
        <v>8</v>
      </c>
      <c r="B19" s="411" t="s">
        <v>704</v>
      </c>
      <c r="C19" s="411"/>
      <c r="D19" s="491" t="s">
        <v>750</v>
      </c>
      <c r="E19" s="411"/>
      <c r="F19" s="411" t="s">
        <v>706</v>
      </c>
      <c r="G19" s="411"/>
      <c r="H19" s="411" t="s">
        <v>707</v>
      </c>
      <c r="I19" s="411"/>
    </row>
    <row r="20" spans="1:12">
      <c r="A20" s="94">
        <v>9</v>
      </c>
      <c r="B20" s="411" t="s">
        <v>708</v>
      </c>
      <c r="C20" s="411"/>
      <c r="D20" s="411"/>
      <c r="E20" s="411"/>
      <c r="F20" s="411"/>
      <c r="G20" s="411"/>
      <c r="H20" s="411"/>
      <c r="I20" s="411"/>
    </row>
    <row r="21" spans="1:12">
      <c r="A21" s="94">
        <v>10</v>
      </c>
      <c r="B21" s="411" t="s">
        <v>709</v>
      </c>
      <c r="C21" s="411"/>
      <c r="D21" s="411"/>
      <c r="E21" s="411"/>
      <c r="F21" s="411"/>
      <c r="G21" s="411"/>
      <c r="H21" s="411"/>
      <c r="I21" s="411"/>
    </row>
    <row r="23" spans="1:12">
      <c r="A23" s="18" t="s">
        <v>751</v>
      </c>
    </row>
    <row r="24" spans="1:12">
      <c r="A24" s="17" t="s">
        <v>752</v>
      </c>
      <c r="B24" s="17" t="s">
        <v>753</v>
      </c>
      <c r="C24" s="17" t="s">
        <v>754</v>
      </c>
    </row>
    <row r="25" spans="1:12">
      <c r="A25" s="16" t="s">
        <v>755</v>
      </c>
      <c r="B25" s="16" t="s">
        <v>756</v>
      </c>
      <c r="C25" s="27">
        <v>500000</v>
      </c>
    </row>
    <row r="26" spans="1:12">
      <c r="A26" s="16" t="s">
        <v>757</v>
      </c>
      <c r="B26" s="16" t="s">
        <v>756</v>
      </c>
      <c r="C26" s="27">
        <v>1250000</v>
      </c>
    </row>
    <row r="27" spans="1:12">
      <c r="A27" s="16" t="s">
        <v>758</v>
      </c>
      <c r="B27" s="16" t="s">
        <v>756</v>
      </c>
      <c r="C27" s="27">
        <v>0</v>
      </c>
    </row>
    <row r="28" spans="1:12">
      <c r="A28" s="16" t="s">
        <v>759</v>
      </c>
      <c r="B28" s="16" t="s">
        <v>760</v>
      </c>
      <c r="C28" s="28">
        <v>2000000</v>
      </c>
    </row>
    <row r="29" spans="1:12">
      <c r="A29" s="16" t="s">
        <v>761</v>
      </c>
      <c r="B29" s="16" t="s">
        <v>762</v>
      </c>
      <c r="C29" s="28">
        <v>1500000</v>
      </c>
    </row>
    <row r="30" spans="1:12">
      <c r="A30" s="16" t="s">
        <v>763</v>
      </c>
      <c r="B30" s="16" t="s">
        <v>764</v>
      </c>
      <c r="C30" s="28">
        <v>1000000</v>
      </c>
    </row>
    <row r="31" spans="1:12">
      <c r="A31" s="16" t="s">
        <v>765</v>
      </c>
      <c r="B31" s="16" t="s">
        <v>764</v>
      </c>
      <c r="C31" s="28">
        <v>500000</v>
      </c>
    </row>
    <row r="32" spans="1:12">
      <c r="A32" s="16" t="s">
        <v>766</v>
      </c>
      <c r="B32" s="16" t="s">
        <v>764</v>
      </c>
      <c r="C32" s="28" t="s">
        <v>767</v>
      </c>
    </row>
    <row r="33" spans="1:5">
      <c r="A33" s="16" t="s">
        <v>768</v>
      </c>
      <c r="B33" s="16" t="s">
        <v>769</v>
      </c>
      <c r="C33" s="28"/>
    </row>
    <row r="35" spans="1:5">
      <c r="A35" s="18" t="s">
        <v>770</v>
      </c>
    </row>
    <row r="36" spans="1:5">
      <c r="A36" s="17" t="s">
        <v>771</v>
      </c>
      <c r="B36" s="17" t="s">
        <v>772</v>
      </c>
      <c r="C36" s="17" t="s">
        <v>773</v>
      </c>
      <c r="D36" s="17" t="s">
        <v>774</v>
      </c>
      <c r="E36" s="17" t="s">
        <v>775</v>
      </c>
    </row>
    <row r="37" spans="1:5">
      <c r="A37" s="16"/>
      <c r="B37" s="16"/>
      <c r="C37" s="16"/>
      <c r="D37" s="16"/>
      <c r="E37" s="16"/>
    </row>
    <row r="38" spans="1:5">
      <c r="A38" s="16"/>
      <c r="B38" s="16"/>
      <c r="C38" s="16"/>
      <c r="D38" s="16"/>
      <c r="E38" s="16"/>
    </row>
    <row r="39" spans="1:5">
      <c r="A39" s="16"/>
      <c r="B39" s="16"/>
      <c r="C39" s="16"/>
      <c r="D39" s="16"/>
      <c r="E39" s="16"/>
    </row>
    <row r="40" spans="1:5">
      <c r="A40" s="16"/>
      <c r="B40" s="16"/>
      <c r="C40" s="16"/>
      <c r="D40" s="16"/>
      <c r="E40" s="16"/>
    </row>
    <row r="41" spans="1:5">
      <c r="A41" s="16"/>
      <c r="B41" s="16"/>
      <c r="C41" s="16"/>
      <c r="D41" s="16"/>
      <c r="E41" s="16"/>
    </row>
    <row r="43" spans="1:5">
      <c r="A43" s="22" t="s">
        <v>776</v>
      </c>
    </row>
    <row r="44" spans="1:5">
      <c r="A44" s="17" t="s">
        <v>771</v>
      </c>
      <c r="B44" s="17" t="s">
        <v>777</v>
      </c>
    </row>
    <row r="45" spans="1:5">
      <c r="A45" s="16"/>
      <c r="B45" s="16"/>
    </row>
    <row r="46" spans="1:5">
      <c r="A46" s="16"/>
      <c r="B46" s="16"/>
    </row>
    <row r="47" spans="1:5">
      <c r="A47" s="16"/>
      <c r="B47" s="16"/>
    </row>
    <row r="48" spans="1:5">
      <c r="A48" s="16"/>
      <c r="B48" s="16"/>
    </row>
    <row r="49" spans="1:17">
      <c r="A49" s="16"/>
      <c r="B49" s="16"/>
    </row>
    <row r="52" spans="1:17">
      <c r="A52" s="56" t="s">
        <v>778</v>
      </c>
    </row>
    <row r="53" spans="1:17">
      <c r="A53" s="16">
        <f>IF(TOP!C11="","",INDEX(DATA_04!$A$3:$B$8,MATCH(TOP!C11,DATA_04!B3:B8,0),1))</f>
        <v>1</v>
      </c>
      <c r="B53" s="16"/>
    </row>
    <row r="54" spans="1:17">
      <c r="A54" s="16">
        <f>IF(TOP!C10="","",INDEX(DATA_04!A12:B21,MATCH(TOP!C10,DATA_04!B12:B21,0),1))</f>
        <v>1</v>
      </c>
      <c r="B54" s="16"/>
    </row>
    <row r="55" spans="1:17">
      <c r="A55" s="55" t="str">
        <f>"0"&amp;A53</f>
        <v>01</v>
      </c>
      <c r="B55" s="16" t="str">
        <f>"#'"&amp;A55&amp;"_損害額試算'!A1"</f>
        <v>#'01_損害額試算'!A1</v>
      </c>
    </row>
    <row r="56" spans="1:17">
      <c r="A56" s="55"/>
      <c r="B56" s="16" t="str">
        <f>"#'対策と本シナリオにおける効果_0"&amp;A54&amp;"'!A1"</f>
        <v>#'対策と本シナリオにおける効果_01'!A1</v>
      </c>
    </row>
    <row r="58" spans="1:17" ht="20.100000000000001" customHeight="1">
      <c r="A58" s="16"/>
      <c r="B58" s="16"/>
      <c r="C58" s="72" t="s">
        <v>779</v>
      </c>
      <c r="D58" s="72"/>
      <c r="E58" s="72"/>
      <c r="F58" s="505" t="s">
        <v>780</v>
      </c>
      <c r="G58" s="506"/>
      <c r="H58" s="506"/>
      <c r="I58" s="506"/>
      <c r="J58" s="506"/>
      <c r="K58" s="506"/>
      <c r="L58" s="506"/>
      <c r="M58" s="506"/>
      <c r="N58" s="506"/>
      <c r="O58" s="506"/>
      <c r="P58" s="506"/>
      <c r="Q58" s="506"/>
    </row>
    <row r="59" spans="1:17" ht="97.5">
      <c r="A59" s="16"/>
      <c r="B59" s="16"/>
      <c r="C59" s="72" t="s">
        <v>781</v>
      </c>
      <c r="D59" s="72"/>
      <c r="E59" s="16"/>
      <c r="F59" s="43" t="s">
        <v>782</v>
      </c>
      <c r="G59" s="43" t="s">
        <v>783</v>
      </c>
      <c r="H59" s="74" t="s">
        <v>784</v>
      </c>
      <c r="I59" s="74" t="s">
        <v>785</v>
      </c>
      <c r="J59" s="74" t="s">
        <v>786</v>
      </c>
      <c r="K59" s="74" t="s">
        <v>787</v>
      </c>
      <c r="L59" s="74" t="s">
        <v>788</v>
      </c>
      <c r="M59" s="74" t="s">
        <v>789</v>
      </c>
      <c r="N59" s="74" t="s">
        <v>790</v>
      </c>
      <c r="O59" s="74" t="s">
        <v>791</v>
      </c>
      <c r="P59" s="118" t="s">
        <v>708</v>
      </c>
      <c r="Q59" s="118" t="s">
        <v>709</v>
      </c>
    </row>
    <row r="60" spans="1:17">
      <c r="A60" s="75" t="s">
        <v>193</v>
      </c>
      <c r="B60" s="75"/>
      <c r="C60" s="44"/>
      <c r="D60" s="44"/>
      <c r="E60" s="16"/>
      <c r="F60" s="44">
        <f ca="1">IF(G60=1,1,0)</f>
        <v>1</v>
      </c>
      <c r="G60" s="44">
        <f t="shared" ref="G60:G77" ca="1" si="0">IF(OFFSET($H60,0,$A$54-1)="○",1,0)</f>
        <v>1</v>
      </c>
      <c r="H60" s="77" t="s">
        <v>792</v>
      </c>
      <c r="I60" s="77" t="s">
        <v>792</v>
      </c>
      <c r="J60" s="77" t="s">
        <v>792</v>
      </c>
      <c r="K60" s="77" t="s">
        <v>792</v>
      </c>
      <c r="L60" s="77" t="s">
        <v>793</v>
      </c>
      <c r="M60" s="77" t="s">
        <v>792</v>
      </c>
      <c r="N60" s="77" t="s">
        <v>792</v>
      </c>
      <c r="O60" s="77" t="s">
        <v>793</v>
      </c>
      <c r="P60" s="119"/>
      <c r="Q60" s="119"/>
    </row>
    <row r="61" spans="1:17" ht="30.95" customHeight="1">
      <c r="A61" s="507" t="s">
        <v>195</v>
      </c>
      <c r="B61" s="75">
        <v>1</v>
      </c>
      <c r="C61" s="44" t="s">
        <v>794</v>
      </c>
      <c r="D61" s="44" t="s">
        <v>795</v>
      </c>
      <c r="E61" s="16"/>
      <c r="F61" s="44">
        <f ca="1">IF(G61=1,1,0)</f>
        <v>1</v>
      </c>
      <c r="G61" s="44">
        <f t="shared" ca="1" si="0"/>
        <v>1</v>
      </c>
      <c r="H61" s="77" t="s">
        <v>792</v>
      </c>
      <c r="I61" s="77" t="s">
        <v>792</v>
      </c>
      <c r="J61" s="77" t="s">
        <v>792</v>
      </c>
      <c r="K61" s="77" t="s">
        <v>792</v>
      </c>
      <c r="L61" s="77" t="s">
        <v>793</v>
      </c>
      <c r="M61" s="77" t="s">
        <v>792</v>
      </c>
      <c r="N61" s="77" t="s">
        <v>793</v>
      </c>
      <c r="O61" s="77" t="s">
        <v>793</v>
      </c>
      <c r="P61" s="119"/>
      <c r="Q61" s="119"/>
    </row>
    <row r="62" spans="1:17" ht="30.95" customHeight="1">
      <c r="A62" s="508"/>
      <c r="B62" s="75">
        <v>2</v>
      </c>
      <c r="C62" s="44"/>
      <c r="D62" s="44"/>
      <c r="E62" s="16"/>
      <c r="F62" s="45">
        <f ca="1">IF(G60=1,IF('04_損害額試算'!G18="いいえ",1,0),0)</f>
        <v>0</v>
      </c>
      <c r="G62" s="44">
        <f t="shared" ca="1" si="0"/>
        <v>1</v>
      </c>
      <c r="H62" s="77" t="s">
        <v>792</v>
      </c>
      <c r="I62" s="77" t="s">
        <v>792</v>
      </c>
      <c r="J62" s="77" t="s">
        <v>792</v>
      </c>
      <c r="K62" s="77" t="s">
        <v>792</v>
      </c>
      <c r="L62" s="77" t="s">
        <v>793</v>
      </c>
      <c r="M62" s="77" t="s">
        <v>792</v>
      </c>
      <c r="N62" s="77" t="s">
        <v>793</v>
      </c>
      <c r="O62" s="77" t="s">
        <v>793</v>
      </c>
      <c r="P62" s="119"/>
      <c r="Q62" s="119"/>
    </row>
    <row r="63" spans="1:17" ht="30.95" customHeight="1">
      <c r="A63" s="509"/>
      <c r="B63" s="75">
        <v>3</v>
      </c>
      <c r="C63" s="44"/>
      <c r="D63" s="44"/>
      <c r="E63" s="16"/>
      <c r="F63" s="45">
        <f ca="1">IF(G63=1,IF('04_損害額試算'!G19="はい",1,0),0)</f>
        <v>0</v>
      </c>
      <c r="G63" s="44">
        <f t="shared" ca="1" si="0"/>
        <v>1</v>
      </c>
      <c r="H63" s="77" t="s">
        <v>792</v>
      </c>
      <c r="I63" s="77" t="s">
        <v>792</v>
      </c>
      <c r="J63" s="77" t="s">
        <v>792</v>
      </c>
      <c r="K63" s="77" t="s">
        <v>792</v>
      </c>
      <c r="L63" s="77" t="s">
        <v>793</v>
      </c>
      <c r="M63" s="77" t="s">
        <v>792</v>
      </c>
      <c r="N63" s="77" t="s">
        <v>793</v>
      </c>
      <c r="O63" s="77" t="s">
        <v>793</v>
      </c>
      <c r="P63" s="119"/>
      <c r="Q63" s="119"/>
    </row>
    <row r="64" spans="1:17" ht="30.95" customHeight="1">
      <c r="A64" s="507" t="s">
        <v>200</v>
      </c>
      <c r="B64" s="75">
        <v>1</v>
      </c>
      <c r="C64" s="44" t="s">
        <v>794</v>
      </c>
      <c r="D64" s="44" t="s">
        <v>795</v>
      </c>
      <c r="E64" s="16"/>
      <c r="F64" s="44">
        <f ca="1">IF(G64=1,1,0)</f>
        <v>0</v>
      </c>
      <c r="G64" s="44">
        <f t="shared" ca="1" si="0"/>
        <v>0</v>
      </c>
      <c r="H64" s="77" t="s">
        <v>793</v>
      </c>
      <c r="I64" s="77" t="s">
        <v>792</v>
      </c>
      <c r="J64" s="77" t="s">
        <v>793</v>
      </c>
      <c r="K64" s="77" t="s">
        <v>793</v>
      </c>
      <c r="L64" s="77" t="s">
        <v>793</v>
      </c>
      <c r="M64" s="77" t="s">
        <v>792</v>
      </c>
      <c r="N64" s="77" t="s">
        <v>792</v>
      </c>
      <c r="O64" s="77" t="s">
        <v>793</v>
      </c>
      <c r="P64" s="119"/>
      <c r="Q64" s="119"/>
    </row>
    <row r="65" spans="1:17" ht="30.95" customHeight="1">
      <c r="A65" s="509"/>
      <c r="B65" s="75">
        <v>2</v>
      </c>
      <c r="C65" s="44"/>
      <c r="D65" s="44"/>
      <c r="E65" s="16"/>
      <c r="F65" s="45">
        <f ca="1">IF(G65=1,IF('04_損害額試算'!G21="はい",1,0),0)</f>
        <v>0</v>
      </c>
      <c r="G65" s="44">
        <f t="shared" ca="1" si="0"/>
        <v>0</v>
      </c>
      <c r="H65" s="77" t="s">
        <v>793</v>
      </c>
      <c r="I65" s="77" t="s">
        <v>792</v>
      </c>
      <c r="J65" s="77" t="s">
        <v>793</v>
      </c>
      <c r="K65" s="77" t="s">
        <v>793</v>
      </c>
      <c r="L65" s="77" t="s">
        <v>793</v>
      </c>
      <c r="M65" s="77" t="s">
        <v>792</v>
      </c>
      <c r="N65" s="77" t="s">
        <v>792</v>
      </c>
      <c r="O65" s="77" t="s">
        <v>793</v>
      </c>
      <c r="P65" s="119"/>
      <c r="Q65" s="119"/>
    </row>
    <row r="66" spans="1:17" ht="30.95" customHeight="1">
      <c r="A66" s="507" t="s">
        <v>204</v>
      </c>
      <c r="B66" s="75">
        <v>1</v>
      </c>
      <c r="C66" s="44" t="s">
        <v>794</v>
      </c>
      <c r="D66" s="44" t="s">
        <v>795</v>
      </c>
      <c r="E66" s="16"/>
      <c r="F66" s="44">
        <f ca="1">IF(G66=1,1,0)</f>
        <v>0</v>
      </c>
      <c r="G66" s="44">
        <f t="shared" ca="1" si="0"/>
        <v>0</v>
      </c>
      <c r="H66" s="77" t="s">
        <v>793</v>
      </c>
      <c r="I66" s="77" t="s">
        <v>793</v>
      </c>
      <c r="J66" s="77" t="s">
        <v>792</v>
      </c>
      <c r="K66" s="77" t="s">
        <v>792</v>
      </c>
      <c r="L66" s="77" t="s">
        <v>793</v>
      </c>
      <c r="M66" s="77" t="s">
        <v>792</v>
      </c>
      <c r="N66" s="77" t="s">
        <v>792</v>
      </c>
      <c r="O66" s="77" t="s">
        <v>793</v>
      </c>
      <c r="P66" s="119"/>
      <c r="Q66" s="119"/>
    </row>
    <row r="67" spans="1:17" ht="30.95" customHeight="1">
      <c r="A67" s="509"/>
      <c r="B67" s="75">
        <v>2</v>
      </c>
      <c r="C67" s="44"/>
      <c r="D67" s="44"/>
      <c r="E67" s="16"/>
      <c r="F67" s="45">
        <f ca="1">IF(G67=1,IF('04_損害額試算'!G23="はい",1,0),0)</f>
        <v>0</v>
      </c>
      <c r="G67" s="44">
        <f t="shared" ca="1" si="0"/>
        <v>0</v>
      </c>
      <c r="H67" s="77" t="s">
        <v>793</v>
      </c>
      <c r="I67" s="77" t="s">
        <v>793</v>
      </c>
      <c r="J67" s="77" t="s">
        <v>792</v>
      </c>
      <c r="K67" s="77" t="s">
        <v>792</v>
      </c>
      <c r="L67" s="77" t="s">
        <v>793</v>
      </c>
      <c r="M67" s="77" t="s">
        <v>792</v>
      </c>
      <c r="N67" s="77" t="s">
        <v>792</v>
      </c>
      <c r="O67" s="77" t="s">
        <v>793</v>
      </c>
      <c r="P67" s="119"/>
      <c r="Q67" s="119"/>
    </row>
    <row r="68" spans="1:17" ht="30.95" customHeight="1">
      <c r="A68" s="507" t="s">
        <v>207</v>
      </c>
      <c r="B68" s="76">
        <v>1</v>
      </c>
      <c r="C68" s="44" t="s">
        <v>794</v>
      </c>
      <c r="D68" s="44" t="s">
        <v>795</v>
      </c>
      <c r="E68" s="16"/>
      <c r="F68" s="44">
        <f ca="1">IF(G68=1,1,0)</f>
        <v>1</v>
      </c>
      <c r="G68" s="44">
        <f t="shared" ca="1" si="0"/>
        <v>1</v>
      </c>
      <c r="H68" s="77" t="s">
        <v>792</v>
      </c>
      <c r="I68" s="77" t="s">
        <v>792</v>
      </c>
      <c r="J68" s="77" t="s">
        <v>792</v>
      </c>
      <c r="K68" s="77" t="s">
        <v>792</v>
      </c>
      <c r="L68" s="77" t="s">
        <v>793</v>
      </c>
      <c r="M68" s="77" t="s">
        <v>792</v>
      </c>
      <c r="N68" s="77" t="s">
        <v>792</v>
      </c>
      <c r="O68" s="77" t="s">
        <v>793</v>
      </c>
      <c r="P68" s="119"/>
      <c r="Q68" s="119"/>
    </row>
    <row r="69" spans="1:17" ht="30.95" customHeight="1">
      <c r="A69" s="509"/>
      <c r="B69" s="76">
        <v>2</v>
      </c>
      <c r="C69" s="44" t="s">
        <v>794</v>
      </c>
      <c r="D69" s="44" t="s">
        <v>795</v>
      </c>
      <c r="E69" s="16"/>
      <c r="F69" s="219">
        <f ca="1">IF(G69=1,1,0)</f>
        <v>1</v>
      </c>
      <c r="G69" s="44">
        <f t="shared" ca="1" si="0"/>
        <v>1</v>
      </c>
      <c r="H69" s="77" t="s">
        <v>792</v>
      </c>
      <c r="I69" s="77" t="s">
        <v>792</v>
      </c>
      <c r="J69" s="77" t="s">
        <v>792</v>
      </c>
      <c r="K69" s="77" t="s">
        <v>792</v>
      </c>
      <c r="L69" s="77" t="s">
        <v>793</v>
      </c>
      <c r="M69" s="77" t="s">
        <v>792</v>
      </c>
      <c r="N69" s="77" t="s">
        <v>792</v>
      </c>
      <c r="O69" s="77" t="s">
        <v>793</v>
      </c>
      <c r="P69" s="119"/>
      <c r="Q69" s="119"/>
    </row>
    <row r="70" spans="1:17" ht="30.95" customHeight="1">
      <c r="A70" s="507" t="s">
        <v>211</v>
      </c>
      <c r="B70" s="75">
        <v>1</v>
      </c>
      <c r="C70" s="44" t="s">
        <v>794</v>
      </c>
      <c r="D70" s="44" t="s">
        <v>795</v>
      </c>
      <c r="E70" s="16"/>
      <c r="F70" s="44">
        <f ca="1">IF(G70=1,1,0)</f>
        <v>1</v>
      </c>
      <c r="G70" s="44">
        <f t="shared" ca="1" si="0"/>
        <v>1</v>
      </c>
      <c r="H70" s="77" t="s">
        <v>792</v>
      </c>
      <c r="I70" s="77" t="s">
        <v>792</v>
      </c>
      <c r="J70" s="77" t="s">
        <v>793</v>
      </c>
      <c r="K70" s="77" t="s">
        <v>793</v>
      </c>
      <c r="L70" s="77" t="s">
        <v>793</v>
      </c>
      <c r="M70" s="77" t="s">
        <v>793</v>
      </c>
      <c r="N70" s="77" t="s">
        <v>793</v>
      </c>
      <c r="O70" s="77" t="s">
        <v>793</v>
      </c>
      <c r="P70" s="119"/>
      <c r="Q70" s="119"/>
    </row>
    <row r="71" spans="1:17" ht="30.95" customHeight="1">
      <c r="A71" s="508"/>
      <c r="B71" s="75">
        <v>2</v>
      </c>
      <c r="C71" s="44" t="s">
        <v>794</v>
      </c>
      <c r="D71" s="44" t="s">
        <v>795</v>
      </c>
      <c r="E71" s="16"/>
      <c r="F71" s="45">
        <f ca="1">IF(G71=1,IF('04_損害額試算'!G27="はい",1,0),0)</f>
        <v>0</v>
      </c>
      <c r="G71" s="44">
        <f t="shared" ca="1" si="0"/>
        <v>1</v>
      </c>
      <c r="H71" s="77" t="s">
        <v>792</v>
      </c>
      <c r="I71" s="77" t="s">
        <v>792</v>
      </c>
      <c r="J71" s="77" t="s">
        <v>793</v>
      </c>
      <c r="K71" s="77" t="s">
        <v>793</v>
      </c>
      <c r="L71" s="77" t="s">
        <v>793</v>
      </c>
      <c r="M71" s="77" t="s">
        <v>793</v>
      </c>
      <c r="N71" s="77" t="s">
        <v>793</v>
      </c>
      <c r="O71" s="77" t="s">
        <v>793</v>
      </c>
      <c r="P71" s="119"/>
      <c r="Q71" s="119"/>
    </row>
    <row r="72" spans="1:17" ht="30.95" customHeight="1">
      <c r="A72" s="508"/>
      <c r="B72" s="75">
        <v>3</v>
      </c>
      <c r="C72" s="44"/>
      <c r="D72" s="44"/>
      <c r="E72" s="16"/>
      <c r="F72" s="45">
        <f ca="1">IF(G72=1,IF('04_損害額試算'!G28="はい",1,0),0)</f>
        <v>0</v>
      </c>
      <c r="G72" s="44">
        <f t="shared" ca="1" si="0"/>
        <v>1</v>
      </c>
      <c r="H72" s="77" t="s">
        <v>792</v>
      </c>
      <c r="I72" s="77" t="s">
        <v>792</v>
      </c>
      <c r="J72" s="77" t="s">
        <v>793</v>
      </c>
      <c r="K72" s="77" t="s">
        <v>793</v>
      </c>
      <c r="L72" s="77" t="s">
        <v>793</v>
      </c>
      <c r="M72" s="77" t="s">
        <v>793</v>
      </c>
      <c r="N72" s="77" t="s">
        <v>793</v>
      </c>
      <c r="O72" s="77" t="s">
        <v>793</v>
      </c>
      <c r="P72" s="119"/>
      <c r="Q72" s="119"/>
    </row>
    <row r="73" spans="1:17" ht="30.95" customHeight="1">
      <c r="A73" s="508"/>
      <c r="B73" s="75">
        <v>4</v>
      </c>
      <c r="C73" s="44" t="s">
        <v>794</v>
      </c>
      <c r="D73" s="44" t="s">
        <v>795</v>
      </c>
      <c r="E73" s="16"/>
      <c r="F73" s="45">
        <f ca="1">IF(G73=1,IF('04_損害額試算'!G27="はい",1,0),0)</f>
        <v>0</v>
      </c>
      <c r="G73" s="44">
        <f t="shared" ca="1" si="0"/>
        <v>1</v>
      </c>
      <c r="H73" s="77" t="s">
        <v>792</v>
      </c>
      <c r="I73" s="77" t="s">
        <v>792</v>
      </c>
      <c r="J73" s="77" t="s">
        <v>793</v>
      </c>
      <c r="K73" s="77" t="s">
        <v>796</v>
      </c>
      <c r="L73" s="77" t="s">
        <v>793</v>
      </c>
      <c r="M73" s="77" t="s">
        <v>793</v>
      </c>
      <c r="N73" s="77" t="s">
        <v>793</v>
      </c>
      <c r="O73" s="77" t="s">
        <v>793</v>
      </c>
      <c r="P73" s="119"/>
      <c r="Q73" s="119"/>
    </row>
    <row r="74" spans="1:17" ht="30.95" customHeight="1">
      <c r="A74" s="509"/>
      <c r="B74" s="75">
        <v>5</v>
      </c>
      <c r="C74" s="44"/>
      <c r="D74" s="44"/>
      <c r="E74" s="16"/>
      <c r="F74" s="45">
        <f ca="1">IF(G74=1,IF('04_損害額試算'!G30="はい",1,0),0)</f>
        <v>0</v>
      </c>
      <c r="G74" s="44">
        <f t="shared" ca="1" si="0"/>
        <v>1</v>
      </c>
      <c r="H74" s="77" t="s">
        <v>792</v>
      </c>
      <c r="I74" s="77" t="s">
        <v>792</v>
      </c>
      <c r="J74" s="77" t="s">
        <v>793</v>
      </c>
      <c r="K74" s="77" t="s">
        <v>793</v>
      </c>
      <c r="L74" s="77" t="s">
        <v>793</v>
      </c>
      <c r="M74" s="77" t="s">
        <v>793</v>
      </c>
      <c r="N74" s="77" t="s">
        <v>793</v>
      </c>
      <c r="O74" s="77" t="s">
        <v>793</v>
      </c>
      <c r="P74" s="119"/>
      <c r="Q74" s="119"/>
    </row>
    <row r="75" spans="1:17" ht="30.95" customHeight="1">
      <c r="A75" s="75" t="s">
        <v>219</v>
      </c>
      <c r="B75" s="75"/>
      <c r="C75" s="44"/>
      <c r="D75" s="44"/>
      <c r="E75" s="16"/>
      <c r="F75" s="44">
        <f ca="1">IF(G75=1,1,0)</f>
        <v>0</v>
      </c>
      <c r="G75" s="44">
        <f t="shared" ca="1" si="0"/>
        <v>0</v>
      </c>
      <c r="H75" s="77" t="s">
        <v>793</v>
      </c>
      <c r="I75" s="77" t="s">
        <v>793</v>
      </c>
      <c r="J75" s="77" t="s">
        <v>793</v>
      </c>
      <c r="K75" s="77" t="s">
        <v>793</v>
      </c>
      <c r="L75" s="77" t="s">
        <v>793</v>
      </c>
      <c r="M75" s="77" t="s">
        <v>793</v>
      </c>
      <c r="N75" s="77" t="s">
        <v>793</v>
      </c>
      <c r="O75" s="77" t="s">
        <v>792</v>
      </c>
      <c r="P75" s="119"/>
      <c r="Q75" s="119"/>
    </row>
    <row r="76" spans="1:17" ht="30.95" customHeight="1">
      <c r="A76" s="75" t="s">
        <v>221</v>
      </c>
      <c r="B76" s="75"/>
      <c r="C76" s="44"/>
      <c r="D76" s="44"/>
      <c r="E76" s="16"/>
      <c r="F76" s="44">
        <f ca="1">IF(G76=1,1,0)</f>
        <v>0</v>
      </c>
      <c r="G76" s="44">
        <f t="shared" ca="1" si="0"/>
        <v>0</v>
      </c>
      <c r="H76" s="77" t="s">
        <v>793</v>
      </c>
      <c r="I76" s="77" t="s">
        <v>793</v>
      </c>
      <c r="J76" s="77" t="s">
        <v>793</v>
      </c>
      <c r="K76" s="77" t="s">
        <v>793</v>
      </c>
      <c r="L76" s="77" t="s">
        <v>792</v>
      </c>
      <c r="M76" s="77" t="s">
        <v>793</v>
      </c>
      <c r="N76" s="77" t="s">
        <v>793</v>
      </c>
      <c r="O76" s="77" t="s">
        <v>793</v>
      </c>
      <c r="P76" s="119"/>
      <c r="Q76" s="119"/>
    </row>
    <row r="77" spans="1:17" ht="30.95" customHeight="1">
      <c r="A77" s="75" t="s">
        <v>223</v>
      </c>
      <c r="B77" s="75"/>
      <c r="C77" s="44"/>
      <c r="D77" s="44"/>
      <c r="E77" s="16"/>
      <c r="F77" s="44">
        <f ca="1">IF(G77=1,1,0)</f>
        <v>0</v>
      </c>
      <c r="G77" s="44">
        <f t="shared" ca="1" si="0"/>
        <v>0</v>
      </c>
      <c r="H77" s="77" t="s">
        <v>793</v>
      </c>
      <c r="I77" s="77" t="s">
        <v>793</v>
      </c>
      <c r="J77" s="77" t="s">
        <v>793</v>
      </c>
      <c r="K77" s="77" t="s">
        <v>793</v>
      </c>
      <c r="L77" s="77" t="s">
        <v>792</v>
      </c>
      <c r="M77" s="77" t="s">
        <v>793</v>
      </c>
      <c r="N77" s="77" t="s">
        <v>793</v>
      </c>
      <c r="O77" s="77" t="s">
        <v>793</v>
      </c>
      <c r="P77" s="119"/>
      <c r="Q77" s="119"/>
    </row>
    <row r="78" spans="1:17" ht="30.95" customHeight="1">
      <c r="H78" s="42"/>
    </row>
    <row r="79" spans="1:17" ht="30.95" customHeight="1">
      <c r="B79" s="41"/>
      <c r="C79" s="41"/>
      <c r="D79" s="41"/>
      <c r="E79" s="42"/>
      <c r="F79" s="42">
        <f>ROUNDUP('04_損害額試算'!G22/1000,2)</f>
        <v>0</v>
      </c>
      <c r="G79" s="42"/>
      <c r="H79" s="42">
        <f>ROUNDUP('04_損害額試算'!G22/200,2)</f>
        <v>0</v>
      </c>
      <c r="I79">
        <f>ROUNDUP('04_損害額試算'!G22/5000,2)</f>
        <v>0</v>
      </c>
      <c r="J79">
        <f>ROUNDUP('04_損害額試算'!G22/770,2)</f>
        <v>0</v>
      </c>
    </row>
    <row r="80" spans="1:17" ht="30.95" customHeight="1">
      <c r="B80" s="55" t="s">
        <v>797</v>
      </c>
      <c r="C80" s="78" t="str">
        <f ca="1">IF(SUM(F60:F77)=D80,"入力完了",IF(SUM(F60:F77)&gt;D80,"入力未完了","何かがおかしい"))</f>
        <v>入力未完了</v>
      </c>
      <c r="D80" s="79">
        <f>COUNTA('04_損害額試算'!G17:G20,'04_損害額試算'!G21:G34)</f>
        <v>0</v>
      </c>
      <c r="E80" s="1"/>
      <c r="H80" t="s">
        <v>798</v>
      </c>
      <c r="J80" s="16" t="s">
        <v>799</v>
      </c>
    </row>
    <row r="81" spans="1:17" ht="30.95" customHeight="1">
      <c r="C81" s="1"/>
      <c r="D81" s="41"/>
      <c r="E81" s="1"/>
      <c r="F81" s="41"/>
      <c r="G81" s="41"/>
    </row>
    <row r="82" spans="1:17" ht="20.100000000000001" customHeight="1">
      <c r="A82" s="500" t="s">
        <v>800</v>
      </c>
      <c r="B82" s="500"/>
      <c r="C82" s="517" t="s">
        <v>801</v>
      </c>
      <c r="D82" s="518"/>
      <c r="E82" s="518"/>
      <c r="F82" s="518"/>
      <c r="G82" s="519"/>
      <c r="H82" s="502" t="s">
        <v>780</v>
      </c>
      <c r="I82" s="503"/>
      <c r="J82" s="503"/>
      <c r="K82" s="503"/>
      <c r="L82" s="503"/>
      <c r="M82" s="503"/>
      <c r="N82" s="503"/>
      <c r="O82" s="503"/>
      <c r="P82" s="503"/>
      <c r="Q82" s="504"/>
    </row>
    <row r="83" spans="1:17" ht="60" customHeight="1">
      <c r="A83" s="500"/>
      <c r="B83" s="500"/>
      <c r="C83" s="73" t="s">
        <v>802</v>
      </c>
      <c r="D83" s="514" t="s">
        <v>803</v>
      </c>
      <c r="E83" s="515"/>
      <c r="F83" s="515"/>
      <c r="G83" s="516"/>
      <c r="H83" s="74" t="s">
        <v>13</v>
      </c>
      <c r="I83" s="74" t="s">
        <v>680</v>
      </c>
      <c r="J83" s="74" t="s">
        <v>684</v>
      </c>
      <c r="K83" s="74" t="s">
        <v>688</v>
      </c>
      <c r="L83" s="74" t="s">
        <v>692</v>
      </c>
      <c r="M83" s="74" t="s">
        <v>696</v>
      </c>
      <c r="N83" s="74" t="s">
        <v>700</v>
      </c>
      <c r="O83" s="74" t="s">
        <v>704</v>
      </c>
      <c r="P83" s="118" t="s">
        <v>708</v>
      </c>
      <c r="Q83" s="118" t="s">
        <v>709</v>
      </c>
    </row>
    <row r="84" spans="1:17" ht="30.95" customHeight="1">
      <c r="A84" s="16">
        <v>1</v>
      </c>
      <c r="B84" s="16" t="s">
        <v>804</v>
      </c>
      <c r="C84" s="79">
        <f ca="1">IF(OFFSET(H$84,0,$A$54-1)="○",IF('04_損害額試算'!G18="", 0, IF('04_損害額試算'!G18="いいえ", (IF('04_損害額試算'!G19="はい",'04_損害額試算'!G20,IF('04_損害額試算'!G17&lt;300, D84, IF(300&lt;='04_損害額試算'!G17, E84)))), IF('04_損害額試算'!G18="はい", "0"))),J80)</f>
        <v>0</v>
      </c>
      <c r="D84" s="44">
        <v>500000</v>
      </c>
      <c r="E84" s="44">
        <v>1250000</v>
      </c>
      <c r="F84" s="45"/>
      <c r="G84" s="45"/>
      <c r="H84" s="114" t="s">
        <v>792</v>
      </c>
      <c r="I84" s="114" t="s">
        <v>792</v>
      </c>
      <c r="J84" s="114" t="s">
        <v>792</v>
      </c>
      <c r="K84" s="114" t="s">
        <v>792</v>
      </c>
      <c r="L84" s="114" t="s">
        <v>793</v>
      </c>
      <c r="M84" s="114" t="s">
        <v>792</v>
      </c>
      <c r="N84" s="114" t="s">
        <v>792</v>
      </c>
      <c r="O84" s="114" t="s">
        <v>793</v>
      </c>
      <c r="P84" s="119"/>
      <c r="Q84" s="119"/>
    </row>
    <row r="85" spans="1:17" ht="30.95" customHeight="1">
      <c r="A85" s="16">
        <v>2</v>
      </c>
      <c r="B85" s="16" t="s">
        <v>805</v>
      </c>
      <c r="C85" s="72">
        <f ca="1">IF(OFFSET(H$85,0,A54-1)="○",IF('04_損害額試算'!G18="",0,IF($A$54=1, D85, IF($A$54=2, E85, IF($A$54=3, F85, IF($A$54=4, F85, IF($A$54=6, E85, IF($A$54=7, G85))))))),$J$80)</f>
        <v>0</v>
      </c>
      <c r="D85" s="44">
        <v>1800000</v>
      </c>
      <c r="E85" s="44">
        <v>2900000</v>
      </c>
      <c r="F85" s="45">
        <v>900000</v>
      </c>
      <c r="G85" s="45">
        <v>3900000</v>
      </c>
      <c r="H85" s="114" t="s">
        <v>792</v>
      </c>
      <c r="I85" s="114" t="s">
        <v>792</v>
      </c>
      <c r="J85" s="114" t="s">
        <v>792</v>
      </c>
      <c r="K85" s="114" t="s">
        <v>792</v>
      </c>
      <c r="L85" s="114" t="s">
        <v>793</v>
      </c>
      <c r="M85" s="114" t="s">
        <v>792</v>
      </c>
      <c r="N85" s="114" t="s">
        <v>792</v>
      </c>
      <c r="O85" s="114" t="s">
        <v>793</v>
      </c>
      <c r="P85" s="119"/>
      <c r="Q85" s="119"/>
    </row>
    <row r="86" spans="1:17" ht="30.95" customHeight="1">
      <c r="A86" s="16">
        <v>3</v>
      </c>
      <c r="B86" s="16" t="s">
        <v>108</v>
      </c>
      <c r="C86" s="72" t="str">
        <f ca="1">IF(OFFSET(H$86,0,A54-1)="○",IF('04_損害額試算'!G22="",0,'04_損害額試算'!G22*D86),J80)</f>
        <v>無</v>
      </c>
      <c r="D86" s="44">
        <v>1000</v>
      </c>
      <c r="E86" s="44"/>
      <c r="F86" s="45"/>
      <c r="G86" s="45"/>
      <c r="H86" s="114" t="s">
        <v>793</v>
      </c>
      <c r="I86" s="114" t="s">
        <v>792</v>
      </c>
      <c r="J86" s="114" t="s">
        <v>793</v>
      </c>
      <c r="K86" s="114" t="s">
        <v>793</v>
      </c>
      <c r="L86" s="114" t="s">
        <v>793</v>
      </c>
      <c r="M86" s="114" t="s">
        <v>792</v>
      </c>
      <c r="N86" s="114" t="s">
        <v>792</v>
      </c>
      <c r="O86" s="114" t="s">
        <v>793</v>
      </c>
      <c r="P86" s="119"/>
      <c r="Q86" s="119"/>
    </row>
    <row r="87" spans="1:17" ht="30.95" customHeight="1">
      <c r="A87" s="16">
        <v>4</v>
      </c>
      <c r="B87" s="16" t="s">
        <v>806</v>
      </c>
      <c r="C87" s="72" t="str">
        <f ca="1">IF(OFFSET(H$87,0,A54-1)="○",IF('04_損害額試算'!G22="",0,'04_損害額試算'!G22*D87),$J$80)</f>
        <v>無</v>
      </c>
      <c r="D87" s="44">
        <v>200</v>
      </c>
      <c r="E87" s="44"/>
      <c r="F87" s="45"/>
      <c r="G87" s="45"/>
      <c r="H87" s="114" t="s">
        <v>793</v>
      </c>
      <c r="I87" s="114" t="s">
        <v>792</v>
      </c>
      <c r="J87" s="114" t="s">
        <v>793</v>
      </c>
      <c r="K87" s="114" t="s">
        <v>793</v>
      </c>
      <c r="L87" s="114" t="s">
        <v>793</v>
      </c>
      <c r="M87" s="114" t="s">
        <v>792</v>
      </c>
      <c r="N87" s="114" t="s">
        <v>792</v>
      </c>
      <c r="O87" s="114" t="s">
        <v>793</v>
      </c>
      <c r="P87" s="119"/>
      <c r="Q87" s="119"/>
    </row>
    <row r="88" spans="1:17" ht="30.95" customHeight="1">
      <c r="A88" s="16">
        <v>5</v>
      </c>
      <c r="B88" s="16" t="s">
        <v>807</v>
      </c>
      <c r="C88" s="72" t="str">
        <f ca="1">IF(OFFSET(H$88,0,A54-1)="○",IF('04_損害額試算'!G22="",0,IF(10000&lt;='04_損害額試算'!G22,D88,0)),J80)</f>
        <v>無</v>
      </c>
      <c r="D88" s="44">
        <v>23000000</v>
      </c>
      <c r="E88" s="44"/>
      <c r="F88" s="45"/>
      <c r="G88" s="45"/>
      <c r="H88" s="114" t="s">
        <v>793</v>
      </c>
      <c r="I88" s="114" t="s">
        <v>792</v>
      </c>
      <c r="J88" s="114" t="s">
        <v>793</v>
      </c>
      <c r="K88" s="114" t="s">
        <v>793</v>
      </c>
      <c r="L88" s="114" t="s">
        <v>793</v>
      </c>
      <c r="M88" s="114" t="s">
        <v>792</v>
      </c>
      <c r="N88" s="114" t="s">
        <v>792</v>
      </c>
      <c r="O88" s="114" t="s">
        <v>793</v>
      </c>
      <c r="P88" s="119"/>
      <c r="Q88" s="119"/>
    </row>
    <row r="89" spans="1:17" ht="30.95" customHeight="1">
      <c r="A89" s="16">
        <v>6</v>
      </c>
      <c r="B89" s="16" t="s">
        <v>808</v>
      </c>
      <c r="C89" s="80" t="str">
        <f ca="1">IF(OFFSET(H$89,0,A54-1)="○",IF('04_損害額試算'!G22="",0,(D89*ROUNDUP('04_損害額試算'!G22*0.001,2)+E89*ROUNDUP('04_損害額試算'!G22*0.005,2))*8*5+(D89*ROUNDUP('04_損害額試算'!G22*0.0002,2)+E89*ROUNDUP('04_損害額試算'!G22*0.0013,2))*8*35),J80)</f>
        <v>無</v>
      </c>
      <c r="D89" s="44">
        <v>4000</v>
      </c>
      <c r="E89" s="44">
        <v>3000</v>
      </c>
      <c r="F89" s="45"/>
      <c r="G89" s="45"/>
      <c r="H89" s="114" t="s">
        <v>793</v>
      </c>
      <c r="I89" s="114" t="s">
        <v>792</v>
      </c>
      <c r="J89" s="114" t="s">
        <v>793</v>
      </c>
      <c r="K89" s="114" t="s">
        <v>793</v>
      </c>
      <c r="L89" s="114" t="s">
        <v>793</v>
      </c>
      <c r="M89" s="114" t="s">
        <v>792</v>
      </c>
      <c r="N89" s="114" t="s">
        <v>792</v>
      </c>
      <c r="O89" s="114" t="s">
        <v>793</v>
      </c>
      <c r="P89" s="119"/>
      <c r="Q89" s="119"/>
    </row>
    <row r="90" spans="1:17" ht="30.95" customHeight="1">
      <c r="A90" s="16">
        <v>7</v>
      </c>
      <c r="B90" s="16" t="s">
        <v>809</v>
      </c>
      <c r="C90" s="72" t="str">
        <f ca="1">IF(OFFSET(H$90,0,$A$54-1)="○",IF('04_損害額試算'!G22="",0,'04_損害額試算'!G22*D90),J80)</f>
        <v>無</v>
      </c>
      <c r="D90" s="44">
        <v>650</v>
      </c>
      <c r="E90" s="44"/>
      <c r="F90" s="45"/>
      <c r="G90" s="45"/>
      <c r="H90" s="114" t="s">
        <v>793</v>
      </c>
      <c r="I90" s="114" t="s">
        <v>792</v>
      </c>
      <c r="J90" s="114" t="s">
        <v>793</v>
      </c>
      <c r="K90" s="114" t="s">
        <v>793</v>
      </c>
      <c r="L90" s="114" t="s">
        <v>793</v>
      </c>
      <c r="M90" s="114" t="s">
        <v>792</v>
      </c>
      <c r="N90" s="114" t="s">
        <v>792</v>
      </c>
      <c r="O90" s="114" t="s">
        <v>793</v>
      </c>
      <c r="P90" s="119"/>
      <c r="Q90" s="119"/>
    </row>
    <row r="91" spans="1:17" ht="30.95" customHeight="1">
      <c r="A91" s="16">
        <v>8</v>
      </c>
      <c r="B91" s="16" t="s">
        <v>118</v>
      </c>
      <c r="C91" s="144">
        <f ca="1">IF(OFFSET(H$91,0,$A$54-1)="○",IF('04_損害額試算'!G25="", 0, IF('04_損害額試算'!G25="はい", 0, IF('04_損害額試算'!G25="いいえ", IF($A$54=1, D91, IF($A$54=2, E91, IF($A$54=3, F91, IF($A$54=4, F91, IF($A$54=6, E91, IF($A$54=7, G91))))))))),$J$80)</f>
        <v>0</v>
      </c>
      <c r="D91" s="44">
        <v>360000</v>
      </c>
      <c r="E91" s="44">
        <v>900000</v>
      </c>
      <c r="F91" s="45">
        <v>180000</v>
      </c>
      <c r="G91" s="45">
        <v>1260000</v>
      </c>
      <c r="H91" s="114" t="s">
        <v>792</v>
      </c>
      <c r="I91" s="114" t="s">
        <v>792</v>
      </c>
      <c r="J91" s="114" t="s">
        <v>792</v>
      </c>
      <c r="K91" s="114" t="s">
        <v>793</v>
      </c>
      <c r="L91" s="114" t="s">
        <v>793</v>
      </c>
      <c r="M91" s="114" t="s">
        <v>792</v>
      </c>
      <c r="N91" s="114" t="s">
        <v>792</v>
      </c>
      <c r="O91" s="114" t="s">
        <v>793</v>
      </c>
      <c r="P91" s="119"/>
      <c r="Q91" s="119"/>
    </row>
    <row r="92" spans="1:17" ht="30.95" customHeight="1">
      <c r="A92" s="16">
        <v>9</v>
      </c>
      <c r="B92" s="16" t="s">
        <v>810</v>
      </c>
      <c r="C92" s="80">
        <f>IF('04_損害額試算'!G26="いいえ", 0, IF('04_損害額試算'!G26="はい", IF($A$54=1, D92, IF($A$54=2, E92, IF($A$54=3, F92, IF($A$54=4, F92, IF($A$54=6, E92, IF($A$54=7, G92)))))), IF('04_損害額試算'!G26="", 0)))</f>
        <v>0</v>
      </c>
      <c r="D92" s="44">
        <v>1200000</v>
      </c>
      <c r="E92" s="44">
        <v>3000000</v>
      </c>
      <c r="F92" s="45">
        <v>600000</v>
      </c>
      <c r="G92" s="45">
        <v>4200000</v>
      </c>
      <c r="H92" s="114" t="s">
        <v>792</v>
      </c>
      <c r="I92" s="114" t="s">
        <v>793</v>
      </c>
      <c r="J92" s="114" t="s">
        <v>793</v>
      </c>
      <c r="K92" s="114" t="s">
        <v>792</v>
      </c>
      <c r="L92" s="114" t="s">
        <v>793</v>
      </c>
      <c r="M92" s="114" t="s">
        <v>793</v>
      </c>
      <c r="N92" s="114" t="s">
        <v>793</v>
      </c>
      <c r="O92" s="114" t="s">
        <v>793</v>
      </c>
      <c r="P92" s="119"/>
      <c r="Q92" s="119"/>
    </row>
    <row r="93" spans="1:17" ht="30.95" customHeight="1">
      <c r="A93" s="16">
        <v>10</v>
      </c>
      <c r="B93" s="16" t="s">
        <v>811</v>
      </c>
      <c r="C93" s="72" t="str">
        <f ca="1">IF(OFFSET(H93,0,$A$54-1)="○",IF('04_損害額試算'!G22="",0,D93*('04_損害額試算'!G22*0.0003+'04_損害額試算'!G17*0.0001)),J80)</f>
        <v>無</v>
      </c>
      <c r="D93" s="44">
        <v>28308</v>
      </c>
      <c r="E93" s="44"/>
      <c r="F93" s="45"/>
      <c r="G93" s="45"/>
      <c r="H93" s="114" t="s">
        <v>793</v>
      </c>
      <c r="I93" s="114" t="s">
        <v>792</v>
      </c>
      <c r="J93" s="114" t="s">
        <v>793</v>
      </c>
      <c r="K93" s="114" t="s">
        <v>792</v>
      </c>
      <c r="L93" s="114" t="s">
        <v>793</v>
      </c>
      <c r="M93" s="114" t="s">
        <v>792</v>
      </c>
      <c r="N93" s="114" t="s">
        <v>792</v>
      </c>
      <c r="O93" s="114" t="s">
        <v>793</v>
      </c>
      <c r="P93" s="119"/>
      <c r="Q93" s="119"/>
    </row>
    <row r="94" spans="1:17" ht="30.95" customHeight="1">
      <c r="A94" s="16">
        <v>11</v>
      </c>
      <c r="B94" s="16" t="s">
        <v>812</v>
      </c>
      <c r="C94" s="72" t="str">
        <f ca="1">IF(OFFSET(H$94,0,$A$54-1)="○",IF('04_損害額試算'!G24="",0,'04_損害額試算'!G24*D94*0.0003),$J$80)</f>
        <v>無</v>
      </c>
      <c r="D94" s="44">
        <v>28308</v>
      </c>
      <c r="E94" s="44"/>
      <c r="F94" s="45"/>
      <c r="G94" s="45"/>
      <c r="H94" s="114" t="s">
        <v>793</v>
      </c>
      <c r="I94" s="114" t="s">
        <v>793</v>
      </c>
      <c r="J94" s="114" t="s">
        <v>792</v>
      </c>
      <c r="K94" s="114" t="s">
        <v>793</v>
      </c>
      <c r="L94" s="114" t="s">
        <v>793</v>
      </c>
      <c r="M94" s="114" t="s">
        <v>793</v>
      </c>
      <c r="N94" s="114" t="s">
        <v>793</v>
      </c>
      <c r="O94" s="114" t="s">
        <v>793</v>
      </c>
      <c r="P94" s="119"/>
      <c r="Q94" s="119"/>
    </row>
    <row r="95" spans="1:17" ht="30.95" customHeight="1">
      <c r="A95" s="16">
        <v>12</v>
      </c>
      <c r="B95" s="16" t="s">
        <v>127</v>
      </c>
      <c r="C95" s="72" t="str">
        <f ca="1">IF(OFFSET(H$95,0,$A$54-1)="○",IF(D95&lt;=1250000, 100000, IF(D95&lt;=3000000, D95*0.08, IF(D95&lt;=30000000, D95*0.05+E95, IF(D95&lt;=300000000, D95*0.03+F95, IF(300000000&lt;D95, D95*0.02+G95))))),J80)</f>
        <v>無</v>
      </c>
      <c r="D95" s="44">
        <f>('04_損害額試算'!$G$33*'04_損害額試算'!$G$34)*0.3</f>
        <v>0</v>
      </c>
      <c r="E95" s="44">
        <v>90000</v>
      </c>
      <c r="F95" s="45">
        <v>690000</v>
      </c>
      <c r="G95" s="45">
        <v>3690000</v>
      </c>
      <c r="H95" s="114" t="s">
        <v>793</v>
      </c>
      <c r="I95" s="114" t="s">
        <v>793</v>
      </c>
      <c r="J95" s="114" t="s">
        <v>793</v>
      </c>
      <c r="K95" s="114" t="s">
        <v>793</v>
      </c>
      <c r="L95" s="114" t="s">
        <v>792</v>
      </c>
      <c r="M95" s="114" t="s">
        <v>793</v>
      </c>
      <c r="N95" s="114" t="s">
        <v>793</v>
      </c>
      <c r="O95" s="114" t="s">
        <v>793</v>
      </c>
      <c r="P95" s="119"/>
      <c r="Q95" s="119"/>
    </row>
    <row r="96" spans="1:17" ht="30.95" customHeight="1">
      <c r="A96" s="16">
        <v>13</v>
      </c>
      <c r="B96" s="16" t="s">
        <v>129</v>
      </c>
      <c r="C96" s="72" t="str">
        <f ca="1">IF(OFFSET(H$96,0,$A$54-1)="○",IF(D96&lt;=3000000, D96*0.16, IF(D96&lt;=30000000, D96*0.1+E96, IF(D96&lt;=300000000, D96*0.06+F96, IF(300000000&lt;D96, D96*0.04+G96)))),J80)</f>
        <v>無</v>
      </c>
      <c r="D96" s="44">
        <f>('04_損害額試算'!$G$33*'04_損害額試算'!$G$34)*0.3</f>
        <v>0</v>
      </c>
      <c r="E96" s="44">
        <v>180000</v>
      </c>
      <c r="F96" s="45">
        <v>1380000</v>
      </c>
      <c r="G96" s="45">
        <v>7380000</v>
      </c>
      <c r="H96" s="114" t="s">
        <v>793</v>
      </c>
      <c r="I96" s="114" t="s">
        <v>793</v>
      </c>
      <c r="J96" s="114" t="s">
        <v>793</v>
      </c>
      <c r="K96" s="114" t="s">
        <v>793</v>
      </c>
      <c r="L96" s="114" t="s">
        <v>792</v>
      </c>
      <c r="M96" s="114" t="s">
        <v>793</v>
      </c>
      <c r="N96" s="114" t="s">
        <v>793</v>
      </c>
      <c r="O96" s="114" t="s">
        <v>793</v>
      </c>
      <c r="P96" s="119"/>
      <c r="Q96" s="119"/>
    </row>
    <row r="97" spans="1:17" ht="30.95" customHeight="1">
      <c r="A97" s="16">
        <v>14</v>
      </c>
      <c r="B97" s="16" t="s">
        <v>131</v>
      </c>
      <c r="C97" s="72" t="str">
        <f ca="1">IF(OFFSET(H$97,0,$A$54-1)="○",IFERROR(C95*0.5+C96*0.25,0),J80)</f>
        <v>無</v>
      </c>
      <c r="D97" s="44"/>
      <c r="E97" s="44"/>
      <c r="F97" s="45"/>
      <c r="G97" s="45"/>
      <c r="H97" s="114" t="s">
        <v>793</v>
      </c>
      <c r="I97" s="114" t="s">
        <v>793</v>
      </c>
      <c r="J97" s="114" t="s">
        <v>793</v>
      </c>
      <c r="K97" s="114" t="s">
        <v>793</v>
      </c>
      <c r="L97" s="114" t="s">
        <v>792</v>
      </c>
      <c r="M97" s="114" t="s">
        <v>793</v>
      </c>
      <c r="N97" s="114" t="s">
        <v>793</v>
      </c>
      <c r="O97" s="114" t="s">
        <v>793</v>
      </c>
      <c r="P97" s="119"/>
      <c r="Q97" s="119"/>
    </row>
    <row r="98" spans="1:17" ht="30.95" customHeight="1">
      <c r="A98" s="16">
        <v>15</v>
      </c>
      <c r="B98" s="16" t="s">
        <v>134</v>
      </c>
      <c r="C98" s="72">
        <f ca="1">IF(OFFSET(H$98,0,$A$54-1)="○",IF('04_損害額試算'!G29="",0,'04_損害額試算'!G29*D98),$J$80)</f>
        <v>0</v>
      </c>
      <c r="D98" s="44">
        <v>72</v>
      </c>
      <c r="E98" s="44"/>
      <c r="F98" s="45"/>
      <c r="G98" s="45"/>
      <c r="H98" s="114" t="s">
        <v>792</v>
      </c>
      <c r="I98" s="114" t="s">
        <v>793</v>
      </c>
      <c r="J98" s="114" t="s">
        <v>793</v>
      </c>
      <c r="K98" s="114" t="s">
        <v>793</v>
      </c>
      <c r="L98" s="114" t="s">
        <v>793</v>
      </c>
      <c r="M98" s="114" t="s">
        <v>793</v>
      </c>
      <c r="N98" s="114" t="s">
        <v>793</v>
      </c>
      <c r="O98" s="114" t="s">
        <v>793</v>
      </c>
      <c r="P98" s="119"/>
      <c r="Q98" s="119"/>
    </row>
    <row r="99" spans="1:17" ht="30.95" customHeight="1">
      <c r="A99" s="16">
        <v>16</v>
      </c>
      <c r="B99" s="16" t="s">
        <v>813</v>
      </c>
      <c r="C99" s="72">
        <f ca="1">IF(OFFSET(H$99,0,$A$54-1)="○",IF('04_損害額試算'!G31="",0,'04_損害額試算'!G31),J80)</f>
        <v>0</v>
      </c>
      <c r="D99" s="44"/>
      <c r="E99" s="44"/>
      <c r="F99" s="45"/>
      <c r="G99" s="45"/>
      <c r="H99" s="114" t="s">
        <v>792</v>
      </c>
      <c r="I99" s="114" t="s">
        <v>793</v>
      </c>
      <c r="J99" s="114" t="s">
        <v>793</v>
      </c>
      <c r="K99" s="114" t="s">
        <v>793</v>
      </c>
      <c r="L99" s="114" t="s">
        <v>793</v>
      </c>
      <c r="M99" s="114" t="s">
        <v>793</v>
      </c>
      <c r="N99" s="114" t="s">
        <v>793</v>
      </c>
      <c r="O99" s="114" t="s">
        <v>793</v>
      </c>
      <c r="P99" s="119"/>
      <c r="Q99" s="119"/>
    </row>
    <row r="100" spans="1:17" ht="30.95" customHeight="1">
      <c r="A100" s="16">
        <v>17</v>
      </c>
      <c r="B100" s="16" t="s">
        <v>704</v>
      </c>
      <c r="C100" s="72" t="str">
        <f ca="1">IF(OFFSET(H$100,0,$A$54-1)="○",IF('04_損害額試算'!G32="",0,'04_損害額試算'!G32),J80)</f>
        <v>無</v>
      </c>
      <c r="D100" s="44"/>
      <c r="E100" s="44"/>
      <c r="F100" s="45"/>
      <c r="G100" s="45"/>
      <c r="H100" s="114" t="s">
        <v>793</v>
      </c>
      <c r="I100" s="114" t="s">
        <v>793</v>
      </c>
      <c r="J100" s="114" t="s">
        <v>793</v>
      </c>
      <c r="K100" s="114" t="s">
        <v>793</v>
      </c>
      <c r="L100" s="114" t="s">
        <v>793</v>
      </c>
      <c r="M100" s="114" t="s">
        <v>793</v>
      </c>
      <c r="N100" s="114" t="s">
        <v>793</v>
      </c>
      <c r="O100" s="114" t="s">
        <v>792</v>
      </c>
      <c r="P100" s="119"/>
      <c r="Q100" s="119"/>
    </row>
    <row r="101" spans="1:17">
      <c r="A101" s="41"/>
      <c r="B101" s="41"/>
      <c r="C101" s="41"/>
      <c r="D101" s="42"/>
      <c r="E101" s="42"/>
      <c r="F101" s="42"/>
      <c r="G101" s="42"/>
    </row>
    <row r="102" spans="1:17">
      <c r="A102" s="41"/>
      <c r="B102" s="41"/>
      <c r="C102" s="41"/>
      <c r="D102" s="42"/>
      <c r="E102" s="42"/>
      <c r="F102" s="42"/>
      <c r="G102" s="42"/>
    </row>
    <row r="103" spans="1:17">
      <c r="A103" s="510"/>
      <c r="B103" s="510"/>
      <c r="C103" s="510"/>
      <c r="D103" s="510"/>
      <c r="E103" s="510"/>
      <c r="F103" s="501" t="s">
        <v>780</v>
      </c>
      <c r="G103" s="501"/>
      <c r="H103" s="501"/>
      <c r="I103" s="501"/>
      <c r="J103" s="501"/>
      <c r="K103" s="501"/>
      <c r="L103" s="501"/>
      <c r="M103" s="501"/>
      <c r="N103" s="501"/>
      <c r="O103" s="501"/>
      <c r="P103" s="501"/>
      <c r="Q103" s="501"/>
    </row>
    <row r="104" spans="1:17" ht="78">
      <c r="A104" s="500" t="s">
        <v>814</v>
      </c>
      <c r="B104" s="500"/>
      <c r="C104" s="500"/>
      <c r="D104" s="500"/>
      <c r="E104" s="500"/>
      <c r="F104" s="512" t="s">
        <v>783</v>
      </c>
      <c r="G104" s="513"/>
      <c r="H104" s="74" t="s">
        <v>13</v>
      </c>
      <c r="I104" s="74" t="s">
        <v>680</v>
      </c>
      <c r="J104" s="74" t="s">
        <v>684</v>
      </c>
      <c r="K104" s="74" t="s">
        <v>688</v>
      </c>
      <c r="L104" s="74" t="s">
        <v>692</v>
      </c>
      <c r="M104" s="74" t="s">
        <v>696</v>
      </c>
      <c r="N104" s="74" t="s">
        <v>700</v>
      </c>
      <c r="O104" s="74" t="s">
        <v>704</v>
      </c>
      <c r="P104" s="118" t="s">
        <v>708</v>
      </c>
      <c r="Q104" s="118" t="s">
        <v>709</v>
      </c>
    </row>
    <row r="105" spans="1:17" ht="57" customHeight="1">
      <c r="A105" s="220">
        <v>1</v>
      </c>
      <c r="B105" s="498" t="s">
        <v>815</v>
      </c>
      <c r="C105" s="499"/>
      <c r="D105" s="499"/>
      <c r="E105" s="220" t="str">
        <f ca="1">IF($F105=2, "大", IF($F105=1, "有", IF($F105=0, "無")))</f>
        <v>有</v>
      </c>
      <c r="F105" s="496">
        <f ca="1">IF(OFFSET($H105,0,$A$54-1)="○",1, IF(OFFSET($H105,0,$A$54-1)="×",0, IF(OFFSET($H105,0,$A$54-1)="◎",2)))</f>
        <v>1</v>
      </c>
      <c r="G105" s="511"/>
      <c r="H105" s="117" t="s">
        <v>792</v>
      </c>
      <c r="I105" s="117" t="s">
        <v>792</v>
      </c>
      <c r="J105" s="117" t="s">
        <v>792</v>
      </c>
      <c r="K105" s="117" t="s">
        <v>792</v>
      </c>
      <c r="L105" s="115" t="s">
        <v>793</v>
      </c>
      <c r="M105" s="115" t="s">
        <v>792</v>
      </c>
      <c r="N105" s="115" t="s">
        <v>793</v>
      </c>
      <c r="O105" s="115" t="s">
        <v>792</v>
      </c>
      <c r="P105" s="119"/>
      <c r="Q105" s="119"/>
    </row>
    <row r="106" spans="1:17" ht="57" customHeight="1">
      <c r="A106" s="221">
        <v>2</v>
      </c>
      <c r="B106" s="496" t="s">
        <v>816</v>
      </c>
      <c r="C106" s="497"/>
      <c r="D106" s="497"/>
      <c r="E106" s="220" t="str">
        <f t="shared" ref="E106:E122" ca="1" si="1">IF($F106=2, "大", IF($F106=1, "有", IF($F106=0, "無")))</f>
        <v>無</v>
      </c>
      <c r="F106" s="496">
        <f ca="1">IF(OFFSET($H106,0,$A$54-1)="○",1, IF(OFFSET($H106,0,$A$54-1)="×",0, IF(OFFSET($H106,0,$A$54-1)="◎",2)))</f>
        <v>0</v>
      </c>
      <c r="G106" s="511"/>
      <c r="H106" s="117" t="s">
        <v>793</v>
      </c>
      <c r="I106" s="117" t="s">
        <v>792</v>
      </c>
      <c r="J106" s="115" t="s">
        <v>793</v>
      </c>
      <c r="K106" s="115" t="s">
        <v>793</v>
      </c>
      <c r="L106" s="115" t="s">
        <v>793</v>
      </c>
      <c r="M106" s="115" t="s">
        <v>792</v>
      </c>
      <c r="N106" s="115" t="s">
        <v>792</v>
      </c>
      <c r="O106" s="115" t="s">
        <v>793</v>
      </c>
      <c r="P106" s="119"/>
      <c r="Q106" s="119"/>
    </row>
    <row r="107" spans="1:17" ht="38.1" customHeight="1">
      <c r="A107" s="221">
        <v>3</v>
      </c>
      <c r="B107" s="496" t="s">
        <v>817</v>
      </c>
      <c r="C107" s="497"/>
      <c r="D107" s="497"/>
      <c r="E107" s="220" t="str">
        <f t="shared" ca="1" si="1"/>
        <v>無</v>
      </c>
      <c r="F107" s="496">
        <f t="shared" ref="F107:F122" ca="1" si="2">IF(OFFSET($H107,0,$A$54-1)="○",1, IF(OFFSET($H107,0,$A$54-1)="×",0, IF(OFFSET($H107,0,$A$54-1)="◎",2)))</f>
        <v>0</v>
      </c>
      <c r="G107" s="511"/>
      <c r="H107" s="117" t="s">
        <v>793</v>
      </c>
      <c r="I107" s="117" t="s">
        <v>792</v>
      </c>
      <c r="J107" s="115" t="s">
        <v>793</v>
      </c>
      <c r="K107" s="115" t="s">
        <v>793</v>
      </c>
      <c r="L107" s="115" t="s">
        <v>793</v>
      </c>
      <c r="M107" s="115" t="s">
        <v>792</v>
      </c>
      <c r="N107" s="115" t="s">
        <v>792</v>
      </c>
      <c r="O107" s="115" t="s">
        <v>793</v>
      </c>
      <c r="P107" s="119"/>
      <c r="Q107" s="119"/>
    </row>
    <row r="108" spans="1:17">
      <c r="A108" s="221">
        <v>4</v>
      </c>
      <c r="B108" s="496" t="s">
        <v>818</v>
      </c>
      <c r="C108" s="497"/>
      <c r="D108" s="497"/>
      <c r="E108" s="220" t="str">
        <f t="shared" ca="1" si="1"/>
        <v>有</v>
      </c>
      <c r="F108" s="496">
        <f t="shared" ca="1" si="2"/>
        <v>1</v>
      </c>
      <c r="G108" s="511"/>
      <c r="H108" s="117" t="s">
        <v>792</v>
      </c>
      <c r="I108" s="117" t="s">
        <v>792</v>
      </c>
      <c r="J108" s="117" t="s">
        <v>792</v>
      </c>
      <c r="K108" s="117" t="s">
        <v>792</v>
      </c>
      <c r="L108" s="115" t="s">
        <v>792</v>
      </c>
      <c r="M108" s="115" t="s">
        <v>792</v>
      </c>
      <c r="N108" s="115" t="s">
        <v>792</v>
      </c>
      <c r="O108" s="115" t="s">
        <v>792</v>
      </c>
      <c r="P108" s="119"/>
      <c r="Q108" s="119"/>
    </row>
    <row r="109" spans="1:17">
      <c r="A109" s="221">
        <v>5</v>
      </c>
      <c r="B109" s="496" t="s">
        <v>819</v>
      </c>
      <c r="C109" s="497"/>
      <c r="D109" s="497"/>
      <c r="E109" s="220" t="str">
        <f t="shared" ca="1" si="1"/>
        <v>有</v>
      </c>
      <c r="F109" s="496">
        <f t="shared" ca="1" si="2"/>
        <v>1</v>
      </c>
      <c r="G109" s="511"/>
      <c r="H109" s="117" t="s">
        <v>792</v>
      </c>
      <c r="I109" s="117" t="s">
        <v>792</v>
      </c>
      <c r="J109" s="117" t="s">
        <v>792</v>
      </c>
      <c r="K109" s="117" t="s">
        <v>792</v>
      </c>
      <c r="L109" s="115" t="s">
        <v>793</v>
      </c>
      <c r="M109" s="115" t="s">
        <v>792</v>
      </c>
      <c r="N109" s="117" t="s">
        <v>792</v>
      </c>
      <c r="O109" s="115" t="s">
        <v>793</v>
      </c>
      <c r="P109" s="119"/>
      <c r="Q109" s="119"/>
    </row>
    <row r="110" spans="1:17">
      <c r="A110" s="221">
        <v>6</v>
      </c>
      <c r="B110" s="496" t="s">
        <v>820</v>
      </c>
      <c r="C110" s="497"/>
      <c r="D110" s="497"/>
      <c r="E110" s="220" t="str">
        <f t="shared" ca="1" si="1"/>
        <v>有</v>
      </c>
      <c r="F110" s="496">
        <f t="shared" ca="1" si="2"/>
        <v>1</v>
      </c>
      <c r="G110" s="511"/>
      <c r="H110" s="117" t="s">
        <v>792</v>
      </c>
      <c r="I110" s="117" t="s">
        <v>792</v>
      </c>
      <c r="J110" s="117" t="s">
        <v>792</v>
      </c>
      <c r="K110" s="117" t="s">
        <v>792</v>
      </c>
      <c r="L110" s="115" t="s">
        <v>792</v>
      </c>
      <c r="M110" s="115" t="s">
        <v>792</v>
      </c>
      <c r="N110" s="117" t="s">
        <v>792</v>
      </c>
      <c r="O110" s="117" t="s">
        <v>792</v>
      </c>
      <c r="P110" s="119"/>
      <c r="Q110" s="119"/>
    </row>
    <row r="111" spans="1:17">
      <c r="A111" s="221">
        <v>7</v>
      </c>
      <c r="B111" s="496" t="s">
        <v>821</v>
      </c>
      <c r="C111" s="497"/>
      <c r="D111" s="497"/>
      <c r="E111" s="220" t="str">
        <f t="shared" ca="1" si="1"/>
        <v>有</v>
      </c>
      <c r="F111" s="496">
        <f t="shared" ca="1" si="2"/>
        <v>1</v>
      </c>
      <c r="G111" s="511"/>
      <c r="H111" s="117" t="s">
        <v>792</v>
      </c>
      <c r="I111" s="117" t="s">
        <v>792</v>
      </c>
      <c r="J111" s="117" t="s">
        <v>792</v>
      </c>
      <c r="K111" s="117" t="s">
        <v>792</v>
      </c>
      <c r="L111" s="115" t="s">
        <v>793</v>
      </c>
      <c r="M111" s="115" t="s">
        <v>792</v>
      </c>
      <c r="N111" s="117" t="s">
        <v>792</v>
      </c>
      <c r="O111" s="117" t="s">
        <v>792</v>
      </c>
      <c r="P111" s="119"/>
      <c r="Q111" s="119"/>
    </row>
    <row r="112" spans="1:17">
      <c r="A112" s="221">
        <v>8</v>
      </c>
      <c r="B112" s="496" t="s">
        <v>822</v>
      </c>
      <c r="C112" s="497"/>
      <c r="D112" s="497"/>
      <c r="E112" s="220" t="str">
        <f t="shared" ca="1" si="1"/>
        <v>無</v>
      </c>
      <c r="F112" s="496">
        <f t="shared" ca="1" si="2"/>
        <v>0</v>
      </c>
      <c r="G112" s="511"/>
      <c r="H112" s="117" t="s">
        <v>793</v>
      </c>
      <c r="I112" s="117" t="s">
        <v>792</v>
      </c>
      <c r="J112" s="117" t="s">
        <v>793</v>
      </c>
      <c r="K112" s="117" t="s">
        <v>793</v>
      </c>
      <c r="L112" s="115" t="s">
        <v>793</v>
      </c>
      <c r="M112" s="115" t="s">
        <v>792</v>
      </c>
      <c r="N112" s="117" t="s">
        <v>792</v>
      </c>
      <c r="O112" s="117" t="s">
        <v>793</v>
      </c>
      <c r="P112" s="119"/>
      <c r="Q112" s="119"/>
    </row>
    <row r="113" spans="1:17">
      <c r="A113" s="221">
        <v>9</v>
      </c>
      <c r="B113" s="314" t="s">
        <v>823</v>
      </c>
      <c r="C113" s="315"/>
      <c r="D113" s="315"/>
      <c r="E113" s="220" t="str">
        <f t="shared" ca="1" si="1"/>
        <v>無</v>
      </c>
      <c r="F113" s="496">
        <f t="shared" ca="1" si="2"/>
        <v>0</v>
      </c>
      <c r="G113" s="511"/>
      <c r="H113" s="117" t="s">
        <v>793</v>
      </c>
      <c r="I113" s="117" t="s">
        <v>793</v>
      </c>
      <c r="J113" s="117" t="s">
        <v>792</v>
      </c>
      <c r="K113" s="117" t="s">
        <v>792</v>
      </c>
      <c r="L113" s="115" t="s">
        <v>793</v>
      </c>
      <c r="M113" s="115" t="s">
        <v>792</v>
      </c>
      <c r="N113" s="117" t="s">
        <v>792</v>
      </c>
      <c r="O113" s="117" t="s">
        <v>793</v>
      </c>
      <c r="P113" s="119"/>
      <c r="Q113" s="119"/>
    </row>
    <row r="114" spans="1:17">
      <c r="A114" s="221">
        <v>10</v>
      </c>
      <c r="B114" s="496" t="s">
        <v>824</v>
      </c>
      <c r="C114" s="497"/>
      <c r="D114" s="497"/>
      <c r="E114" s="220" t="str">
        <f t="shared" ca="1" si="1"/>
        <v>有</v>
      </c>
      <c r="F114" s="496">
        <f t="shared" ca="1" si="2"/>
        <v>1</v>
      </c>
      <c r="G114" s="511"/>
      <c r="H114" s="117" t="s">
        <v>792</v>
      </c>
      <c r="I114" s="117" t="s">
        <v>792</v>
      </c>
      <c r="J114" s="117" t="s">
        <v>792</v>
      </c>
      <c r="K114" s="117" t="s">
        <v>792</v>
      </c>
      <c r="L114" s="115" t="s">
        <v>792</v>
      </c>
      <c r="M114" s="115" t="s">
        <v>792</v>
      </c>
      <c r="N114" s="117" t="s">
        <v>792</v>
      </c>
      <c r="O114" s="115" t="s">
        <v>792</v>
      </c>
      <c r="P114" s="119"/>
      <c r="Q114" s="119"/>
    </row>
    <row r="115" spans="1:17" ht="38.1" customHeight="1">
      <c r="A115" s="221">
        <v>11</v>
      </c>
      <c r="B115" s="496" t="s">
        <v>825</v>
      </c>
      <c r="C115" s="497"/>
      <c r="D115" s="497"/>
      <c r="E115" s="220" t="str">
        <f t="shared" ca="1" si="1"/>
        <v>有</v>
      </c>
      <c r="F115" s="496">
        <f t="shared" ca="1" si="2"/>
        <v>1</v>
      </c>
      <c r="G115" s="511"/>
      <c r="H115" s="117" t="s">
        <v>792</v>
      </c>
      <c r="I115" s="117" t="s">
        <v>793</v>
      </c>
      <c r="J115" s="117" t="s">
        <v>793</v>
      </c>
      <c r="K115" s="117" t="s">
        <v>793</v>
      </c>
      <c r="L115" s="115" t="s">
        <v>793</v>
      </c>
      <c r="M115" s="115" t="s">
        <v>793</v>
      </c>
      <c r="N115" s="117" t="s">
        <v>793</v>
      </c>
      <c r="O115" s="115" t="s">
        <v>793</v>
      </c>
      <c r="P115" s="119"/>
      <c r="Q115" s="119"/>
    </row>
    <row r="116" spans="1:17" ht="38.1" customHeight="1">
      <c r="A116" s="221">
        <v>12</v>
      </c>
      <c r="B116" s="496" t="s">
        <v>826</v>
      </c>
      <c r="C116" s="497"/>
      <c r="D116" s="497"/>
      <c r="E116" s="220" t="str">
        <f t="shared" ca="1" si="1"/>
        <v>無</v>
      </c>
      <c r="F116" s="496">
        <f t="shared" ca="1" si="2"/>
        <v>0</v>
      </c>
      <c r="G116" s="511"/>
      <c r="H116" s="117" t="s">
        <v>793</v>
      </c>
      <c r="I116" s="117" t="s">
        <v>793</v>
      </c>
      <c r="J116" s="115" t="s">
        <v>793</v>
      </c>
      <c r="K116" s="117" t="s">
        <v>793</v>
      </c>
      <c r="L116" s="115" t="s">
        <v>793</v>
      </c>
      <c r="M116" s="115" t="s">
        <v>793</v>
      </c>
      <c r="N116" s="117" t="s">
        <v>793</v>
      </c>
      <c r="O116" s="115" t="s">
        <v>793</v>
      </c>
      <c r="P116" s="119"/>
      <c r="Q116" s="119"/>
    </row>
    <row r="117" spans="1:17">
      <c r="A117" s="221">
        <v>13</v>
      </c>
      <c r="B117" s="494" t="s">
        <v>827</v>
      </c>
      <c r="C117" s="495"/>
      <c r="D117" s="495"/>
      <c r="E117" s="220" t="str">
        <f t="shared" ca="1" si="1"/>
        <v>無</v>
      </c>
      <c r="F117" s="496">
        <f t="shared" ca="1" si="2"/>
        <v>0</v>
      </c>
      <c r="G117" s="511"/>
      <c r="H117" s="117" t="s">
        <v>793</v>
      </c>
      <c r="I117" s="117" t="s">
        <v>792</v>
      </c>
      <c r="J117" s="117" t="s">
        <v>793</v>
      </c>
      <c r="K117" s="117" t="s">
        <v>793</v>
      </c>
      <c r="L117" s="115" t="s">
        <v>793</v>
      </c>
      <c r="M117" s="115" t="s">
        <v>792</v>
      </c>
      <c r="N117" s="117" t="s">
        <v>792</v>
      </c>
      <c r="O117" s="117" t="s">
        <v>793</v>
      </c>
      <c r="P117" s="119"/>
      <c r="Q117" s="119"/>
    </row>
    <row r="118" spans="1:17">
      <c r="A118" s="221">
        <v>14</v>
      </c>
      <c r="B118" s="494" t="s">
        <v>828</v>
      </c>
      <c r="C118" s="495"/>
      <c r="D118" s="495"/>
      <c r="E118" s="220" t="str">
        <f t="shared" ca="1" si="1"/>
        <v>無</v>
      </c>
      <c r="F118" s="496">
        <f t="shared" ca="1" si="2"/>
        <v>0</v>
      </c>
      <c r="G118" s="511"/>
      <c r="H118" s="117" t="s">
        <v>793</v>
      </c>
      <c r="I118" s="117" t="s">
        <v>792</v>
      </c>
      <c r="J118" s="117" t="s">
        <v>793</v>
      </c>
      <c r="K118" s="117" t="s">
        <v>793</v>
      </c>
      <c r="L118" s="115" t="s">
        <v>793</v>
      </c>
      <c r="M118" s="115" t="s">
        <v>792</v>
      </c>
      <c r="N118" s="117" t="s">
        <v>792</v>
      </c>
      <c r="O118" s="117" t="s">
        <v>793</v>
      </c>
      <c r="P118" s="119"/>
      <c r="Q118" s="119"/>
    </row>
    <row r="119" spans="1:17">
      <c r="A119" s="221">
        <v>15</v>
      </c>
      <c r="B119" s="494" t="s">
        <v>829</v>
      </c>
      <c r="C119" s="495"/>
      <c r="D119" s="495"/>
      <c r="E119" s="220" t="str">
        <f t="shared" ca="1" si="1"/>
        <v>無</v>
      </c>
      <c r="F119" s="496">
        <f t="shared" ca="1" si="2"/>
        <v>0</v>
      </c>
      <c r="G119" s="511"/>
      <c r="H119" s="117" t="s">
        <v>793</v>
      </c>
      <c r="I119" s="117" t="s">
        <v>793</v>
      </c>
      <c r="J119" s="117" t="s">
        <v>793</v>
      </c>
      <c r="K119" s="117" t="s">
        <v>793</v>
      </c>
      <c r="L119" s="115" t="s">
        <v>793</v>
      </c>
      <c r="M119" s="115" t="s">
        <v>792</v>
      </c>
      <c r="N119" s="117" t="s">
        <v>793</v>
      </c>
      <c r="O119" s="117" t="s">
        <v>793</v>
      </c>
      <c r="P119" s="119"/>
      <c r="Q119" s="119"/>
    </row>
    <row r="120" spans="1:17">
      <c r="A120" s="221">
        <v>16</v>
      </c>
      <c r="B120" s="494" t="s">
        <v>830</v>
      </c>
      <c r="C120" s="495"/>
      <c r="D120" s="495"/>
      <c r="E120" s="220" t="str">
        <f t="shared" ca="1" si="1"/>
        <v>無</v>
      </c>
      <c r="F120" s="496">
        <f t="shared" ca="1" si="2"/>
        <v>0</v>
      </c>
      <c r="G120" s="511"/>
      <c r="H120" s="117" t="s">
        <v>793</v>
      </c>
      <c r="I120" s="117" t="s">
        <v>793</v>
      </c>
      <c r="J120" s="117" t="s">
        <v>793</v>
      </c>
      <c r="K120" s="117" t="s">
        <v>793</v>
      </c>
      <c r="L120" s="117" t="s">
        <v>793</v>
      </c>
      <c r="M120" s="115" t="s">
        <v>792</v>
      </c>
      <c r="N120" s="117" t="s">
        <v>793</v>
      </c>
      <c r="O120" s="117" t="s">
        <v>793</v>
      </c>
      <c r="P120" s="119"/>
      <c r="Q120" s="119"/>
    </row>
    <row r="121" spans="1:17">
      <c r="A121" s="221">
        <v>17</v>
      </c>
      <c r="B121" s="494" t="s">
        <v>831</v>
      </c>
      <c r="C121" s="495"/>
      <c r="D121" s="495"/>
      <c r="E121" s="220" t="str">
        <f t="shared" ca="1" si="1"/>
        <v>有</v>
      </c>
      <c r="F121" s="496">
        <f t="shared" ca="1" si="2"/>
        <v>1</v>
      </c>
      <c r="G121" s="511"/>
      <c r="H121" s="117" t="s">
        <v>792</v>
      </c>
      <c r="I121" s="117" t="s">
        <v>792</v>
      </c>
      <c r="J121" s="117" t="s">
        <v>792</v>
      </c>
      <c r="K121" s="117" t="s">
        <v>792</v>
      </c>
      <c r="L121" s="117" t="s">
        <v>792</v>
      </c>
      <c r="M121" s="115" t="s">
        <v>792</v>
      </c>
      <c r="N121" s="117" t="s">
        <v>792</v>
      </c>
      <c r="O121" s="117" t="s">
        <v>792</v>
      </c>
      <c r="P121" s="119"/>
      <c r="Q121" s="119"/>
    </row>
    <row r="122" spans="1:17">
      <c r="A122" s="221">
        <v>18</v>
      </c>
      <c r="B122" s="494" t="s">
        <v>178</v>
      </c>
      <c r="C122" s="495"/>
      <c r="D122" s="495"/>
      <c r="E122" s="220" t="str">
        <f t="shared" ca="1" si="1"/>
        <v>有</v>
      </c>
      <c r="F122" s="496">
        <f t="shared" ca="1" si="2"/>
        <v>1</v>
      </c>
      <c r="G122" s="511"/>
      <c r="H122" s="117" t="s">
        <v>792</v>
      </c>
      <c r="I122" s="117" t="s">
        <v>792</v>
      </c>
      <c r="J122" s="117" t="s">
        <v>792</v>
      </c>
      <c r="K122" s="117" t="s">
        <v>792</v>
      </c>
      <c r="L122" s="117" t="s">
        <v>792</v>
      </c>
      <c r="M122" s="115" t="s">
        <v>792</v>
      </c>
      <c r="N122" s="117" t="s">
        <v>792</v>
      </c>
      <c r="O122" s="117" t="s">
        <v>792</v>
      </c>
      <c r="P122" s="119"/>
      <c r="Q122" s="119"/>
    </row>
    <row r="127" spans="1:17">
      <c r="A127" s="37"/>
    </row>
  </sheetData>
  <sheetProtection algorithmName="SHA-512" hashValue="HnzHXNhraEzfbHnJSGe2/vvmWTdMQbEoiCfmlV8aSTOICeANPbjKu3iRc8JFeerjRxZIbYYNuXwBST1PpbsUCQ==" saltValue="mnlNo0RmpPvRD1r3ZLM8Rw==" spinCount="100000" sheet="1" objects="1" scenarios="1"/>
  <mergeCells count="94">
    <mergeCell ref="B120:D120"/>
    <mergeCell ref="F120:G120"/>
    <mergeCell ref="B121:D121"/>
    <mergeCell ref="F121:G121"/>
    <mergeCell ref="B122:D122"/>
    <mergeCell ref="F122:G122"/>
    <mergeCell ref="B117:D117"/>
    <mergeCell ref="F117:G117"/>
    <mergeCell ref="B118:D118"/>
    <mergeCell ref="F118:G118"/>
    <mergeCell ref="B119:D119"/>
    <mergeCell ref="F119:G119"/>
    <mergeCell ref="B114:D114"/>
    <mergeCell ref="F114:G114"/>
    <mergeCell ref="B115:D115"/>
    <mergeCell ref="F115:G115"/>
    <mergeCell ref="B116:D116"/>
    <mergeCell ref="F116:G116"/>
    <mergeCell ref="B111:D111"/>
    <mergeCell ref="F111:G111"/>
    <mergeCell ref="B112:D112"/>
    <mergeCell ref="F112:G112"/>
    <mergeCell ref="B113:D113"/>
    <mergeCell ref="F113:G113"/>
    <mergeCell ref="B108:D108"/>
    <mergeCell ref="F108:G108"/>
    <mergeCell ref="B109:D109"/>
    <mergeCell ref="F109:G109"/>
    <mergeCell ref="B110:D110"/>
    <mergeCell ref="F110:G110"/>
    <mergeCell ref="B105:D105"/>
    <mergeCell ref="F105:G105"/>
    <mergeCell ref="B106:D106"/>
    <mergeCell ref="F106:G106"/>
    <mergeCell ref="B107:D107"/>
    <mergeCell ref="F107:G107"/>
    <mergeCell ref="H82:Q82"/>
    <mergeCell ref="D83:G83"/>
    <mergeCell ref="A103:E103"/>
    <mergeCell ref="F103:Q103"/>
    <mergeCell ref="A104:E104"/>
    <mergeCell ref="F104:G104"/>
    <mergeCell ref="C82:G82"/>
    <mergeCell ref="A64:A65"/>
    <mergeCell ref="A66:A67"/>
    <mergeCell ref="A68:A69"/>
    <mergeCell ref="A70:A74"/>
    <mergeCell ref="A82:B83"/>
    <mergeCell ref="A61:A63"/>
    <mergeCell ref="B19:C19"/>
    <mergeCell ref="D19:E19"/>
    <mergeCell ref="F19:G19"/>
    <mergeCell ref="H19:I19"/>
    <mergeCell ref="B20:C20"/>
    <mergeCell ref="D20:E20"/>
    <mergeCell ref="F20:G20"/>
    <mergeCell ref="H20:I20"/>
    <mergeCell ref="B21:C21"/>
    <mergeCell ref="D21:E21"/>
    <mergeCell ref="F21:G21"/>
    <mergeCell ref="H21:I21"/>
    <mergeCell ref="F58:Q58"/>
    <mergeCell ref="B17:C17"/>
    <mergeCell ref="D17:E17"/>
    <mergeCell ref="F17:G17"/>
    <mergeCell ref="H17:I17"/>
    <mergeCell ref="B18:C18"/>
    <mergeCell ref="D18:E18"/>
    <mergeCell ref="F18:G18"/>
    <mergeCell ref="H18:I18"/>
    <mergeCell ref="B15:C15"/>
    <mergeCell ref="D15:E15"/>
    <mergeCell ref="F15:G15"/>
    <mergeCell ref="H15:I15"/>
    <mergeCell ref="B16:C16"/>
    <mergeCell ref="D16:E16"/>
    <mergeCell ref="F16:G16"/>
    <mergeCell ref="H16:I16"/>
    <mergeCell ref="B13:C13"/>
    <mergeCell ref="D13:E13"/>
    <mergeCell ref="F13:G13"/>
    <mergeCell ref="H13:I13"/>
    <mergeCell ref="B14:C14"/>
    <mergeCell ref="D14:E14"/>
    <mergeCell ref="F14:G14"/>
    <mergeCell ref="H14:I14"/>
    <mergeCell ref="B11:C11"/>
    <mergeCell ref="D11:E11"/>
    <mergeCell ref="F11:G11"/>
    <mergeCell ref="H11:I11"/>
    <mergeCell ref="B12:C12"/>
    <mergeCell ref="D12:E12"/>
    <mergeCell ref="F12:G12"/>
    <mergeCell ref="H12:I12"/>
  </mergeCells>
  <phoneticPr fontId="2"/>
  <dataValidations count="2">
    <dataValidation type="list" allowBlank="1" showInputMessage="1" showErrorMessage="1" sqref="H60:Q77 H84:Q100" xr:uid="{00000000-0002-0000-1D00-000000000000}">
      <formula1>"○,×"</formula1>
    </dataValidation>
    <dataValidation type="list" allowBlank="1" showInputMessage="1" showErrorMessage="1" sqref="H105:Q122" xr:uid="{00000000-0002-0000-1D00-000001000000}">
      <formula1>"◎,○,×"</formula1>
    </dataValidation>
  </dataValidations>
  <pageMargins left="0.7" right="0.7" top="0.75" bottom="0.75" header="0.3" footer="0.3"/>
  <pageSetup paperSize="9" orientation="portrait" horizontalDpi="0"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tabColor theme="2" tint="-9.9978637043366805E-2"/>
  </sheetPr>
  <dimension ref="A1:G16"/>
  <sheetViews>
    <sheetView workbookViewId="0"/>
  </sheetViews>
  <sheetFormatPr defaultColWidth="11.5546875" defaultRowHeight="19.5"/>
  <cols>
    <col min="1" max="1" width="16.6640625" style="37" customWidth="1"/>
    <col min="2" max="7" width="30.6640625" customWidth="1"/>
  </cols>
  <sheetData>
    <row r="1" spans="1:7" ht="39.75">
      <c r="A1" s="71" t="s">
        <v>849</v>
      </c>
    </row>
    <row r="3" spans="1:7">
      <c r="A3" s="101" t="s">
        <v>850</v>
      </c>
    </row>
    <row r="4" spans="1:7">
      <c r="A4" s="89" t="s">
        <v>851</v>
      </c>
      <c r="B4" s="83" t="s">
        <v>291</v>
      </c>
      <c r="C4" s="84" t="s">
        <v>292</v>
      </c>
      <c r="D4" s="85" t="s">
        <v>293</v>
      </c>
      <c r="E4" s="86" t="s">
        <v>294</v>
      </c>
      <c r="F4" s="87" t="s">
        <v>295</v>
      </c>
      <c r="G4" s="88" t="s">
        <v>296</v>
      </c>
    </row>
    <row r="5" spans="1:7" ht="60" customHeight="1">
      <c r="A5" s="90" t="str">
        <f>DATA!B12</f>
        <v>ランサムウェアによる被害</v>
      </c>
      <c r="B5" s="91" t="s">
        <v>852</v>
      </c>
      <c r="C5" s="91" t="s">
        <v>853</v>
      </c>
      <c r="D5" s="91" t="s">
        <v>854</v>
      </c>
      <c r="E5" s="91" t="s">
        <v>855</v>
      </c>
      <c r="F5" s="91" t="s">
        <v>856</v>
      </c>
      <c r="G5" s="91" t="s">
        <v>857</v>
      </c>
    </row>
    <row r="6" spans="1:7" ht="83.1" customHeight="1">
      <c r="A6" s="90" t="str">
        <f>DATA!B13</f>
        <v>標的型攻撃による機密情報の窃取</v>
      </c>
      <c r="B6" s="91" t="s">
        <v>858</v>
      </c>
      <c r="C6" s="91" t="s">
        <v>859</v>
      </c>
      <c r="D6" s="91" t="s">
        <v>860</v>
      </c>
      <c r="E6" s="91" t="s">
        <v>861</v>
      </c>
      <c r="F6" s="91" t="s">
        <v>856</v>
      </c>
      <c r="G6" s="91" t="s">
        <v>862</v>
      </c>
    </row>
    <row r="7" spans="1:7" ht="60" customHeight="1">
      <c r="A7" s="90" t="str">
        <f>DATA!B14</f>
        <v>サプライチェーンの弱点を悪用した攻撃</v>
      </c>
      <c r="B7" s="91" t="s">
        <v>863</v>
      </c>
      <c r="C7" s="91" t="s">
        <v>864</v>
      </c>
      <c r="D7" s="91" t="s">
        <v>865</v>
      </c>
      <c r="E7" s="91" t="s">
        <v>866</v>
      </c>
      <c r="F7" s="91" t="s">
        <v>856</v>
      </c>
      <c r="G7" s="91" t="s">
        <v>867</v>
      </c>
    </row>
    <row r="8" spans="1:7" ht="81.95" customHeight="1">
      <c r="A8" s="90" t="str">
        <f>DATA!B15</f>
        <v>テレワーク等のニューノーマルな働き方を狙った攻撃</v>
      </c>
      <c r="B8" s="91" t="s">
        <v>868</v>
      </c>
      <c r="C8" s="91" t="s">
        <v>869</v>
      </c>
      <c r="D8" s="91" t="s">
        <v>870</v>
      </c>
      <c r="E8" s="91" t="s">
        <v>855</v>
      </c>
      <c r="F8" s="91" t="s">
        <v>856</v>
      </c>
      <c r="G8" s="91" t="s">
        <v>867</v>
      </c>
    </row>
    <row r="9" spans="1:7" ht="60" customHeight="1">
      <c r="A9" s="90" t="str">
        <f>DATA!B16</f>
        <v>内部不正による情報漏えい</v>
      </c>
      <c r="B9" s="91" t="s">
        <v>871</v>
      </c>
      <c r="C9" s="91" t="s">
        <v>872</v>
      </c>
      <c r="D9" s="91" t="s">
        <v>557</v>
      </c>
      <c r="E9" s="91" t="s">
        <v>340</v>
      </c>
      <c r="F9" s="91" t="s">
        <v>312</v>
      </c>
      <c r="G9" s="91" t="s">
        <v>873</v>
      </c>
    </row>
    <row r="10" spans="1:7" ht="81" customHeight="1">
      <c r="A10" s="90" t="str">
        <f>DATA!B17</f>
        <v>脆弱性対策情報の公開に伴う悪用増加</v>
      </c>
      <c r="B10" s="91" t="s">
        <v>874</v>
      </c>
      <c r="C10" s="91" t="s">
        <v>875</v>
      </c>
      <c r="D10" s="91" t="s">
        <v>876</v>
      </c>
      <c r="E10" s="91" t="s">
        <v>877</v>
      </c>
      <c r="F10" s="91" t="s">
        <v>856</v>
      </c>
      <c r="G10" s="91" t="s">
        <v>862</v>
      </c>
    </row>
    <row r="11" spans="1:7" ht="75" customHeight="1">
      <c r="A11" s="90" t="str">
        <f>DATA!B18</f>
        <v>修正プログラムの公開前を狙う攻撃（ゼロデイ攻撃）</v>
      </c>
      <c r="B11" s="91" t="s">
        <v>878</v>
      </c>
      <c r="C11" s="91" t="s">
        <v>875</v>
      </c>
      <c r="D11" s="91" t="s">
        <v>876</v>
      </c>
      <c r="E11" s="91" t="s">
        <v>879</v>
      </c>
      <c r="F11" s="91" t="s">
        <v>856</v>
      </c>
      <c r="G11" s="91" t="s">
        <v>862</v>
      </c>
    </row>
    <row r="12" spans="1:7" ht="60" customHeight="1">
      <c r="A12" s="90" t="str">
        <f>DATA!B19</f>
        <v>ビジネスメール詐欺による金銭被害</v>
      </c>
      <c r="B12" s="91" t="s">
        <v>880</v>
      </c>
      <c r="C12" s="91" t="s">
        <v>881</v>
      </c>
      <c r="D12" s="91" t="s">
        <v>882</v>
      </c>
      <c r="E12" s="91" t="s">
        <v>340</v>
      </c>
      <c r="F12" s="91" t="s">
        <v>340</v>
      </c>
      <c r="G12" s="91" t="s">
        <v>883</v>
      </c>
    </row>
    <row r="13" spans="1:7" ht="60" customHeight="1">
      <c r="A13" s="90" t="str">
        <f>DATA!B20</f>
        <v>予期せぬIT基盤の障害に伴う業務停止</v>
      </c>
      <c r="B13" s="90"/>
      <c r="C13" s="90"/>
      <c r="D13" s="90"/>
      <c r="E13" s="90"/>
      <c r="F13" s="90"/>
      <c r="G13" s="90"/>
    </row>
    <row r="14" spans="1:7" ht="60" customHeight="1">
      <c r="A14" s="90" t="str">
        <f>DATA!B21</f>
        <v>不注意による情報漏えい等の被害</v>
      </c>
      <c r="B14" s="90"/>
      <c r="C14" s="90"/>
      <c r="D14" s="90"/>
      <c r="E14" s="90"/>
      <c r="F14" s="90"/>
      <c r="G14" s="90"/>
    </row>
    <row r="16" spans="1:7">
      <c r="A16" s="101"/>
    </row>
  </sheetData>
  <sheetProtection sheet="1" objects="1" scenarios="1"/>
  <phoneticPr fontId="2"/>
  <pageMargins left="0.7" right="0.7" top="0.75" bottom="0.75" header="0.3" footer="0.3"/>
  <pageSetup paperSize="9" orientation="portrait"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tabColor theme="2" tint="-9.9978637043366805E-2"/>
  </sheetPr>
  <dimension ref="A1:K31"/>
  <sheetViews>
    <sheetView workbookViewId="0">
      <selection activeCell="D9" sqref="D9"/>
    </sheetView>
  </sheetViews>
  <sheetFormatPr defaultColWidth="11.5546875" defaultRowHeight="19.5"/>
  <cols>
    <col min="1" max="1" width="6.33203125" customWidth="1"/>
    <col min="2" max="2" width="68.6640625" bestFit="1" customWidth="1"/>
    <col min="6" max="6" width="11.5546875" bestFit="1" customWidth="1"/>
    <col min="8" max="9" width="17.5546875" bestFit="1" customWidth="1"/>
    <col min="11" max="11" width="18.44140625" bestFit="1" customWidth="1"/>
  </cols>
  <sheetData>
    <row r="1" spans="1:11" ht="39.75">
      <c r="A1" s="71" t="s">
        <v>884</v>
      </c>
    </row>
    <row r="3" spans="1:11">
      <c r="A3" s="22" t="s">
        <v>885</v>
      </c>
    </row>
    <row r="4" spans="1:11">
      <c r="A4" s="92" t="s">
        <v>734</v>
      </c>
      <c r="B4" s="92" t="s">
        <v>886</v>
      </c>
      <c r="C4" s="92" t="s">
        <v>887</v>
      </c>
      <c r="D4" s="97" t="s">
        <v>1</v>
      </c>
      <c r="E4" s="97" t="s">
        <v>888</v>
      </c>
      <c r="F4" s="97" t="s">
        <v>889</v>
      </c>
      <c r="G4" s="98" t="s">
        <v>890</v>
      </c>
      <c r="H4" s="98" t="s">
        <v>891</v>
      </c>
      <c r="I4" s="98" t="s">
        <v>892</v>
      </c>
      <c r="J4" s="98" t="s">
        <v>893</v>
      </c>
      <c r="K4" s="98" t="s">
        <v>894</v>
      </c>
    </row>
    <row r="5" spans="1:11" ht="19.5" customHeight="1">
      <c r="A5" s="16">
        <v>1</v>
      </c>
      <c r="B5" s="16" t="s">
        <v>588</v>
      </c>
      <c r="C5" s="16" t="s">
        <v>895</v>
      </c>
      <c r="D5" s="182" t="s">
        <v>896</v>
      </c>
      <c r="E5" s="216" t="s">
        <v>897</v>
      </c>
      <c r="F5" s="94">
        <f>COUNTIF(対策と本シナリオにおける効果_01!$J$20:$J$54,B5)</f>
        <v>3</v>
      </c>
      <c r="G5" s="96">
        <v>58.4</v>
      </c>
      <c r="H5" s="96">
        <v>14.7</v>
      </c>
      <c r="I5" s="96">
        <v>8.1</v>
      </c>
      <c r="J5" s="96">
        <v>12.2</v>
      </c>
      <c r="K5" s="96">
        <v>6.6</v>
      </c>
    </row>
    <row r="6" spans="1:11">
      <c r="A6" s="16">
        <v>2</v>
      </c>
      <c r="B6" s="16" t="s">
        <v>590</v>
      </c>
      <c r="C6" s="16" t="s">
        <v>895</v>
      </c>
      <c r="D6" s="94" t="s">
        <v>898</v>
      </c>
      <c r="E6" s="94" t="s">
        <v>899</v>
      </c>
      <c r="F6" s="94">
        <f>COUNTIF(対策と本シナリオにおける効果_01!$J$20:$J$54,B6)</f>
        <v>1</v>
      </c>
      <c r="G6" s="96">
        <v>47.3</v>
      </c>
      <c r="H6" s="96">
        <v>17.3</v>
      </c>
      <c r="I6" s="96">
        <v>10.5</v>
      </c>
      <c r="J6" s="96">
        <v>16.899999999999999</v>
      </c>
      <c r="K6" s="96">
        <v>8</v>
      </c>
    </row>
    <row r="7" spans="1:11" ht="19.5" customHeight="1">
      <c r="A7" s="16">
        <v>3</v>
      </c>
      <c r="B7" s="16" t="s">
        <v>591</v>
      </c>
      <c r="C7" s="16" t="s">
        <v>895</v>
      </c>
      <c r="D7" s="94" t="s">
        <v>900</v>
      </c>
      <c r="E7" s="216" t="s">
        <v>901</v>
      </c>
      <c r="F7" s="94">
        <f>COUNTIF(対策と本シナリオにおける効果_01!$J$20:$J$54,B7)</f>
        <v>1</v>
      </c>
      <c r="G7" s="96">
        <v>45.3</v>
      </c>
      <c r="H7" s="96">
        <v>16.600000000000001</v>
      </c>
      <c r="I7" s="96">
        <v>11.4</v>
      </c>
      <c r="J7" s="96">
        <v>17.7</v>
      </c>
      <c r="K7" s="96">
        <v>9</v>
      </c>
    </row>
    <row r="8" spans="1:11">
      <c r="A8" s="16">
        <v>4</v>
      </c>
      <c r="B8" s="16" t="s">
        <v>593</v>
      </c>
      <c r="C8" s="16" t="s">
        <v>895</v>
      </c>
      <c r="D8" s="94" t="s">
        <v>902</v>
      </c>
      <c r="E8" s="94" t="s">
        <v>903</v>
      </c>
      <c r="F8" s="94">
        <f>COUNTIF(対策と本シナリオにおける効果_01!$J$20:$J$54,B8)</f>
        <v>1</v>
      </c>
      <c r="G8" s="96">
        <v>38</v>
      </c>
      <c r="H8" s="96">
        <v>19</v>
      </c>
      <c r="I8" s="96">
        <v>11</v>
      </c>
      <c r="J8" s="96">
        <v>21.5</v>
      </c>
      <c r="K8" s="96">
        <v>10.5</v>
      </c>
    </row>
    <row r="9" spans="1:11" ht="19.5" customHeight="1">
      <c r="A9" s="16">
        <v>5</v>
      </c>
      <c r="B9" s="16" t="s">
        <v>503</v>
      </c>
      <c r="C9" s="16" t="s">
        <v>895</v>
      </c>
      <c r="D9" s="214" t="s">
        <v>904</v>
      </c>
      <c r="E9" s="94" t="s">
        <v>905</v>
      </c>
      <c r="F9" s="94">
        <f>COUNTIF(対策と本シナリオにおける効果_01!$J$20:$J$54,B9)</f>
        <v>1</v>
      </c>
      <c r="G9" s="96">
        <v>48</v>
      </c>
      <c r="H9" s="96">
        <v>18.3</v>
      </c>
      <c r="I9" s="96">
        <v>8.9</v>
      </c>
      <c r="J9" s="96">
        <v>16.5</v>
      </c>
      <c r="K9" s="96">
        <v>8.4</v>
      </c>
    </row>
    <row r="10" spans="1:11">
      <c r="A10" s="16">
        <v>6</v>
      </c>
      <c r="B10" s="16" t="s">
        <v>594</v>
      </c>
      <c r="C10" s="16" t="s">
        <v>895</v>
      </c>
      <c r="D10" s="94" t="s">
        <v>906</v>
      </c>
      <c r="E10" s="94" t="s">
        <v>907</v>
      </c>
      <c r="F10" s="94">
        <f>COUNTIF(対策と本シナリオにおける効果_01!$J$20:$J$54,B10)</f>
        <v>1</v>
      </c>
      <c r="G10" s="96">
        <v>28.2</v>
      </c>
      <c r="H10" s="96">
        <v>18.7</v>
      </c>
      <c r="I10" s="96">
        <v>10.9</v>
      </c>
      <c r="J10" s="96">
        <v>26.6</v>
      </c>
      <c r="K10" s="96">
        <v>15.6</v>
      </c>
    </row>
    <row r="11" spans="1:11">
      <c r="A11" s="16">
        <v>7</v>
      </c>
      <c r="B11" s="16" t="s">
        <v>600</v>
      </c>
      <c r="C11" s="16" t="s">
        <v>895</v>
      </c>
      <c r="D11" s="94" t="s">
        <v>908</v>
      </c>
      <c r="E11" s="94" t="s">
        <v>909</v>
      </c>
      <c r="F11" s="94">
        <f>COUNTIF(対策と本シナリオにおける効果_01!$J$20:$J$54,B11)</f>
        <v>1</v>
      </c>
      <c r="G11" s="96">
        <v>30.2</v>
      </c>
      <c r="H11" s="96">
        <v>20.2</v>
      </c>
      <c r="I11" s="96">
        <v>11.9</v>
      </c>
      <c r="J11" s="96">
        <v>25.4</v>
      </c>
      <c r="K11" s="96">
        <v>12.3</v>
      </c>
    </row>
    <row r="12" spans="1:11">
      <c r="A12" s="16">
        <v>8</v>
      </c>
      <c r="B12" s="16" t="s">
        <v>605</v>
      </c>
      <c r="C12" s="16" t="s">
        <v>895</v>
      </c>
      <c r="D12" s="94" t="s">
        <v>910</v>
      </c>
      <c r="E12" s="94" t="s">
        <v>911</v>
      </c>
      <c r="F12" s="94">
        <f>COUNTIF(対策と本シナリオにおける効果_01!$J$20:$J$54,B12)</f>
        <v>1</v>
      </c>
      <c r="G12" s="96">
        <v>23.6</v>
      </c>
      <c r="H12" s="96">
        <v>21.7</v>
      </c>
      <c r="I12" s="96">
        <v>11.6</v>
      </c>
      <c r="J12" s="96">
        <v>27.6</v>
      </c>
      <c r="K12" s="96">
        <v>15.5</v>
      </c>
    </row>
    <row r="13" spans="1:11">
      <c r="A13" s="16">
        <v>9</v>
      </c>
      <c r="B13" s="16" t="s">
        <v>912</v>
      </c>
      <c r="C13" s="16" t="s">
        <v>895</v>
      </c>
      <c r="D13" s="94" t="s">
        <v>913</v>
      </c>
      <c r="E13" s="94" t="s">
        <v>914</v>
      </c>
      <c r="F13" s="94">
        <f>COUNTIF(対策と本シナリオにおける効果_01!$J$20:$J$54,B13)</f>
        <v>1</v>
      </c>
      <c r="G13" s="96">
        <v>33.1</v>
      </c>
      <c r="H13" s="96">
        <v>19.899999999999999</v>
      </c>
      <c r="I13" s="96">
        <v>11.1</v>
      </c>
      <c r="J13" s="96">
        <v>23.6</v>
      </c>
      <c r="K13" s="96">
        <v>12.3</v>
      </c>
    </row>
    <row r="14" spans="1:11">
      <c r="A14" s="16">
        <v>10</v>
      </c>
      <c r="B14" s="16" t="s">
        <v>915</v>
      </c>
      <c r="C14" s="16" t="s">
        <v>895</v>
      </c>
      <c r="D14" s="94" t="s">
        <v>916</v>
      </c>
      <c r="E14" s="94" t="s">
        <v>916</v>
      </c>
      <c r="F14" s="94">
        <f>COUNTIF(対策と本シナリオにおける効果_01!$J$20:$J$54,B14)</f>
        <v>1</v>
      </c>
      <c r="G14" s="96">
        <v>30</v>
      </c>
      <c r="H14" s="96">
        <v>19.2</v>
      </c>
      <c r="I14" s="96">
        <v>12.4</v>
      </c>
      <c r="J14" s="96">
        <v>25.6</v>
      </c>
      <c r="K14" s="96">
        <v>12.7</v>
      </c>
    </row>
    <row r="15" spans="1:11">
      <c r="A15" s="16">
        <v>11</v>
      </c>
      <c r="B15" s="16" t="s">
        <v>504</v>
      </c>
      <c r="C15" s="16" t="s">
        <v>895</v>
      </c>
      <c r="D15" s="94" t="s">
        <v>917</v>
      </c>
      <c r="E15" s="94" t="s">
        <v>918</v>
      </c>
      <c r="F15" s="94">
        <f>COUNTIF(対策と本シナリオにおける効果_01!$J$20:$J$54,B15)</f>
        <v>1</v>
      </c>
      <c r="G15" s="96">
        <v>25.3</v>
      </c>
      <c r="H15" s="96">
        <v>20.3</v>
      </c>
      <c r="I15" s="96">
        <v>12.7</v>
      </c>
      <c r="J15" s="96">
        <v>26.3</v>
      </c>
      <c r="K15" s="96">
        <v>15.5</v>
      </c>
    </row>
    <row r="16" spans="1:11">
      <c r="A16" s="16">
        <v>12</v>
      </c>
      <c r="B16" s="16" t="s">
        <v>574</v>
      </c>
      <c r="C16" s="16" t="s">
        <v>895</v>
      </c>
      <c r="D16" s="94" t="s">
        <v>919</v>
      </c>
      <c r="E16" s="94" t="s">
        <v>920</v>
      </c>
      <c r="F16" s="94">
        <f>COUNTIF(対策と本シナリオにおける効果_01!$J$20:$J$54,B16)</f>
        <v>1</v>
      </c>
      <c r="G16" s="96">
        <v>68.900000000000006</v>
      </c>
      <c r="H16" s="96">
        <v>11.8</v>
      </c>
      <c r="I16" s="96">
        <v>8.4</v>
      </c>
      <c r="J16" s="96">
        <v>7.3</v>
      </c>
      <c r="K16" s="96">
        <v>3.6</v>
      </c>
    </row>
    <row r="17" spans="1:11">
      <c r="A17" s="16">
        <v>13</v>
      </c>
      <c r="B17" s="16" t="s">
        <v>510</v>
      </c>
      <c r="C17" s="16" t="s">
        <v>895</v>
      </c>
      <c r="D17" s="94" t="s">
        <v>921</v>
      </c>
      <c r="E17" s="94" t="s">
        <v>922</v>
      </c>
      <c r="F17" s="94">
        <f>COUNTIF(対策と本シナリオにおける効果_01!$J$20:$J$54,B17)</f>
        <v>1</v>
      </c>
      <c r="G17" s="96">
        <v>46.2</v>
      </c>
      <c r="H17" s="96">
        <v>19.5</v>
      </c>
      <c r="I17" s="96">
        <v>9.3000000000000007</v>
      </c>
      <c r="J17" s="96">
        <v>18</v>
      </c>
      <c r="K17" s="96">
        <v>7</v>
      </c>
    </row>
    <row r="18" spans="1:11">
      <c r="A18" s="16">
        <v>14</v>
      </c>
      <c r="B18" s="16" t="s">
        <v>613</v>
      </c>
      <c r="C18" s="16" t="s">
        <v>895</v>
      </c>
      <c r="D18" s="94" t="s">
        <v>923</v>
      </c>
      <c r="E18" s="94" t="s">
        <v>924</v>
      </c>
      <c r="F18" s="94">
        <f>COUNTIF(対策と本シナリオにおける効果_01!$J$20:$J$54,B18)</f>
        <v>1</v>
      </c>
      <c r="G18" s="96">
        <v>45.8</v>
      </c>
      <c r="H18" s="96">
        <v>18</v>
      </c>
      <c r="I18" s="96">
        <v>11.7</v>
      </c>
      <c r="J18" s="96">
        <v>17.8</v>
      </c>
      <c r="K18" s="96">
        <v>6.6</v>
      </c>
    </row>
    <row r="19" spans="1:11">
      <c r="A19" s="16">
        <v>15</v>
      </c>
      <c r="B19" s="16" t="s">
        <v>614</v>
      </c>
      <c r="C19" s="16" t="s">
        <v>895</v>
      </c>
      <c r="D19" s="94" t="s">
        <v>925</v>
      </c>
      <c r="E19" s="94" t="s">
        <v>926</v>
      </c>
      <c r="F19" s="94">
        <f>COUNTIF(対策と本シナリオにおける効果_01!$J$20:$J$54,B19)</f>
        <v>2</v>
      </c>
      <c r="G19" s="96">
        <v>31.8</v>
      </c>
      <c r="H19" s="96">
        <v>20.3</v>
      </c>
      <c r="I19" s="96">
        <v>13.2</v>
      </c>
      <c r="J19" s="96">
        <v>22.6</v>
      </c>
      <c r="K19" s="96">
        <v>12.1</v>
      </c>
    </row>
    <row r="20" spans="1:11">
      <c r="A20" s="16">
        <v>16</v>
      </c>
      <c r="B20" s="16" t="s">
        <v>927</v>
      </c>
      <c r="C20" s="16" t="s">
        <v>895</v>
      </c>
      <c r="D20" s="94" t="s">
        <v>928</v>
      </c>
      <c r="E20" s="94" t="s">
        <v>929</v>
      </c>
      <c r="F20" s="94">
        <f>COUNTIF(対策と本シナリオにおける効果_01!$J$20:$J$54,B20)</f>
        <v>2</v>
      </c>
      <c r="G20" s="96">
        <v>33.200000000000003</v>
      </c>
      <c r="H20" s="96">
        <v>20.399999999999999</v>
      </c>
      <c r="I20" s="96">
        <v>9.6</v>
      </c>
      <c r="J20" s="96">
        <v>23</v>
      </c>
      <c r="K20" s="96">
        <v>13.8</v>
      </c>
    </row>
    <row r="21" spans="1:11">
      <c r="A21" s="16">
        <v>17</v>
      </c>
      <c r="B21" s="16" t="s">
        <v>619</v>
      </c>
      <c r="C21" s="16" t="s">
        <v>895</v>
      </c>
      <c r="D21" s="94" t="s">
        <v>930</v>
      </c>
      <c r="E21" s="94" t="s">
        <v>931</v>
      </c>
      <c r="F21" s="94">
        <f>COUNTIF(対策と本シナリオにおける効果_01!$J$20:$J$54,B21)</f>
        <v>1</v>
      </c>
      <c r="G21" s="96">
        <v>33.4</v>
      </c>
      <c r="H21" s="96">
        <v>19.600000000000001</v>
      </c>
      <c r="I21" s="96">
        <v>10.1</v>
      </c>
      <c r="J21" s="96">
        <v>24.4</v>
      </c>
      <c r="K21" s="96">
        <v>12.5</v>
      </c>
    </row>
    <row r="22" spans="1:11" ht="19.5" customHeight="1">
      <c r="A22" s="16">
        <v>18</v>
      </c>
      <c r="B22" s="16" t="s">
        <v>447</v>
      </c>
      <c r="C22" s="16" t="s">
        <v>895</v>
      </c>
      <c r="D22" s="214" t="s">
        <v>932</v>
      </c>
      <c r="E22" s="214" t="s">
        <v>933</v>
      </c>
      <c r="F22" s="94">
        <f>COUNTIF(対策と本シナリオにおける効果_01!$J$20:$J$54,B22)</f>
        <v>3</v>
      </c>
      <c r="G22" s="96">
        <v>38.4</v>
      </c>
      <c r="H22" s="96">
        <v>20.100000000000001</v>
      </c>
      <c r="I22" s="96">
        <v>10.3</v>
      </c>
      <c r="J22" s="96">
        <v>20.100000000000001</v>
      </c>
      <c r="K22" s="96">
        <v>11.2</v>
      </c>
    </row>
    <row r="23" spans="1:11" ht="19.5" customHeight="1">
      <c r="A23" s="16">
        <v>19</v>
      </c>
      <c r="B23" s="16" t="s">
        <v>450</v>
      </c>
      <c r="C23" s="16" t="s">
        <v>895</v>
      </c>
      <c r="D23" s="214" t="s">
        <v>934</v>
      </c>
      <c r="E23" s="94" t="s">
        <v>935</v>
      </c>
      <c r="F23" s="94">
        <f>COUNTIF(対策と本シナリオにおける効果_01!$J$20:$J$54,B23)</f>
        <v>2</v>
      </c>
      <c r="G23" s="96">
        <v>31.9</v>
      </c>
      <c r="H23" s="96">
        <v>21.1</v>
      </c>
      <c r="I23" s="96">
        <v>10.8</v>
      </c>
      <c r="J23" s="96">
        <v>24.8</v>
      </c>
      <c r="K23" s="96">
        <v>11.4</v>
      </c>
    </row>
    <row r="24" spans="1:11" ht="19.5" customHeight="1">
      <c r="A24" s="16">
        <v>20</v>
      </c>
      <c r="B24" s="16" t="s">
        <v>451</v>
      </c>
      <c r="C24" s="16" t="s">
        <v>895</v>
      </c>
      <c r="D24" s="94" t="s">
        <v>936</v>
      </c>
      <c r="E24" s="214" t="s">
        <v>937</v>
      </c>
      <c r="F24" s="94">
        <f>COUNTIF(対策と本シナリオにおける効果_01!$J$20:$J$54,B24)</f>
        <v>1</v>
      </c>
      <c r="G24" s="96">
        <v>27</v>
      </c>
      <c r="H24" s="96">
        <v>19.3</v>
      </c>
      <c r="I24" s="96">
        <v>11.9</v>
      </c>
      <c r="J24" s="96">
        <v>26.7</v>
      </c>
      <c r="K24" s="96">
        <v>15.1</v>
      </c>
    </row>
    <row r="25" spans="1:11">
      <c r="A25" s="16">
        <v>21</v>
      </c>
      <c r="B25" s="16" t="s">
        <v>454</v>
      </c>
      <c r="C25" s="16" t="s">
        <v>895</v>
      </c>
      <c r="D25" s="94" t="s">
        <v>938</v>
      </c>
      <c r="E25" s="94" t="s">
        <v>939</v>
      </c>
      <c r="F25" s="94">
        <f>COUNTIF(対策と本シナリオにおける効果_01!$J$20:$J$54,B25)</f>
        <v>2</v>
      </c>
      <c r="G25" s="96">
        <v>44.6</v>
      </c>
      <c r="H25" s="96">
        <v>16.7</v>
      </c>
      <c r="I25" s="96">
        <v>9.9</v>
      </c>
      <c r="J25" s="96">
        <v>20.2</v>
      </c>
      <c r="K25" s="96">
        <v>8.6999999999999993</v>
      </c>
    </row>
    <row r="26" spans="1:11">
      <c r="A26" s="16">
        <v>22</v>
      </c>
      <c r="B26" s="16" t="s">
        <v>456</v>
      </c>
      <c r="C26" s="16" t="s">
        <v>895</v>
      </c>
      <c r="D26" s="94" t="s">
        <v>940</v>
      </c>
      <c r="E26" s="94" t="s">
        <v>939</v>
      </c>
      <c r="F26" s="94">
        <f>COUNTIF(対策と本シナリオにおける効果_01!$J$20:$J$54,B26)</f>
        <v>2</v>
      </c>
      <c r="G26" s="96">
        <v>36.6</v>
      </c>
      <c r="H26" s="96">
        <v>23.3</v>
      </c>
      <c r="I26" s="96">
        <v>9.6999999999999993</v>
      </c>
      <c r="J26" s="96">
        <v>21.4</v>
      </c>
      <c r="K26" s="96">
        <v>9.1</v>
      </c>
    </row>
    <row r="27" spans="1:11" ht="20.25" customHeight="1">
      <c r="A27" s="16">
        <v>23</v>
      </c>
      <c r="B27" s="16" t="s">
        <v>458</v>
      </c>
      <c r="C27" s="16" t="s">
        <v>895</v>
      </c>
      <c r="D27" s="182" t="s">
        <v>941</v>
      </c>
      <c r="E27" s="214" t="s">
        <v>942</v>
      </c>
      <c r="F27" s="94">
        <f>COUNTIF(対策と本シナリオにおける効果_01!$J$20:$J$54,B27)</f>
        <v>1</v>
      </c>
      <c r="G27" s="96">
        <v>40.1</v>
      </c>
      <c r="H27" s="96">
        <v>18.8</v>
      </c>
      <c r="I27" s="96">
        <v>11.9</v>
      </c>
      <c r="J27" s="96">
        <v>20.5</v>
      </c>
      <c r="K27" s="96">
        <v>8.6999999999999993</v>
      </c>
    </row>
    <row r="28" spans="1:11" ht="20.25" customHeight="1">
      <c r="A28" s="16">
        <v>24</v>
      </c>
      <c r="B28" s="16" t="s">
        <v>462</v>
      </c>
      <c r="C28" s="16" t="s">
        <v>895</v>
      </c>
      <c r="D28" s="214" t="s">
        <v>943</v>
      </c>
      <c r="E28" s="94" t="s">
        <v>944</v>
      </c>
      <c r="F28" s="94">
        <f>COUNTIF(対策と本シナリオにおける効果_01!$J$20:$J$54,B28)</f>
        <v>1</v>
      </c>
      <c r="G28" s="96">
        <v>35.5</v>
      </c>
      <c r="H28" s="96">
        <v>19.600000000000001</v>
      </c>
      <c r="I28" s="96">
        <v>10.1</v>
      </c>
      <c r="J28" s="96">
        <v>26</v>
      </c>
      <c r="K28" s="96">
        <v>8.9</v>
      </c>
    </row>
    <row r="29" spans="1:11" ht="19.5" customHeight="1">
      <c r="A29" s="16">
        <v>25</v>
      </c>
      <c r="B29" s="16" t="s">
        <v>511</v>
      </c>
      <c r="C29" s="16" t="s">
        <v>895</v>
      </c>
      <c r="D29" s="214" t="s">
        <v>945</v>
      </c>
      <c r="E29" s="218" t="s">
        <v>946</v>
      </c>
      <c r="F29" s="94">
        <f>COUNTIF(対策と本シナリオにおける効果_01!$J$20:$J$54,B29)</f>
        <v>1</v>
      </c>
      <c r="G29" s="96">
        <v>35.9</v>
      </c>
      <c r="H29" s="96">
        <v>20</v>
      </c>
      <c r="I29" s="96">
        <v>10.3</v>
      </c>
      <c r="J29" s="96">
        <v>24.4</v>
      </c>
      <c r="K29" s="96">
        <v>9.4</v>
      </c>
    </row>
    <row r="30" spans="1:11">
      <c r="A30" s="16">
        <v>26</v>
      </c>
      <c r="B30" s="16" t="s">
        <v>512</v>
      </c>
      <c r="C30" s="16" t="s">
        <v>895</v>
      </c>
      <c r="D30" s="94" t="s">
        <v>947</v>
      </c>
      <c r="E30" s="217" t="s">
        <v>948</v>
      </c>
      <c r="F30" s="94">
        <f>COUNTIF(対策と本シナリオにおける効果_01!$J$20:$J$54,B30)</f>
        <v>1</v>
      </c>
      <c r="G30" s="100">
        <v>31.4</v>
      </c>
      <c r="H30" s="100">
        <v>20.5</v>
      </c>
      <c r="I30" s="100">
        <v>12.9</v>
      </c>
      <c r="J30" s="100">
        <v>24.7</v>
      </c>
      <c r="K30" s="100">
        <v>10.5</v>
      </c>
    </row>
    <row r="31" spans="1:11" ht="19.5" customHeight="1">
      <c r="A31" s="16">
        <v>27</v>
      </c>
      <c r="B31" s="16" t="s">
        <v>628</v>
      </c>
      <c r="C31" s="16" t="s">
        <v>895</v>
      </c>
      <c r="D31" s="94" t="s">
        <v>949</v>
      </c>
      <c r="E31" s="216" t="s">
        <v>950</v>
      </c>
      <c r="F31" s="94">
        <f>COUNTIF(対策と本シナリオにおける効果_01!$J$20:$J$54,B31)</f>
        <v>0</v>
      </c>
      <c r="G31" s="96">
        <v>31.4</v>
      </c>
      <c r="H31" s="96">
        <v>21.7</v>
      </c>
      <c r="I31" s="96">
        <v>12.5</v>
      </c>
      <c r="J31" s="96">
        <v>25.1</v>
      </c>
      <c r="K31" s="96">
        <v>9.4</v>
      </c>
    </row>
  </sheetData>
  <sheetProtection algorithmName="SHA-512" hashValue="v/DIuLJqfqPP1pgrMBz5sy3Byz3obTDbIvzdcjj+/Nvq7kxPOt0ln+YF1kIhRDrHBoqrPVq9W/ylqGp0NirwFQ==" saltValue="rmE1nei1vTUVWfBs9KyS6A==" spinCount="100000" sheet="1" objects="1" scenarios="1"/>
  <phoneticPr fontId="2"/>
  <conditionalFormatting sqref="F5:F31">
    <cfRule type="cellIs" dxfId="1" priority="1" operator="greaterThan">
      <formula>0</formula>
    </cfRule>
    <cfRule type="cellIs" dxfId="0" priority="2" operator="equal">
      <formula>0</formula>
    </cfRule>
  </conditionalFormatting>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42"/>
  <sheetViews>
    <sheetView showGridLines="0" workbookViewId="0"/>
  </sheetViews>
  <sheetFormatPr defaultColWidth="7.5546875" defaultRowHeight="18.75"/>
  <cols>
    <col min="1" max="1" width="2.33203125" style="1" customWidth="1"/>
    <col min="2" max="2" width="4.88671875" style="1" customWidth="1"/>
    <col min="3" max="3" width="2" style="1" customWidth="1"/>
    <col min="4" max="4" width="13.6640625" style="4" customWidth="1"/>
    <col min="5" max="5" width="20.6640625" style="4" customWidth="1"/>
    <col min="6" max="6" width="21.88671875" style="4" bestFit="1" customWidth="1"/>
    <col min="7" max="7" width="16.44140625" style="1" customWidth="1"/>
    <col min="8" max="8" width="3.33203125" style="1" customWidth="1"/>
    <col min="9" max="9" width="18.33203125" style="1" customWidth="1"/>
    <col min="10" max="11" width="20.6640625" style="1" customWidth="1"/>
    <col min="12" max="12" width="42.88671875" style="14" customWidth="1"/>
    <col min="13" max="14" width="9.88671875" style="41" bestFit="1" customWidth="1"/>
    <col min="15" max="15" width="10" style="41" bestFit="1" customWidth="1"/>
    <col min="16" max="16" width="9.88671875" style="42" bestFit="1" customWidth="1"/>
    <col min="17" max="18" width="7.5546875" style="42"/>
    <col min="19" max="16384" width="7.5546875" style="1"/>
  </cols>
  <sheetData>
    <row r="1" spans="1:18" ht="39.75">
      <c r="A1" s="10" t="s">
        <v>97</v>
      </c>
      <c r="D1" s="1"/>
      <c r="E1" s="1"/>
      <c r="F1" s="1"/>
    </row>
    <row r="2" spans="1:18" s="14" customFormat="1" ht="39.75">
      <c r="A2" s="1"/>
      <c r="B2" s="13" t="s">
        <v>98</v>
      </c>
      <c r="C2" s="13"/>
      <c r="D2" s="4"/>
      <c r="E2" s="4"/>
      <c r="F2" s="317"/>
      <c r="G2" s="317"/>
      <c r="H2" s="1"/>
      <c r="I2" s="1"/>
      <c r="J2" s="1"/>
      <c r="K2" s="1"/>
      <c r="M2" s="41"/>
      <c r="N2" s="41"/>
      <c r="O2" s="41"/>
      <c r="P2" s="42"/>
      <c r="Q2" s="42"/>
      <c r="R2" s="42"/>
    </row>
    <row r="3" spans="1:18" s="14" customFormat="1">
      <c r="A3" s="1"/>
      <c r="B3" s="5"/>
      <c r="C3" s="5"/>
      <c r="D3" s="4"/>
      <c r="E3" s="4"/>
      <c r="F3" s="4"/>
      <c r="G3" s="1"/>
      <c r="H3" s="1"/>
      <c r="I3" s="1"/>
      <c r="J3" s="1"/>
      <c r="K3" s="1"/>
      <c r="M3" s="41"/>
      <c r="N3" s="41"/>
      <c r="O3" s="41"/>
      <c r="P3" s="42"/>
      <c r="Q3" s="42"/>
      <c r="R3" s="42"/>
    </row>
    <row r="4" spans="1:18" s="14" customFormat="1" ht="30">
      <c r="A4" s="1"/>
      <c r="B4" s="318" t="s">
        <v>99</v>
      </c>
      <c r="C4" s="319"/>
      <c r="D4" s="319"/>
      <c r="E4" s="320"/>
      <c r="F4" s="65" t="s">
        <v>100</v>
      </c>
      <c r="G4" s="321" t="s">
        <v>101</v>
      </c>
      <c r="H4" s="322"/>
      <c r="I4" s="322"/>
      <c r="J4" s="322"/>
      <c r="K4" s="323"/>
      <c r="M4" s="41"/>
      <c r="N4" s="41"/>
      <c r="O4" s="41"/>
      <c r="P4" s="42"/>
      <c r="Q4" s="42"/>
      <c r="R4" s="42"/>
    </row>
    <row r="5" spans="1:18" s="14" customFormat="1" ht="183.95" customHeight="1">
      <c r="A5" s="1"/>
      <c r="B5" s="306" t="s">
        <v>102</v>
      </c>
      <c r="C5" s="308" t="s">
        <v>103</v>
      </c>
      <c r="D5" s="308"/>
      <c r="E5" s="308"/>
      <c r="F5" s="156" t="s">
        <v>104</v>
      </c>
      <c r="G5" s="309" t="s">
        <v>105</v>
      </c>
      <c r="H5" s="309"/>
      <c r="I5" s="309"/>
      <c r="J5" s="309"/>
      <c r="K5" s="309"/>
      <c r="M5" s="41"/>
      <c r="N5" s="41"/>
      <c r="O5" s="41"/>
      <c r="P5" s="42"/>
      <c r="Q5" s="42"/>
      <c r="R5" s="42"/>
    </row>
    <row r="6" spans="1:18" s="14" customFormat="1" ht="375" customHeight="1">
      <c r="A6" s="1"/>
      <c r="B6" s="310"/>
      <c r="C6" s="308" t="s">
        <v>106</v>
      </c>
      <c r="D6" s="308"/>
      <c r="E6" s="308"/>
      <c r="F6" s="156" t="s">
        <v>104</v>
      </c>
      <c r="G6" s="309" t="s">
        <v>107</v>
      </c>
      <c r="H6" s="309"/>
      <c r="I6" s="309"/>
      <c r="J6" s="309"/>
      <c r="K6" s="309"/>
      <c r="M6" s="41"/>
      <c r="N6" s="41"/>
      <c r="O6" s="41"/>
      <c r="P6" s="42"/>
      <c r="Q6" s="42"/>
      <c r="R6" s="42"/>
    </row>
    <row r="7" spans="1:18" s="14" customFormat="1" ht="58.5">
      <c r="A7" s="1"/>
      <c r="B7" s="310"/>
      <c r="C7" s="324" t="s">
        <v>108</v>
      </c>
      <c r="D7" s="324"/>
      <c r="E7" s="324"/>
      <c r="F7" s="156" t="s">
        <v>104</v>
      </c>
      <c r="G7" s="309" t="s">
        <v>109</v>
      </c>
      <c r="H7" s="309"/>
      <c r="I7" s="309"/>
      <c r="J7" s="309"/>
      <c r="K7" s="309"/>
      <c r="M7" s="41"/>
      <c r="N7" s="41"/>
      <c r="O7" s="41"/>
      <c r="P7" s="42"/>
      <c r="Q7" s="42"/>
      <c r="R7" s="42"/>
    </row>
    <row r="8" spans="1:18" s="14" customFormat="1" ht="58.5">
      <c r="A8" s="1"/>
      <c r="B8" s="310"/>
      <c r="C8" s="308" t="s">
        <v>110</v>
      </c>
      <c r="D8" s="308"/>
      <c r="E8" s="308"/>
      <c r="F8" s="156" t="s">
        <v>104</v>
      </c>
      <c r="G8" s="309" t="s">
        <v>111</v>
      </c>
      <c r="H8" s="309"/>
      <c r="I8" s="309"/>
      <c r="J8" s="309"/>
      <c r="K8" s="309"/>
      <c r="M8" s="41"/>
      <c r="N8" s="41"/>
      <c r="O8" s="41"/>
      <c r="P8" s="42"/>
      <c r="Q8" s="42"/>
      <c r="R8" s="42"/>
    </row>
    <row r="9" spans="1:18" s="14" customFormat="1" ht="85.5" customHeight="1">
      <c r="A9" s="1"/>
      <c r="B9" s="310"/>
      <c r="C9" s="308" t="s">
        <v>112</v>
      </c>
      <c r="D9" s="308"/>
      <c r="E9" s="308"/>
      <c r="F9" s="156" t="s">
        <v>104</v>
      </c>
      <c r="G9" s="309" t="s">
        <v>113</v>
      </c>
      <c r="H9" s="309"/>
      <c r="I9" s="309"/>
      <c r="J9" s="309"/>
      <c r="K9" s="309"/>
      <c r="M9" s="41"/>
      <c r="N9" s="41"/>
      <c r="O9" s="41"/>
      <c r="P9" s="42"/>
      <c r="Q9" s="42"/>
      <c r="R9" s="42"/>
    </row>
    <row r="10" spans="1:18" s="14" customFormat="1" ht="168.95" customHeight="1">
      <c r="A10" s="1"/>
      <c r="B10" s="310"/>
      <c r="C10" s="308" t="s">
        <v>114</v>
      </c>
      <c r="D10" s="308"/>
      <c r="E10" s="308"/>
      <c r="F10" s="156" t="s">
        <v>104</v>
      </c>
      <c r="G10" s="309" t="s">
        <v>115</v>
      </c>
      <c r="H10" s="309"/>
      <c r="I10" s="309"/>
      <c r="J10" s="309"/>
      <c r="K10" s="309"/>
      <c r="M10" s="41"/>
      <c r="N10" s="41"/>
      <c r="O10" s="41"/>
      <c r="P10" s="42"/>
      <c r="Q10" s="42"/>
      <c r="R10" s="42"/>
    </row>
    <row r="11" spans="1:18" s="14" customFormat="1" ht="58.5">
      <c r="A11" s="1"/>
      <c r="B11" s="310"/>
      <c r="C11" s="308" t="s">
        <v>116</v>
      </c>
      <c r="D11" s="308"/>
      <c r="E11" s="308"/>
      <c r="F11" s="156" t="s">
        <v>104</v>
      </c>
      <c r="G11" s="309" t="s">
        <v>117</v>
      </c>
      <c r="H11" s="309"/>
      <c r="I11" s="309"/>
      <c r="J11" s="309"/>
      <c r="K11" s="309"/>
      <c r="M11" s="41"/>
      <c r="N11" s="41"/>
      <c r="O11" s="41"/>
      <c r="P11" s="42"/>
      <c r="Q11" s="42"/>
      <c r="R11" s="42"/>
    </row>
    <row r="12" spans="1:18" s="14" customFormat="1" ht="309" customHeight="1">
      <c r="A12" s="1"/>
      <c r="B12" s="310"/>
      <c r="C12" s="308" t="s">
        <v>118</v>
      </c>
      <c r="D12" s="308"/>
      <c r="E12" s="308"/>
      <c r="F12" s="156" t="s">
        <v>104</v>
      </c>
      <c r="G12" s="309" t="s">
        <v>119</v>
      </c>
      <c r="H12" s="309"/>
      <c r="I12" s="309"/>
      <c r="J12" s="309"/>
      <c r="K12" s="309"/>
      <c r="M12" s="41"/>
      <c r="N12" s="41"/>
      <c r="O12" s="41"/>
      <c r="P12" s="42"/>
      <c r="Q12" s="42"/>
      <c r="R12" s="42"/>
    </row>
    <row r="13" spans="1:18" s="14" customFormat="1" ht="293.10000000000002" customHeight="1">
      <c r="A13" s="1"/>
      <c r="B13" s="310"/>
      <c r="C13" s="308" t="s">
        <v>120</v>
      </c>
      <c r="D13" s="308"/>
      <c r="E13" s="308"/>
      <c r="F13" s="156" t="s">
        <v>104</v>
      </c>
      <c r="G13" s="309" t="s">
        <v>121</v>
      </c>
      <c r="H13" s="309"/>
      <c r="I13" s="309"/>
      <c r="J13" s="309"/>
      <c r="K13" s="309"/>
      <c r="M13" s="41"/>
      <c r="N13" s="41"/>
      <c r="O13" s="41"/>
      <c r="P13" s="42"/>
      <c r="Q13" s="42"/>
      <c r="R13" s="42"/>
    </row>
    <row r="14" spans="1:18" s="14" customFormat="1" ht="92.1" customHeight="1">
      <c r="A14" s="1"/>
      <c r="B14" s="306" t="s">
        <v>122</v>
      </c>
      <c r="C14" s="308" t="s">
        <v>123</v>
      </c>
      <c r="D14" s="308"/>
      <c r="E14" s="308"/>
      <c r="F14" s="156" t="s">
        <v>104</v>
      </c>
      <c r="G14" s="309" t="s">
        <v>124</v>
      </c>
      <c r="H14" s="309"/>
      <c r="I14" s="309"/>
      <c r="J14" s="309"/>
      <c r="K14" s="309"/>
      <c r="M14" s="41"/>
      <c r="N14" s="41"/>
      <c r="O14" s="41"/>
      <c r="P14" s="42"/>
      <c r="Q14" s="42"/>
      <c r="R14" s="42"/>
    </row>
    <row r="15" spans="1:18" s="14" customFormat="1" ht="75.95" customHeight="1">
      <c r="A15" s="1"/>
      <c r="B15" s="310"/>
      <c r="C15" s="308" t="s">
        <v>125</v>
      </c>
      <c r="D15" s="308"/>
      <c r="E15" s="308"/>
      <c r="F15" s="156" t="s">
        <v>104</v>
      </c>
      <c r="G15" s="311" t="s">
        <v>126</v>
      </c>
      <c r="H15" s="311"/>
      <c r="I15" s="311"/>
      <c r="J15" s="311"/>
      <c r="K15" s="311"/>
      <c r="M15" s="41"/>
      <c r="N15" s="41"/>
      <c r="O15" s="41"/>
      <c r="P15" s="42"/>
      <c r="Q15" s="42"/>
      <c r="R15" s="42"/>
    </row>
    <row r="16" spans="1:18" s="14" customFormat="1" ht="210" customHeight="1">
      <c r="A16" s="1"/>
      <c r="B16" s="310"/>
      <c r="C16" s="312" t="s">
        <v>127</v>
      </c>
      <c r="D16" s="313"/>
      <c r="E16" s="313"/>
      <c r="F16" s="157" t="s">
        <v>104</v>
      </c>
      <c r="G16" s="314" t="s">
        <v>128</v>
      </c>
      <c r="H16" s="315"/>
      <c r="I16" s="315"/>
      <c r="J16" s="315"/>
      <c r="K16" s="316"/>
      <c r="M16" s="41"/>
      <c r="N16" s="41"/>
      <c r="O16" s="41"/>
      <c r="P16" s="42"/>
      <c r="Q16" s="42"/>
      <c r="R16" s="42"/>
    </row>
    <row r="17" spans="1:18" s="14" customFormat="1" ht="210" customHeight="1">
      <c r="A17" s="1"/>
      <c r="B17" s="310"/>
      <c r="C17" s="312" t="s">
        <v>129</v>
      </c>
      <c r="D17" s="313"/>
      <c r="E17" s="313"/>
      <c r="F17" s="157" t="s">
        <v>104</v>
      </c>
      <c r="G17" s="315" t="s">
        <v>130</v>
      </c>
      <c r="H17" s="315"/>
      <c r="I17" s="315"/>
      <c r="J17" s="315"/>
      <c r="K17" s="316"/>
      <c r="M17" s="41"/>
      <c r="N17" s="41"/>
      <c r="O17" s="41"/>
      <c r="P17" s="42"/>
      <c r="Q17" s="42"/>
      <c r="R17" s="42"/>
    </row>
    <row r="18" spans="1:18" s="41" customFormat="1" ht="72" customHeight="1">
      <c r="A18" s="1"/>
      <c r="B18" s="310"/>
      <c r="C18" s="312" t="s">
        <v>131</v>
      </c>
      <c r="D18" s="313"/>
      <c r="E18" s="313"/>
      <c r="F18" s="107" t="s">
        <v>104</v>
      </c>
      <c r="G18" s="315" t="s">
        <v>132</v>
      </c>
      <c r="H18" s="315"/>
      <c r="I18" s="315"/>
      <c r="J18" s="315"/>
      <c r="K18" s="316"/>
      <c r="L18" s="14"/>
      <c r="P18" s="42"/>
      <c r="Q18" s="42"/>
      <c r="R18" s="42"/>
    </row>
    <row r="19" spans="1:18" s="41" customFormat="1" ht="63.95" customHeight="1">
      <c r="A19" s="1"/>
      <c r="B19" s="306" t="s">
        <v>133</v>
      </c>
      <c r="C19" s="308" t="s">
        <v>134</v>
      </c>
      <c r="D19" s="308"/>
      <c r="E19" s="308"/>
      <c r="F19" s="158" t="s">
        <v>135</v>
      </c>
      <c r="G19" s="309" t="s">
        <v>136</v>
      </c>
      <c r="H19" s="309"/>
      <c r="I19" s="309"/>
      <c r="J19" s="309"/>
      <c r="K19" s="309"/>
      <c r="L19" s="14"/>
      <c r="P19" s="42"/>
      <c r="Q19" s="42"/>
      <c r="R19" s="42"/>
    </row>
    <row r="20" spans="1:18" s="41" customFormat="1" ht="63.95" customHeight="1">
      <c r="A20" s="1"/>
      <c r="B20" s="307"/>
      <c r="C20" s="308" t="s">
        <v>137</v>
      </c>
      <c r="D20" s="308"/>
      <c r="E20" s="308"/>
      <c r="F20" s="156" t="s">
        <v>135</v>
      </c>
      <c r="G20" s="309" t="s">
        <v>138</v>
      </c>
      <c r="H20" s="309"/>
      <c r="I20" s="309"/>
      <c r="J20" s="309"/>
      <c r="K20" s="309"/>
      <c r="L20" s="14"/>
      <c r="M20" s="41" t="e">
        <f>IF(#REF!="","-",#REF!)</f>
        <v>#REF!</v>
      </c>
      <c r="P20" s="42"/>
      <c r="Q20" s="42"/>
      <c r="R20" s="42"/>
    </row>
    <row r="21" spans="1:18" s="41" customFormat="1" ht="121.5">
      <c r="A21" s="1"/>
      <c r="B21" s="50" t="s">
        <v>139</v>
      </c>
      <c r="C21" s="300" t="s">
        <v>140</v>
      </c>
      <c r="D21" s="300"/>
      <c r="E21" s="300"/>
      <c r="F21" s="159" t="s">
        <v>104</v>
      </c>
      <c r="G21" s="301" t="s">
        <v>141</v>
      </c>
      <c r="H21" s="302"/>
      <c r="I21" s="302"/>
      <c r="J21" s="302"/>
      <c r="K21" s="302"/>
      <c r="L21" s="14"/>
      <c r="P21" s="42"/>
      <c r="Q21" s="42"/>
      <c r="R21" s="42"/>
    </row>
    <row r="23" spans="1:18" s="41" customFormat="1" ht="39.75">
      <c r="A23" s="1"/>
      <c r="B23" s="13" t="s">
        <v>142</v>
      </c>
      <c r="C23" s="13"/>
      <c r="D23" s="4"/>
      <c r="E23" s="4"/>
      <c r="F23" s="4"/>
      <c r="G23" s="1"/>
      <c r="H23" s="1"/>
      <c r="I23" s="1"/>
      <c r="J23" s="1"/>
      <c r="K23" s="1"/>
      <c r="L23" s="14"/>
      <c r="P23" s="42"/>
      <c r="Q23" s="42"/>
      <c r="R23" s="42"/>
    </row>
    <row r="24" spans="1:18" s="41" customFormat="1" ht="39.75">
      <c r="A24" s="1"/>
      <c r="B24" s="303" t="s">
        <v>143</v>
      </c>
      <c r="C24" s="304"/>
      <c r="D24" s="304"/>
      <c r="E24" s="304"/>
      <c r="F24" s="155"/>
      <c r="G24" s="67" t="s">
        <v>101</v>
      </c>
      <c r="H24" s="67"/>
      <c r="I24" s="6"/>
      <c r="J24" s="6"/>
      <c r="K24" s="7"/>
      <c r="L24" s="14"/>
      <c r="P24" s="42"/>
      <c r="Q24" s="42"/>
      <c r="R24" s="42"/>
    </row>
    <row r="25" spans="1:18" s="41" customFormat="1" ht="79.900000000000006" customHeight="1">
      <c r="A25" s="1"/>
      <c r="B25" s="305" t="s">
        <v>144</v>
      </c>
      <c r="C25" s="290" t="s">
        <v>145</v>
      </c>
      <c r="D25" s="291"/>
      <c r="E25" s="291"/>
      <c r="F25" s="107" t="s">
        <v>104</v>
      </c>
      <c r="G25" s="292"/>
      <c r="H25" s="293"/>
      <c r="I25" s="293"/>
      <c r="J25" s="293"/>
      <c r="K25" s="294"/>
      <c r="L25" s="14"/>
      <c r="P25" s="42"/>
      <c r="Q25" s="42"/>
      <c r="R25" s="42"/>
    </row>
    <row r="26" spans="1:18" s="41" customFormat="1" ht="82.15" customHeight="1">
      <c r="A26" s="1"/>
      <c r="B26" s="305"/>
      <c r="C26" s="290" t="s">
        <v>146</v>
      </c>
      <c r="D26" s="291"/>
      <c r="E26" s="291"/>
      <c r="F26" s="107" t="s">
        <v>104</v>
      </c>
      <c r="G26" s="295" t="s">
        <v>147</v>
      </c>
      <c r="H26" s="295"/>
      <c r="I26" s="295"/>
      <c r="J26" s="295"/>
      <c r="K26" s="296"/>
      <c r="L26" s="15"/>
      <c r="P26" s="42"/>
      <c r="Q26" s="42"/>
      <c r="R26" s="42"/>
    </row>
    <row r="27" spans="1:18" s="41" customFormat="1" ht="58.5">
      <c r="A27" s="1"/>
      <c r="B27" s="305"/>
      <c r="C27" s="290" t="s">
        <v>148</v>
      </c>
      <c r="D27" s="291"/>
      <c r="E27" s="291"/>
      <c r="F27" s="107" t="s">
        <v>104</v>
      </c>
      <c r="G27" s="295" t="s">
        <v>149</v>
      </c>
      <c r="H27" s="295"/>
      <c r="I27" s="295"/>
      <c r="J27" s="295"/>
      <c r="K27" s="296"/>
      <c r="L27" s="14"/>
      <c r="P27" s="42"/>
      <c r="Q27" s="42"/>
      <c r="R27" s="42"/>
    </row>
    <row r="28" spans="1:18" s="41" customFormat="1" ht="58.5">
      <c r="A28" s="1"/>
      <c r="B28" s="305"/>
      <c r="C28" s="290" t="s">
        <v>150</v>
      </c>
      <c r="D28" s="291"/>
      <c r="E28" s="291"/>
      <c r="F28" s="107" t="s">
        <v>104</v>
      </c>
      <c r="G28" s="295" t="s">
        <v>151</v>
      </c>
      <c r="H28" s="295"/>
      <c r="I28" s="295"/>
      <c r="J28" s="295"/>
      <c r="K28" s="296"/>
      <c r="L28" s="14"/>
      <c r="P28" s="42"/>
      <c r="Q28" s="42"/>
      <c r="R28" s="42"/>
    </row>
    <row r="29" spans="1:18" s="41" customFormat="1" ht="39">
      <c r="A29" s="1"/>
      <c r="B29" s="305"/>
      <c r="C29" s="290" t="s">
        <v>152</v>
      </c>
      <c r="D29" s="291"/>
      <c r="E29" s="291"/>
      <c r="F29" s="107" t="s">
        <v>135</v>
      </c>
      <c r="G29" s="292"/>
      <c r="H29" s="293"/>
      <c r="I29" s="293"/>
      <c r="J29" s="293"/>
      <c r="K29" s="294"/>
      <c r="L29" s="14"/>
      <c r="P29" s="42"/>
      <c r="Q29" s="42"/>
      <c r="R29" s="42"/>
    </row>
    <row r="30" spans="1:18" s="41" customFormat="1" ht="120" customHeight="1">
      <c r="A30" s="1"/>
      <c r="B30" s="305"/>
      <c r="C30" s="290" t="s">
        <v>153</v>
      </c>
      <c r="D30" s="291"/>
      <c r="E30" s="291"/>
      <c r="F30" s="107" t="s">
        <v>104</v>
      </c>
      <c r="G30" s="295" t="s">
        <v>154</v>
      </c>
      <c r="H30" s="295"/>
      <c r="I30" s="295"/>
      <c r="J30" s="295"/>
      <c r="K30" s="296"/>
      <c r="L30" s="14"/>
      <c r="P30" s="42"/>
      <c r="Q30" s="42"/>
      <c r="R30" s="42"/>
    </row>
    <row r="31" spans="1:18" s="41" customFormat="1" ht="58.5">
      <c r="A31" s="1"/>
      <c r="B31" s="305"/>
      <c r="C31" s="290" t="s">
        <v>155</v>
      </c>
      <c r="D31" s="291"/>
      <c r="E31" s="291"/>
      <c r="F31" s="107" t="s">
        <v>104</v>
      </c>
      <c r="G31" s="295" t="s">
        <v>156</v>
      </c>
      <c r="H31" s="295"/>
      <c r="I31" s="295"/>
      <c r="J31" s="295"/>
      <c r="K31" s="296"/>
      <c r="L31" s="15"/>
      <c r="P31" s="42"/>
      <c r="Q31" s="42"/>
      <c r="R31" s="42"/>
    </row>
    <row r="32" spans="1:18" s="41" customFormat="1" ht="58.5">
      <c r="A32" s="1"/>
      <c r="B32" s="299" t="s">
        <v>157</v>
      </c>
      <c r="C32" s="290" t="s">
        <v>158</v>
      </c>
      <c r="D32" s="291"/>
      <c r="E32" s="291"/>
      <c r="F32" s="107" t="s">
        <v>104</v>
      </c>
      <c r="G32" s="295" t="s">
        <v>159</v>
      </c>
      <c r="H32" s="295"/>
      <c r="I32" s="295"/>
      <c r="J32" s="295"/>
      <c r="K32" s="296"/>
      <c r="L32" s="14"/>
      <c r="P32" s="42"/>
      <c r="Q32" s="42"/>
      <c r="R32" s="42"/>
    </row>
    <row r="33" spans="1:18" s="41" customFormat="1" ht="58.5">
      <c r="A33" s="1"/>
      <c r="B33" s="299"/>
      <c r="C33" s="290" t="s">
        <v>160</v>
      </c>
      <c r="D33" s="291"/>
      <c r="E33" s="291"/>
      <c r="F33" s="107" t="s">
        <v>104</v>
      </c>
      <c r="G33" s="295" t="s">
        <v>161</v>
      </c>
      <c r="H33" s="295"/>
      <c r="I33" s="295"/>
      <c r="J33" s="295"/>
      <c r="K33" s="296"/>
      <c r="L33" s="14"/>
      <c r="P33" s="42"/>
      <c r="Q33" s="42"/>
      <c r="R33" s="42"/>
    </row>
    <row r="34" spans="1:18" ht="121.5">
      <c r="B34" s="212" t="s">
        <v>162</v>
      </c>
      <c r="C34" s="290" t="s">
        <v>163</v>
      </c>
      <c r="D34" s="291"/>
      <c r="E34" s="291"/>
      <c r="F34" s="107" t="s">
        <v>135</v>
      </c>
      <c r="G34" s="292"/>
      <c r="H34" s="293"/>
      <c r="I34" s="293"/>
      <c r="J34" s="293"/>
      <c r="K34" s="294"/>
    </row>
    <row r="35" spans="1:18" ht="174" customHeight="1">
      <c r="B35" s="298" t="s">
        <v>164</v>
      </c>
      <c r="C35" s="290" t="s">
        <v>165</v>
      </c>
      <c r="D35" s="291"/>
      <c r="E35" s="291"/>
      <c r="F35" s="107" t="s">
        <v>104</v>
      </c>
      <c r="G35" s="295" t="s">
        <v>166</v>
      </c>
      <c r="H35" s="295"/>
      <c r="I35" s="295"/>
      <c r="J35" s="295"/>
      <c r="K35" s="296"/>
    </row>
    <row r="36" spans="1:18" ht="58.5">
      <c r="B36" s="289"/>
      <c r="C36" s="290" t="s">
        <v>167</v>
      </c>
      <c r="D36" s="291"/>
      <c r="E36" s="291"/>
      <c r="F36" s="107" t="s">
        <v>104</v>
      </c>
      <c r="G36" s="295" t="s">
        <v>168</v>
      </c>
      <c r="H36" s="295"/>
      <c r="I36" s="295"/>
      <c r="J36" s="295"/>
      <c r="K36" s="296"/>
    </row>
    <row r="37" spans="1:18" ht="89.1" customHeight="1">
      <c r="B37" s="297" t="s">
        <v>169</v>
      </c>
      <c r="C37" s="290" t="s">
        <v>170</v>
      </c>
      <c r="D37" s="291"/>
      <c r="E37" s="291"/>
      <c r="F37" s="107" t="s">
        <v>135</v>
      </c>
      <c r="G37" s="292"/>
      <c r="H37" s="293"/>
      <c r="I37" s="293"/>
      <c r="J37" s="293"/>
      <c r="K37" s="294"/>
    </row>
    <row r="38" spans="1:18" ht="89.1" customHeight="1">
      <c r="B38" s="297"/>
      <c r="C38" s="290" t="s">
        <v>171</v>
      </c>
      <c r="D38" s="291"/>
      <c r="E38" s="291"/>
      <c r="F38" s="107" t="s">
        <v>135</v>
      </c>
      <c r="G38" s="292"/>
      <c r="H38" s="293"/>
      <c r="I38" s="293"/>
      <c r="J38" s="293"/>
      <c r="K38" s="294"/>
    </row>
    <row r="39" spans="1:18" ht="77.099999999999994" customHeight="1">
      <c r="B39" s="298" t="s">
        <v>172</v>
      </c>
      <c r="C39" s="290" t="s">
        <v>173</v>
      </c>
      <c r="D39" s="291"/>
      <c r="E39" s="291"/>
      <c r="F39" s="107" t="s">
        <v>104</v>
      </c>
      <c r="G39" s="295" t="s">
        <v>174</v>
      </c>
      <c r="H39" s="295"/>
      <c r="I39" s="295"/>
      <c r="J39" s="295"/>
      <c r="K39" s="296"/>
    </row>
    <row r="40" spans="1:18" ht="58.5">
      <c r="B40" s="289"/>
      <c r="C40" s="290" t="s">
        <v>175</v>
      </c>
      <c r="D40" s="291"/>
      <c r="E40" s="291"/>
      <c r="F40" s="107" t="s">
        <v>104</v>
      </c>
      <c r="G40" s="292"/>
      <c r="H40" s="293"/>
      <c r="I40" s="293"/>
      <c r="J40" s="293"/>
      <c r="K40" s="294"/>
    </row>
    <row r="41" spans="1:18" ht="58.5">
      <c r="B41" s="288" t="s">
        <v>176</v>
      </c>
      <c r="C41" s="290" t="s">
        <v>177</v>
      </c>
      <c r="D41" s="291"/>
      <c r="E41" s="291"/>
      <c r="F41" s="107" t="s">
        <v>104</v>
      </c>
      <c r="G41" s="292"/>
      <c r="H41" s="293"/>
      <c r="I41" s="293"/>
      <c r="J41" s="293"/>
      <c r="K41" s="294"/>
    </row>
    <row r="42" spans="1:18" ht="96" customHeight="1">
      <c r="B42" s="289"/>
      <c r="C42" s="290" t="s">
        <v>178</v>
      </c>
      <c r="D42" s="291"/>
      <c r="E42" s="291"/>
      <c r="F42" s="107" t="s">
        <v>104</v>
      </c>
      <c r="G42" s="295" t="s">
        <v>179</v>
      </c>
      <c r="H42" s="295"/>
      <c r="I42" s="295"/>
      <c r="J42" s="295"/>
      <c r="K42" s="296"/>
    </row>
  </sheetData>
  <sheetProtection algorithmName="SHA-512" hashValue="yIb9eQPKSDDfiKCt01XKkAmjNLJ0uhezND5xNBAB7jLQeDAudLWZn2RyK9N7hbX8CvJ0qy5/oSyQpXnyy3hXZA==" saltValue="BldW5RAc7N57DgJxVci3Yw==" spinCount="100000" sheet="1" objects="1" scenarios="1"/>
  <mergeCells count="83">
    <mergeCell ref="F2:G2"/>
    <mergeCell ref="B4:E4"/>
    <mergeCell ref="G4:K4"/>
    <mergeCell ref="C12:E12"/>
    <mergeCell ref="G12:K12"/>
    <mergeCell ref="B5:B13"/>
    <mergeCell ref="C5:E5"/>
    <mergeCell ref="G5:K5"/>
    <mergeCell ref="C6:E6"/>
    <mergeCell ref="G6:K6"/>
    <mergeCell ref="C7:E7"/>
    <mergeCell ref="G7:K7"/>
    <mergeCell ref="C8:E8"/>
    <mergeCell ref="G8:K8"/>
    <mergeCell ref="C9:E9"/>
    <mergeCell ref="G9:K9"/>
    <mergeCell ref="C10:E10"/>
    <mergeCell ref="G10:K10"/>
    <mergeCell ref="C11:E11"/>
    <mergeCell ref="G11:K11"/>
    <mergeCell ref="C13:E13"/>
    <mergeCell ref="G13:K13"/>
    <mergeCell ref="B14:B18"/>
    <mergeCell ref="C14:E14"/>
    <mergeCell ref="G14:K14"/>
    <mergeCell ref="C15:E15"/>
    <mergeCell ref="G15:K15"/>
    <mergeCell ref="C16:E16"/>
    <mergeCell ref="G16:K16"/>
    <mergeCell ref="C17:E17"/>
    <mergeCell ref="G17:K17"/>
    <mergeCell ref="C18:E18"/>
    <mergeCell ref="G18:K18"/>
    <mergeCell ref="B19:B20"/>
    <mergeCell ref="C19:E19"/>
    <mergeCell ref="G19:K19"/>
    <mergeCell ref="C20:E20"/>
    <mergeCell ref="G20:K20"/>
    <mergeCell ref="C21:E21"/>
    <mergeCell ref="G21:K21"/>
    <mergeCell ref="B24:E24"/>
    <mergeCell ref="B25:B31"/>
    <mergeCell ref="C25:E25"/>
    <mergeCell ref="G25:K25"/>
    <mergeCell ref="C26:E26"/>
    <mergeCell ref="G26:K26"/>
    <mergeCell ref="C27:E27"/>
    <mergeCell ref="G27:K27"/>
    <mergeCell ref="C28:E28"/>
    <mergeCell ref="G28:K28"/>
    <mergeCell ref="C29:E29"/>
    <mergeCell ref="G29:K29"/>
    <mergeCell ref="C30:E30"/>
    <mergeCell ref="G30:K30"/>
    <mergeCell ref="C31:E31"/>
    <mergeCell ref="G31:K31"/>
    <mergeCell ref="B32:B33"/>
    <mergeCell ref="C32:E32"/>
    <mergeCell ref="G32:K32"/>
    <mergeCell ref="C33:E33"/>
    <mergeCell ref="G33:K33"/>
    <mergeCell ref="C34:E34"/>
    <mergeCell ref="G34:K34"/>
    <mergeCell ref="B35:B36"/>
    <mergeCell ref="C35:E35"/>
    <mergeCell ref="G35:K35"/>
    <mergeCell ref="C36:E36"/>
    <mergeCell ref="G36:K36"/>
    <mergeCell ref="B39:B40"/>
    <mergeCell ref="C39:E39"/>
    <mergeCell ref="G39:K39"/>
    <mergeCell ref="C40:E40"/>
    <mergeCell ref="G40:K40"/>
    <mergeCell ref="B37:B38"/>
    <mergeCell ref="C37:E37"/>
    <mergeCell ref="G37:K37"/>
    <mergeCell ref="C38:E38"/>
    <mergeCell ref="G38:K38"/>
    <mergeCell ref="B41:B42"/>
    <mergeCell ref="C41:E41"/>
    <mergeCell ref="G41:K41"/>
    <mergeCell ref="C42:E42"/>
    <mergeCell ref="G42:K42"/>
  </mergeCells>
  <phoneticPr fontId="2"/>
  <conditionalFormatting sqref="F5:F14 F19:F21">
    <cfRule type="top10" dxfId="103" priority="120" rank="5"/>
  </conditionalFormatting>
  <conditionalFormatting sqref="F15">
    <cfRule type="top10" dxfId="102" priority="122" rank="5"/>
  </conditionalFormatting>
  <dataValidations disablePrompts="1" count="1">
    <dataValidation type="list" allowBlank="1" showInputMessage="1" showErrorMessage="1" sqref="F5:F21 F25:F42" xr:uid="{00000000-0002-0000-0300-000000000000}">
      <formula1>"JNSA「インシデント損害額調査レポート2021」で明示された項目,プロジェクトメンバーが追加した項目"</formula1>
    </dataValidation>
  </dataValidations>
  <pageMargins left="0.7" right="0.7" top="0.75" bottom="0.75" header="0.3" footer="0.3"/>
  <pageSetup paperSize="9" scale="26" orientation="portrait" r:id="rId1"/>
  <rowBreaks count="2" manualBreakCount="2">
    <brk id="21" max="11" man="1"/>
    <brk id="41" max="11" man="1"/>
  </rowBreaks>
  <colBreaks count="1" manualBreakCount="1">
    <brk id="11" max="1048575"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R85"/>
  <sheetViews>
    <sheetView showGridLines="0" workbookViewId="0"/>
  </sheetViews>
  <sheetFormatPr defaultColWidth="7.5546875" defaultRowHeight="18.75"/>
  <cols>
    <col min="1" max="1" width="2.33203125" style="1" customWidth="1"/>
    <col min="2" max="2" width="4.88671875" style="1" customWidth="1"/>
    <col min="3" max="3" width="2" style="1" customWidth="1"/>
    <col min="4" max="4" width="18.33203125" style="4" customWidth="1"/>
    <col min="5" max="5" width="20.6640625" style="4" customWidth="1"/>
    <col min="6" max="6" width="22.5546875" style="4" customWidth="1"/>
    <col min="7" max="7" width="20.6640625" style="4" customWidth="1"/>
    <col min="8" max="8" width="16.44140625" style="1" customWidth="1"/>
    <col min="9" max="9" width="18" style="1" customWidth="1"/>
    <col min="10" max="10" width="18.33203125" style="1" customWidth="1"/>
    <col min="11" max="11" width="41" style="1" customWidth="1"/>
    <col min="12" max="12" width="7.109375" style="14" customWidth="1"/>
    <col min="13" max="14" width="9.88671875" style="167" bestFit="1" customWidth="1"/>
    <col min="15" max="15" width="10" style="167" bestFit="1" customWidth="1"/>
    <col min="16" max="16" width="9.88671875" style="42" bestFit="1" customWidth="1"/>
    <col min="17" max="18" width="7.5546875" style="42"/>
    <col min="19" max="16384" width="7.5546875" style="1"/>
  </cols>
  <sheetData>
    <row r="1" spans="1:12" ht="39.75">
      <c r="B1" s="154" t="str">
        <f>DATA!B3</f>
        <v>製造業</v>
      </c>
      <c r="C1" s="8"/>
      <c r="D1" s="8"/>
      <c r="E1" s="8" t="str">
        <f>TOP!C10</f>
        <v>ランサムウェアによる被害</v>
      </c>
      <c r="F1" s="8"/>
      <c r="G1" s="8"/>
      <c r="H1" s="8"/>
      <c r="I1" s="8"/>
      <c r="J1" s="8"/>
      <c r="K1" s="8"/>
    </row>
    <row r="2" spans="1:12" ht="18" customHeight="1">
      <c r="B2" s="12" t="s">
        <v>180</v>
      </c>
      <c r="C2" s="12"/>
      <c r="D2" s="12"/>
      <c r="E2" s="12"/>
      <c r="F2" s="12"/>
      <c r="G2" s="12"/>
      <c r="H2" s="12"/>
      <c r="I2" s="12"/>
      <c r="J2" s="12"/>
      <c r="K2" s="12"/>
    </row>
    <row r="3" spans="1:12" ht="75.95" customHeight="1">
      <c r="B3" s="345" t="str">
        <f ca="1">OFFSET('シナリオ(製造業)'!C3,DATA!A54,0)</f>
        <v xml:space="preserve">本シートでは、情報処理推進機構(以下、IPA)が2022年に発表した「情報セキュリティ10大脅威 2022※」のうち、「ランサムウェアによる被害」の具体的なシナリオとその被害額、および対策について説明します。「【2】質問」にご回答の上、セキュリティ施策導入の判断材料としてご活用ください。
</v>
      </c>
      <c r="C3" s="345"/>
      <c r="D3" s="345"/>
      <c r="E3" s="345"/>
      <c r="F3" s="345"/>
      <c r="G3" s="345"/>
      <c r="H3" s="345"/>
      <c r="I3" s="345"/>
      <c r="J3" s="345"/>
      <c r="K3" s="345"/>
    </row>
    <row r="4" spans="1:12" ht="39.950000000000003" customHeight="1">
      <c r="B4" s="12"/>
      <c r="C4" s="12"/>
      <c r="D4" s="12"/>
      <c r="E4" s="11"/>
      <c r="F4" s="358" t="s">
        <v>181</v>
      </c>
      <c r="G4" s="358"/>
      <c r="H4" s="358"/>
      <c r="I4" s="358"/>
      <c r="J4" s="358"/>
      <c r="K4" s="358"/>
    </row>
    <row r="5" spans="1:12" ht="39.75">
      <c r="A5" s="10" t="s">
        <v>182</v>
      </c>
      <c r="H5" s="9"/>
      <c r="I5" s="9"/>
      <c r="J5" s="9"/>
      <c r="K5" s="9"/>
    </row>
    <row r="6" spans="1:12" s="4" customFormat="1" ht="87.95" customHeight="1">
      <c r="B6" s="346" t="str">
        <f ca="1">OFFSET('シナリオ(製造業)'!D3,DATA!A54,0)</f>
        <v xml:space="preserve"> ランサムウェアとは、ウイルスの一種です。PCやサーバが感染すると、端末のロックや、データの暗号化が行われ、その復旧と引き換えに金銭を要求されます。また、重要な情報が窃取されることもあり、社会的信用を失うおそれがあります。さらに、復旧に時間が掛かる場合、更なる経済的損失につながるおそれもあります。</v>
      </c>
      <c r="C6" s="347"/>
      <c r="D6" s="347"/>
      <c r="E6" s="347"/>
      <c r="F6" s="347"/>
      <c r="G6" s="347"/>
      <c r="H6" s="348"/>
      <c r="I6" s="357"/>
      <c r="J6" s="357"/>
      <c r="K6" s="357"/>
      <c r="L6" s="14"/>
    </row>
    <row r="7" spans="1:12">
      <c r="B7" s="9"/>
      <c r="C7" s="9"/>
      <c r="D7" s="9"/>
      <c r="E7" s="9"/>
      <c r="F7" s="9"/>
      <c r="G7" s="9"/>
      <c r="H7" s="9"/>
      <c r="I7" s="357"/>
      <c r="J7" s="357"/>
      <c r="K7" s="357"/>
    </row>
    <row r="8" spans="1:12" ht="230.1" customHeight="1">
      <c r="B8" s="349" t="str">
        <f ca="1">OFFSET('シナリオ(製造業)'!F3,DATA!A54,0)</f>
        <v>　製造業である自社がランサムウェア攻撃を受け、各拠点のPC、社内システムの中でも生産に関わる主要システムがダウンして3日間の全生産拠点の生産停止の被害が発生した。自社従業員がマルウェア添付メールを開封してしまい、当該従業員PCから社内ネットワークにマルウェア感染が拡大し、生産管理システムサーバ, 社内ファイル共有サーバまで感染した。その際にサーバ内データの暗号化が行われたため、生産管理業務の継続ができなくなった。自社CSIRTで初動対応を行いNW遮断、証拠保全、被害拡大の防止を行った。その後セキュリティベンダにフォレンジック調査を依頼。調査の中で個人情報の流出はなかったことが判明したが、攻撃者から工場の再稼働を求める場合ビットコインで振り込みを行うよう要求があった。その後、身代金の支払いはせずに感染したPCとサーバの復旧作業を急いだ。ハードウェア損傷はなし。インシデントから復旧後に社内のセキュリティ教育を外部業者に委託して実施した。</v>
      </c>
      <c r="C8" s="350"/>
      <c r="D8" s="350"/>
      <c r="E8" s="350"/>
      <c r="F8" s="350"/>
      <c r="G8" s="350"/>
      <c r="H8" s="351"/>
      <c r="I8" s="357"/>
      <c r="J8" s="357"/>
      <c r="K8" s="357"/>
    </row>
    <row r="9" spans="1:12">
      <c r="B9" s="2"/>
      <c r="C9" s="2"/>
      <c r="J9" s="1" t="s">
        <v>183</v>
      </c>
    </row>
    <row r="10" spans="1:12" ht="39.75">
      <c r="A10" s="10" t="s">
        <v>184</v>
      </c>
    </row>
    <row r="11" spans="1:12" ht="27" customHeight="1">
      <c r="B11" s="352" t="s">
        <v>185</v>
      </c>
      <c r="C11" s="352"/>
      <c r="D11" s="352"/>
      <c r="E11" s="352"/>
      <c r="F11" s="352"/>
      <c r="G11" s="352"/>
      <c r="H11" s="352"/>
      <c r="I11" s="352"/>
      <c r="J11" s="352"/>
      <c r="K11" s="352"/>
    </row>
    <row r="12" spans="1:12" ht="54" hidden="1" customHeight="1">
      <c r="B12" s="341" t="s">
        <v>186</v>
      </c>
      <c r="C12" s="341"/>
      <c r="D12" s="341"/>
      <c r="E12" s="341"/>
      <c r="F12" s="341"/>
      <c r="G12" s="341"/>
      <c r="H12" s="341"/>
      <c r="I12" s="341"/>
      <c r="J12" s="341"/>
      <c r="K12" s="341"/>
    </row>
    <row r="13" spans="1:12">
      <c r="B13" s="2"/>
      <c r="C13" s="2"/>
    </row>
    <row r="14" spans="1:12">
      <c r="B14" s="2"/>
      <c r="C14" s="2"/>
      <c r="G14" s="103" t="s">
        <v>187</v>
      </c>
      <c r="H14" s="78" t="s">
        <v>188</v>
      </c>
      <c r="I14" s="105" t="s">
        <v>189</v>
      </c>
    </row>
    <row r="15" spans="1:12">
      <c r="B15" s="2"/>
      <c r="C15" s="2"/>
      <c r="H15" s="102"/>
    </row>
    <row r="16" spans="1:12" ht="18.95" customHeight="1">
      <c r="B16" s="355" t="s">
        <v>190</v>
      </c>
      <c r="C16" s="356"/>
      <c r="D16" s="342" t="s">
        <v>191</v>
      </c>
      <c r="E16" s="342"/>
      <c r="F16" s="342"/>
      <c r="G16" s="7"/>
      <c r="H16" s="353" t="s">
        <v>192</v>
      </c>
      <c r="I16" s="354"/>
      <c r="J16" s="354"/>
      <c r="K16" s="354"/>
    </row>
    <row r="17" spans="2:18" ht="51.75" customHeight="1">
      <c r="B17" s="343" t="s">
        <v>193</v>
      </c>
      <c r="C17" s="344"/>
      <c r="D17" s="339" t="s">
        <v>194</v>
      </c>
      <c r="E17" s="340"/>
      <c r="F17" s="340"/>
      <c r="G17" s="183"/>
      <c r="H17" s="331"/>
      <c r="I17" s="332"/>
      <c r="J17" s="332"/>
      <c r="K17" s="333"/>
      <c r="L17" s="167"/>
      <c r="R17" s="1"/>
    </row>
    <row r="18" spans="2:18" ht="79.5" customHeight="1">
      <c r="B18" s="325" t="s">
        <v>195</v>
      </c>
      <c r="C18" s="107">
        <v>1</v>
      </c>
      <c r="D18" s="339" t="s">
        <v>196</v>
      </c>
      <c r="E18" s="340"/>
      <c r="F18" s="340"/>
      <c r="G18" s="184"/>
      <c r="H18" s="328" t="s">
        <v>197</v>
      </c>
      <c r="I18" s="329"/>
      <c r="J18" s="329"/>
      <c r="K18" s="330"/>
      <c r="L18" s="167"/>
      <c r="R18" s="1"/>
    </row>
    <row r="19" spans="2:18" ht="79.5" customHeight="1">
      <c r="B19" s="326"/>
      <c r="C19" s="107">
        <v>2</v>
      </c>
      <c r="D19" s="339" t="s">
        <v>198</v>
      </c>
      <c r="E19" s="340"/>
      <c r="F19" s="340"/>
      <c r="G19" s="184"/>
      <c r="H19" s="331"/>
      <c r="I19" s="332"/>
      <c r="J19" s="332"/>
      <c r="K19" s="333"/>
      <c r="L19" s="167"/>
      <c r="R19" s="1"/>
    </row>
    <row r="20" spans="2:18" ht="54" customHeight="1">
      <c r="B20" s="327"/>
      <c r="C20" s="107">
        <v>3</v>
      </c>
      <c r="D20" s="339" t="s">
        <v>199</v>
      </c>
      <c r="E20" s="340"/>
      <c r="F20" s="340"/>
      <c r="G20" s="183"/>
      <c r="H20" s="331"/>
      <c r="I20" s="332"/>
      <c r="J20" s="332"/>
      <c r="K20" s="333"/>
      <c r="L20" s="167"/>
      <c r="R20" s="1"/>
    </row>
    <row r="21" spans="2:18" ht="66" customHeight="1">
      <c r="B21" s="334" t="s">
        <v>200</v>
      </c>
      <c r="C21" s="108">
        <v>1</v>
      </c>
      <c r="D21" s="339" t="s">
        <v>201</v>
      </c>
      <c r="E21" s="340"/>
      <c r="F21" s="340"/>
      <c r="G21" s="184"/>
      <c r="H21" s="336" t="s">
        <v>202</v>
      </c>
      <c r="I21" s="337"/>
      <c r="J21" s="337"/>
      <c r="K21" s="338"/>
      <c r="L21" s="167"/>
      <c r="R21" s="1"/>
    </row>
    <row r="22" spans="2:18" ht="57" customHeight="1">
      <c r="B22" s="335"/>
      <c r="C22" s="109">
        <v>2</v>
      </c>
      <c r="D22" s="339" t="s">
        <v>203</v>
      </c>
      <c r="E22" s="340"/>
      <c r="F22" s="340"/>
      <c r="G22" s="183"/>
      <c r="H22" s="331"/>
      <c r="I22" s="332"/>
      <c r="J22" s="332"/>
      <c r="K22" s="333"/>
      <c r="L22" s="167"/>
      <c r="R22" s="1"/>
    </row>
    <row r="23" spans="2:18" ht="42.95" customHeight="1">
      <c r="B23" s="359" t="s">
        <v>204</v>
      </c>
      <c r="C23" s="108">
        <v>1</v>
      </c>
      <c r="D23" s="363" t="s">
        <v>205</v>
      </c>
      <c r="E23" s="364"/>
      <c r="F23" s="364"/>
      <c r="G23" s="184"/>
      <c r="H23" s="331"/>
      <c r="I23" s="332"/>
      <c r="J23" s="332"/>
      <c r="K23" s="333"/>
      <c r="L23" s="167"/>
      <c r="R23" s="1"/>
    </row>
    <row r="24" spans="2:18" ht="45" customHeight="1">
      <c r="B24" s="360"/>
      <c r="C24" s="109">
        <v>2</v>
      </c>
      <c r="D24" s="363" t="s">
        <v>206</v>
      </c>
      <c r="E24" s="364"/>
      <c r="F24" s="364"/>
      <c r="G24" s="183"/>
      <c r="H24" s="331"/>
      <c r="I24" s="332"/>
      <c r="J24" s="332"/>
      <c r="K24" s="333"/>
      <c r="L24" s="167"/>
      <c r="R24" s="1"/>
    </row>
    <row r="25" spans="2:18" ht="71.25" customHeight="1">
      <c r="B25" s="359" t="s">
        <v>207</v>
      </c>
      <c r="C25" s="110">
        <v>1</v>
      </c>
      <c r="D25" s="339" t="s">
        <v>208</v>
      </c>
      <c r="E25" s="340"/>
      <c r="F25" s="340"/>
      <c r="G25" s="184"/>
      <c r="H25" s="328" t="s">
        <v>209</v>
      </c>
      <c r="I25" s="329"/>
      <c r="J25" s="329"/>
      <c r="K25" s="330"/>
      <c r="L25" s="167"/>
      <c r="R25" s="1"/>
    </row>
    <row r="26" spans="2:18" ht="162.94999999999999" customHeight="1">
      <c r="B26" s="360"/>
      <c r="C26" s="111">
        <v>2</v>
      </c>
      <c r="D26" s="363" t="s">
        <v>210</v>
      </c>
      <c r="E26" s="364"/>
      <c r="F26" s="364"/>
      <c r="G26" s="185"/>
      <c r="H26" s="331"/>
      <c r="I26" s="332"/>
      <c r="J26" s="332"/>
      <c r="K26" s="333"/>
      <c r="L26" s="167"/>
      <c r="R26" s="1"/>
    </row>
    <row r="27" spans="2:18" ht="48.75" customHeight="1">
      <c r="B27" s="359" t="s">
        <v>211</v>
      </c>
      <c r="C27" s="112">
        <v>1</v>
      </c>
      <c r="D27" s="339" t="s">
        <v>212</v>
      </c>
      <c r="E27" s="340"/>
      <c r="F27" s="340"/>
      <c r="G27" s="184"/>
      <c r="H27" s="331"/>
      <c r="I27" s="332"/>
      <c r="J27" s="332"/>
      <c r="K27" s="333"/>
      <c r="L27" s="167"/>
      <c r="R27" s="1"/>
    </row>
    <row r="28" spans="2:18" ht="48.75" customHeight="1">
      <c r="B28" s="362"/>
      <c r="C28" s="112">
        <v>2</v>
      </c>
      <c r="D28" s="339" t="s">
        <v>213</v>
      </c>
      <c r="E28" s="340"/>
      <c r="F28" s="340"/>
      <c r="G28" s="184"/>
      <c r="H28" s="331"/>
      <c r="I28" s="332"/>
      <c r="J28" s="332"/>
      <c r="K28" s="333"/>
      <c r="L28" s="167"/>
      <c r="R28" s="1"/>
    </row>
    <row r="29" spans="2:18" ht="78" customHeight="1">
      <c r="B29" s="362"/>
      <c r="C29" s="112">
        <v>3</v>
      </c>
      <c r="D29" s="339" t="s">
        <v>214</v>
      </c>
      <c r="E29" s="340"/>
      <c r="F29" s="340"/>
      <c r="G29" s="183"/>
      <c r="H29" s="328" t="s">
        <v>215</v>
      </c>
      <c r="I29" s="329"/>
      <c r="J29" s="329"/>
      <c r="K29" s="330"/>
      <c r="L29" s="167"/>
      <c r="R29" s="1"/>
    </row>
    <row r="30" spans="2:18" ht="78" customHeight="1">
      <c r="B30" s="362"/>
      <c r="C30" s="112">
        <v>4</v>
      </c>
      <c r="D30" s="339" t="s">
        <v>216</v>
      </c>
      <c r="E30" s="340"/>
      <c r="F30" s="340"/>
      <c r="G30" s="184"/>
      <c r="H30" s="331"/>
      <c r="I30" s="332"/>
      <c r="J30" s="332"/>
      <c r="K30" s="333"/>
      <c r="L30" s="167"/>
      <c r="R30" s="1"/>
    </row>
    <row r="31" spans="2:18" ht="81.95" customHeight="1">
      <c r="B31" s="360"/>
      <c r="C31" s="112">
        <v>5</v>
      </c>
      <c r="D31" s="339" t="s">
        <v>217</v>
      </c>
      <c r="E31" s="340"/>
      <c r="F31" s="340"/>
      <c r="G31" s="183"/>
      <c r="H31" s="328" t="s">
        <v>218</v>
      </c>
      <c r="I31" s="329"/>
      <c r="J31" s="329"/>
      <c r="K31" s="330"/>
      <c r="L31" s="167"/>
      <c r="R31" s="1"/>
    </row>
    <row r="32" spans="2:18" ht="81.95" customHeight="1">
      <c r="B32" s="343" t="s">
        <v>219</v>
      </c>
      <c r="C32" s="344"/>
      <c r="D32" s="339" t="s">
        <v>220</v>
      </c>
      <c r="E32" s="340"/>
      <c r="F32" s="340"/>
      <c r="G32" s="183"/>
      <c r="H32" s="331"/>
      <c r="I32" s="332"/>
      <c r="J32" s="332"/>
      <c r="K32" s="333"/>
      <c r="L32" s="167"/>
      <c r="R32" s="1"/>
    </row>
    <row r="33" spans="1:18" ht="81.95" customHeight="1">
      <c r="B33" s="343" t="s">
        <v>221</v>
      </c>
      <c r="C33" s="344"/>
      <c r="D33" s="339" t="s">
        <v>222</v>
      </c>
      <c r="E33" s="340"/>
      <c r="F33" s="340"/>
      <c r="G33" s="183"/>
      <c r="H33" s="331"/>
      <c r="I33" s="332"/>
      <c r="J33" s="332"/>
      <c r="K33" s="333"/>
      <c r="L33" s="167"/>
      <c r="R33" s="1"/>
    </row>
    <row r="34" spans="1:18" ht="81.95" customHeight="1">
      <c r="B34" s="343" t="s">
        <v>223</v>
      </c>
      <c r="C34" s="344"/>
      <c r="D34" s="339" t="s">
        <v>224</v>
      </c>
      <c r="E34" s="340"/>
      <c r="F34" s="340"/>
      <c r="G34" s="183"/>
      <c r="H34" s="331"/>
      <c r="I34" s="332"/>
      <c r="J34" s="332"/>
      <c r="K34" s="333"/>
      <c r="L34" s="167"/>
      <c r="R34" s="1"/>
    </row>
    <row r="35" spans="1:18">
      <c r="B35" s="2"/>
      <c r="C35" s="2"/>
      <c r="G35" s="1"/>
      <c r="L35" s="167"/>
      <c r="R35" s="1"/>
    </row>
    <row r="36" spans="1:18" ht="86.1" customHeight="1">
      <c r="B36" s="2"/>
      <c r="C36" s="2"/>
      <c r="F36" s="46" t="s">
        <v>225</v>
      </c>
      <c r="G36" s="47" t="str">
        <f ca="1">DATA!C80</f>
        <v>入力未完了</v>
      </c>
      <c r="L36" s="167"/>
      <c r="R36" s="1"/>
    </row>
    <row r="37" spans="1:18" ht="39.75">
      <c r="A37" s="10" t="s">
        <v>97</v>
      </c>
      <c r="D37" s="1"/>
      <c r="E37" s="1"/>
      <c r="F37" s="1"/>
      <c r="G37" s="1"/>
    </row>
    <row r="38" spans="1:18" s="4" customFormat="1" ht="57.95" customHeight="1">
      <c r="B38" s="361" t="s">
        <v>226</v>
      </c>
      <c r="C38" s="361"/>
      <c r="D38" s="361"/>
      <c r="E38" s="361"/>
      <c r="F38" s="361"/>
      <c r="G38" s="361"/>
      <c r="H38" s="361"/>
      <c r="I38" s="361"/>
      <c r="J38" s="361"/>
      <c r="K38" s="361"/>
      <c r="L38" s="15"/>
    </row>
    <row r="39" spans="1:18" ht="42.95" customHeight="1">
      <c r="B39" s="2"/>
      <c r="C39" s="2"/>
      <c r="D39" s="370" t="s">
        <v>227</v>
      </c>
      <c r="E39" s="370"/>
      <c r="F39" s="370"/>
      <c r="J39" s="14"/>
      <c r="K39" s="168"/>
      <c r="L39" s="167"/>
      <c r="O39" s="1"/>
      <c r="P39" s="1"/>
      <c r="Q39" s="1"/>
      <c r="R39" s="1"/>
    </row>
    <row r="40" spans="1:18" ht="48" customHeight="1">
      <c r="D40" s="371" t="str">
        <f ca="1">IF(G36="入力完了",SUM(F45:F84),"質問に全て回答してください")</f>
        <v>質問に全て回答してください</v>
      </c>
      <c r="E40" s="371"/>
      <c r="F40" s="371"/>
      <c r="G40" s="371"/>
      <c r="J40" s="14"/>
      <c r="K40" s="168"/>
      <c r="L40" s="167"/>
      <c r="O40" s="1"/>
      <c r="P40" s="1"/>
      <c r="Q40" s="1"/>
      <c r="R40" s="1"/>
    </row>
    <row r="41" spans="1:18" ht="51.95" customHeight="1">
      <c r="B41" s="13" t="s">
        <v>98</v>
      </c>
      <c r="C41" s="13"/>
      <c r="F41" s="106"/>
      <c r="G41"/>
      <c r="H41"/>
    </row>
    <row r="42" spans="1:18" ht="51.95" hidden="1" customHeight="1">
      <c r="B42" s="365" t="s">
        <v>228</v>
      </c>
      <c r="C42" s="365"/>
      <c r="D42" s="365"/>
      <c r="E42" s="365"/>
      <c r="F42" s="365"/>
      <c r="G42" s="365"/>
      <c r="H42" s="365"/>
      <c r="I42" s="365"/>
      <c r="J42" s="365"/>
      <c r="K42" s="365"/>
    </row>
    <row r="43" spans="1:18" ht="25.5">
      <c r="B43" s="5"/>
      <c r="C43" s="5"/>
      <c r="F43" s="106" t="s">
        <v>229</v>
      </c>
    </row>
    <row r="44" spans="1:18" ht="33.950000000000003" customHeight="1">
      <c r="B44" s="318" t="s">
        <v>99</v>
      </c>
      <c r="C44" s="319"/>
      <c r="D44" s="319"/>
      <c r="E44" s="320"/>
      <c r="F44" s="141" t="s">
        <v>230</v>
      </c>
      <c r="G44" s="65" t="s">
        <v>231</v>
      </c>
      <c r="H44" s="321" t="s">
        <v>101</v>
      </c>
      <c r="I44" s="322"/>
      <c r="J44" s="322"/>
      <c r="K44" s="322"/>
    </row>
    <row r="45" spans="1:18" ht="114.6" customHeight="1">
      <c r="B45" s="306" t="s">
        <v>102</v>
      </c>
      <c r="C45" s="308" t="s">
        <v>103</v>
      </c>
      <c r="D45" s="308"/>
      <c r="E45" s="308"/>
      <c r="F45" s="142">
        <f ca="1">DATA!C84</f>
        <v>0</v>
      </c>
      <c r="G45" s="48"/>
      <c r="H45" s="366" t="s">
        <v>232</v>
      </c>
      <c r="I45" s="366"/>
      <c r="J45" s="366"/>
      <c r="K45" s="366"/>
    </row>
    <row r="46" spans="1:18" ht="189.95" customHeight="1">
      <c r="B46" s="310"/>
      <c r="C46" s="308" t="s">
        <v>106</v>
      </c>
      <c r="D46" s="308"/>
      <c r="E46" s="308"/>
      <c r="F46" s="139">
        <f ca="1">DATA!C85</f>
        <v>0</v>
      </c>
      <c r="G46" s="48"/>
      <c r="H46" s="366" t="s">
        <v>233</v>
      </c>
      <c r="I46" s="366"/>
      <c r="J46" s="366"/>
      <c r="K46" s="366"/>
    </row>
    <row r="47" spans="1:18" ht="87.6" customHeight="1">
      <c r="B47" s="310"/>
      <c r="C47" s="324" t="s">
        <v>108</v>
      </c>
      <c r="D47" s="324"/>
      <c r="E47" s="324"/>
      <c r="F47" s="139" t="str">
        <f ca="1">DATA!C86</f>
        <v>無</v>
      </c>
      <c r="G47" s="48"/>
      <c r="H47" s="366" t="s">
        <v>234</v>
      </c>
      <c r="I47" s="366"/>
      <c r="J47" s="366"/>
      <c r="K47" s="366"/>
    </row>
    <row r="48" spans="1:18" ht="109.15" customHeight="1">
      <c r="B48" s="310"/>
      <c r="C48" s="308" t="s">
        <v>110</v>
      </c>
      <c r="D48" s="308"/>
      <c r="E48" s="308"/>
      <c r="F48" s="139" t="str">
        <f ca="1">DATA!C87</f>
        <v>無</v>
      </c>
      <c r="G48" s="48"/>
      <c r="H48" s="366" t="s">
        <v>235</v>
      </c>
      <c r="I48" s="366"/>
      <c r="J48" s="366"/>
      <c r="K48" s="366"/>
    </row>
    <row r="49" spans="2:11" ht="138.94999999999999" customHeight="1">
      <c r="B49" s="310"/>
      <c r="C49" s="308" t="s">
        <v>112</v>
      </c>
      <c r="D49" s="308"/>
      <c r="E49" s="308"/>
      <c r="F49" s="139" t="str">
        <f ca="1">DATA!C88</f>
        <v>無</v>
      </c>
      <c r="G49" s="48"/>
      <c r="H49" s="366" t="s">
        <v>236</v>
      </c>
      <c r="I49" s="366"/>
      <c r="J49" s="366"/>
      <c r="K49" s="366"/>
    </row>
    <row r="50" spans="2:11" ht="78" customHeight="1">
      <c r="B50" s="310"/>
      <c r="C50" s="308" t="s">
        <v>114</v>
      </c>
      <c r="D50" s="308"/>
      <c r="E50" s="308"/>
      <c r="F50" s="139" t="str">
        <f ca="1">DATA!C89</f>
        <v>無</v>
      </c>
      <c r="G50" s="48"/>
      <c r="H50" s="366" t="s">
        <v>237</v>
      </c>
      <c r="I50" s="366"/>
      <c r="J50" s="366"/>
      <c r="K50" s="366"/>
    </row>
    <row r="51" spans="2:11" ht="59.1" customHeight="1">
      <c r="B51" s="310"/>
      <c r="C51" s="308" t="s">
        <v>116</v>
      </c>
      <c r="D51" s="308"/>
      <c r="E51" s="308"/>
      <c r="F51" s="139" t="str">
        <f ca="1">DATA!C90</f>
        <v>無</v>
      </c>
      <c r="G51" s="48"/>
      <c r="H51" s="366" t="s">
        <v>238</v>
      </c>
      <c r="I51" s="366"/>
      <c r="J51" s="366"/>
      <c r="K51" s="366"/>
    </row>
    <row r="52" spans="2:11" ht="59.1" customHeight="1">
      <c r="B52" s="310"/>
      <c r="C52" s="308" t="s">
        <v>118</v>
      </c>
      <c r="D52" s="308"/>
      <c r="E52" s="308"/>
      <c r="F52" s="139">
        <f ca="1">DATA!C91</f>
        <v>0</v>
      </c>
      <c r="G52" s="48"/>
      <c r="H52" s="366" t="s">
        <v>239</v>
      </c>
      <c r="I52" s="366"/>
      <c r="J52" s="366"/>
      <c r="K52" s="366"/>
    </row>
    <row r="53" spans="2:11" ht="60.95" customHeight="1">
      <c r="B53" s="310"/>
      <c r="C53" s="308" t="s">
        <v>120</v>
      </c>
      <c r="D53" s="308"/>
      <c r="E53" s="308"/>
      <c r="F53" s="139">
        <f>DATA!C92</f>
        <v>0</v>
      </c>
      <c r="G53" s="48"/>
      <c r="H53" s="366" t="s">
        <v>240</v>
      </c>
      <c r="I53" s="366"/>
      <c r="J53" s="366"/>
      <c r="K53" s="366"/>
    </row>
    <row r="54" spans="2:11" ht="80.45" customHeight="1">
      <c r="B54" s="306" t="s">
        <v>122</v>
      </c>
      <c r="C54" s="308" t="s">
        <v>123</v>
      </c>
      <c r="D54" s="308"/>
      <c r="E54" s="308"/>
      <c r="F54" s="139" t="str">
        <f ca="1">DATA!C93</f>
        <v>無</v>
      </c>
      <c r="G54" s="48"/>
      <c r="H54" s="366" t="s">
        <v>241</v>
      </c>
      <c r="I54" s="366"/>
      <c r="J54" s="366"/>
      <c r="K54" s="366"/>
    </row>
    <row r="55" spans="2:11" ht="165.95" customHeight="1">
      <c r="B55" s="310"/>
      <c r="C55" s="308" t="s">
        <v>125</v>
      </c>
      <c r="D55" s="308"/>
      <c r="E55" s="308"/>
      <c r="F55" s="139" t="str">
        <f ca="1">DATA!C94</f>
        <v>無</v>
      </c>
      <c r="G55" s="48"/>
      <c r="H55" s="366" t="s">
        <v>242</v>
      </c>
      <c r="I55" s="366"/>
      <c r="J55" s="366"/>
      <c r="K55" s="366"/>
    </row>
    <row r="56" spans="2:11" ht="186" customHeight="1">
      <c r="B56" s="138"/>
      <c r="C56" s="308" t="s">
        <v>127</v>
      </c>
      <c r="D56" s="308"/>
      <c r="E56" s="308"/>
      <c r="F56" s="139" t="str">
        <f ca="1">DATA!C95</f>
        <v>無</v>
      </c>
      <c r="G56" s="48"/>
      <c r="H56" s="366" t="s">
        <v>243</v>
      </c>
      <c r="I56" s="366"/>
      <c r="J56" s="366"/>
      <c r="K56" s="366"/>
    </row>
    <row r="57" spans="2:11" ht="195" customHeight="1">
      <c r="B57" s="138"/>
      <c r="C57" s="308" t="s">
        <v>129</v>
      </c>
      <c r="D57" s="308"/>
      <c r="E57" s="308"/>
      <c r="F57" s="139" t="str">
        <f ca="1">DATA!C96</f>
        <v>無</v>
      </c>
      <c r="G57" s="48"/>
      <c r="H57" s="366" t="s">
        <v>244</v>
      </c>
      <c r="I57" s="366"/>
      <c r="J57" s="366"/>
      <c r="K57" s="366"/>
    </row>
    <row r="58" spans="2:11" ht="216" customHeight="1">
      <c r="B58" s="138"/>
      <c r="C58" s="308" t="s">
        <v>131</v>
      </c>
      <c r="D58" s="308"/>
      <c r="E58" s="308"/>
      <c r="F58" s="139" t="str">
        <f ca="1">DATA!C97</f>
        <v>無</v>
      </c>
      <c r="G58" s="48"/>
      <c r="H58" s="366" t="s">
        <v>245</v>
      </c>
      <c r="I58" s="366"/>
      <c r="J58" s="366"/>
      <c r="K58" s="366"/>
    </row>
    <row r="59" spans="2:11" ht="65.099999999999994" customHeight="1">
      <c r="B59" s="306" t="s">
        <v>133</v>
      </c>
      <c r="C59" s="308" t="s">
        <v>134</v>
      </c>
      <c r="D59" s="308"/>
      <c r="E59" s="308"/>
      <c r="F59" s="139">
        <f ca="1">DATA!C98</f>
        <v>0</v>
      </c>
      <c r="G59" s="48"/>
      <c r="H59" s="366" t="s">
        <v>246</v>
      </c>
      <c r="I59" s="366"/>
      <c r="J59" s="366"/>
      <c r="K59" s="366"/>
    </row>
    <row r="60" spans="2:11" ht="137.1" customHeight="1">
      <c r="B60" s="307"/>
      <c r="C60" s="308" t="s">
        <v>137</v>
      </c>
      <c r="D60" s="308"/>
      <c r="E60" s="308"/>
      <c r="F60" s="139">
        <f ca="1">DATA!C99</f>
        <v>0</v>
      </c>
      <c r="G60" s="48"/>
      <c r="H60" s="366" t="s">
        <v>247</v>
      </c>
      <c r="I60" s="366"/>
      <c r="J60" s="366"/>
      <c r="K60" s="366"/>
    </row>
    <row r="61" spans="2:11" ht="131.1" customHeight="1">
      <c r="B61" s="50" t="s">
        <v>139</v>
      </c>
      <c r="C61" s="300" t="s">
        <v>140</v>
      </c>
      <c r="D61" s="300"/>
      <c r="E61" s="300"/>
      <c r="F61" s="140" t="str">
        <f ca="1">DATA!C100</f>
        <v>無</v>
      </c>
      <c r="G61" s="49"/>
      <c r="H61" s="372" t="s">
        <v>248</v>
      </c>
      <c r="I61" s="373"/>
      <c r="J61" s="373"/>
      <c r="K61" s="373"/>
    </row>
    <row r="63" spans="2:11" ht="39.75">
      <c r="B63" s="13" t="s">
        <v>142</v>
      </c>
      <c r="C63" s="13"/>
    </row>
    <row r="64" spans="2:11" ht="39.75" hidden="1">
      <c r="B64" s="365"/>
      <c r="C64" s="365"/>
      <c r="D64" s="365"/>
      <c r="E64" s="365"/>
      <c r="F64" s="365"/>
      <c r="G64" s="365"/>
      <c r="H64" s="365"/>
      <c r="I64" s="365"/>
      <c r="J64" s="365"/>
      <c r="K64" s="365"/>
    </row>
    <row r="65" spans="2:12" ht="39.75">
      <c r="B65" s="13"/>
      <c r="C65" s="13"/>
    </row>
    <row r="66" spans="2:12" ht="38.1" customHeight="1">
      <c r="B66" s="367" t="s">
        <v>143</v>
      </c>
      <c r="C66" s="368"/>
      <c r="D66" s="368"/>
      <c r="E66" s="368"/>
      <c r="F66" s="135" t="s">
        <v>249</v>
      </c>
      <c r="G66" s="66" t="s">
        <v>231</v>
      </c>
      <c r="H66" s="67" t="s">
        <v>101</v>
      </c>
      <c r="I66" s="67"/>
      <c r="J66" s="6"/>
      <c r="K66" s="6"/>
    </row>
    <row r="67" spans="2:12" ht="222" customHeight="1">
      <c r="B67" s="305" t="s">
        <v>144</v>
      </c>
      <c r="C67" s="290" t="s">
        <v>145</v>
      </c>
      <c r="D67" s="291"/>
      <c r="E67" s="291"/>
      <c r="F67" s="46" t="str">
        <f ca="1">DATA!$E105</f>
        <v>有</v>
      </c>
      <c r="G67" s="68"/>
      <c r="H67" s="366" t="s">
        <v>250</v>
      </c>
      <c r="I67" s="366"/>
      <c r="J67" s="366"/>
      <c r="K67" s="366"/>
    </row>
    <row r="68" spans="2:12" ht="326.10000000000002" customHeight="1">
      <c r="B68" s="305"/>
      <c r="C68" s="290" t="s">
        <v>146</v>
      </c>
      <c r="D68" s="291"/>
      <c r="E68" s="291"/>
      <c r="F68" s="46" t="str">
        <f ca="1">DATA!$E106</f>
        <v>無</v>
      </c>
      <c r="G68" s="68"/>
      <c r="H68" s="366" t="s">
        <v>251</v>
      </c>
      <c r="I68" s="366"/>
      <c r="J68" s="366"/>
      <c r="K68" s="366"/>
      <c r="L68" s="15"/>
    </row>
    <row r="69" spans="2:12" ht="156.94999999999999" customHeight="1">
      <c r="B69" s="305"/>
      <c r="C69" s="290" t="s">
        <v>148</v>
      </c>
      <c r="D69" s="291"/>
      <c r="E69" s="291"/>
      <c r="F69" s="46" t="str">
        <f ca="1">DATA!$E107</f>
        <v>無</v>
      </c>
      <c r="G69" s="68"/>
      <c r="H69" s="366" t="s">
        <v>252</v>
      </c>
      <c r="I69" s="366"/>
      <c r="J69" s="366"/>
      <c r="K69" s="366"/>
    </row>
    <row r="70" spans="2:12" ht="137.1" customHeight="1">
      <c r="B70" s="305"/>
      <c r="C70" s="290" t="s">
        <v>150</v>
      </c>
      <c r="D70" s="291"/>
      <c r="E70" s="291"/>
      <c r="F70" s="46" t="str">
        <f ca="1">DATA!$E108</f>
        <v>有</v>
      </c>
      <c r="G70" s="68"/>
      <c r="H70" s="366" t="s">
        <v>253</v>
      </c>
      <c r="I70" s="366"/>
      <c r="J70" s="366"/>
      <c r="K70" s="366"/>
    </row>
    <row r="71" spans="2:12" ht="81.95" customHeight="1">
      <c r="B71" s="305"/>
      <c r="C71" s="290" t="s">
        <v>152</v>
      </c>
      <c r="D71" s="291"/>
      <c r="E71" s="291"/>
      <c r="F71" s="46" t="str">
        <f ca="1">DATA!$E109</f>
        <v>有</v>
      </c>
      <c r="G71" s="68"/>
      <c r="H71" s="366" t="s">
        <v>254</v>
      </c>
      <c r="I71" s="366"/>
      <c r="J71" s="366"/>
      <c r="K71" s="366"/>
    </row>
    <row r="72" spans="2:12" ht="197.1" customHeight="1">
      <c r="B72" s="305"/>
      <c r="C72" s="290" t="s">
        <v>153</v>
      </c>
      <c r="D72" s="291"/>
      <c r="E72" s="291"/>
      <c r="F72" s="46" t="str">
        <f ca="1">DATA!$E110</f>
        <v>有</v>
      </c>
      <c r="G72" s="68"/>
      <c r="H72" s="366" t="s">
        <v>255</v>
      </c>
      <c r="I72" s="366"/>
      <c r="J72" s="366"/>
      <c r="K72" s="366"/>
    </row>
    <row r="73" spans="2:12" ht="105.95" customHeight="1">
      <c r="B73" s="305"/>
      <c r="C73" s="290" t="s">
        <v>155</v>
      </c>
      <c r="D73" s="291"/>
      <c r="E73" s="291"/>
      <c r="F73" s="46" t="str">
        <f ca="1">DATA!$E111</f>
        <v>有</v>
      </c>
      <c r="G73" s="68"/>
      <c r="H73" s="366" t="s">
        <v>256</v>
      </c>
      <c r="I73" s="366"/>
      <c r="J73" s="366"/>
      <c r="K73" s="366"/>
      <c r="L73" s="15"/>
    </row>
    <row r="74" spans="2:12" ht="135" customHeight="1">
      <c r="B74" s="299" t="s">
        <v>157</v>
      </c>
      <c r="C74" s="290" t="s">
        <v>158</v>
      </c>
      <c r="D74" s="291"/>
      <c r="E74" s="291"/>
      <c r="F74" s="46" t="str">
        <f ca="1">DATA!$E112</f>
        <v>無</v>
      </c>
      <c r="G74" s="68"/>
      <c r="H74" s="366" t="s">
        <v>257</v>
      </c>
      <c r="I74" s="366"/>
      <c r="J74" s="366"/>
      <c r="K74" s="366"/>
    </row>
    <row r="75" spans="2:12" ht="264.95" customHeight="1">
      <c r="B75" s="299"/>
      <c r="C75" s="290" t="s">
        <v>160</v>
      </c>
      <c r="D75" s="291"/>
      <c r="E75" s="291"/>
      <c r="F75" s="46" t="str">
        <f ca="1">DATA!$E113</f>
        <v>無</v>
      </c>
      <c r="G75" s="68"/>
      <c r="H75" s="366" t="s">
        <v>258</v>
      </c>
      <c r="I75" s="366"/>
      <c r="J75" s="366"/>
      <c r="K75" s="366"/>
    </row>
    <row r="76" spans="2:12" ht="134.1" customHeight="1">
      <c r="B76" s="58" t="s">
        <v>162</v>
      </c>
      <c r="C76" s="290" t="s">
        <v>163</v>
      </c>
      <c r="D76" s="291"/>
      <c r="E76" s="291"/>
      <c r="F76" s="46" t="str">
        <f ca="1">DATA!$E114</f>
        <v>有</v>
      </c>
      <c r="G76" s="68"/>
      <c r="H76" s="366" t="s">
        <v>259</v>
      </c>
      <c r="I76" s="366"/>
      <c r="J76" s="366"/>
      <c r="K76" s="366"/>
    </row>
    <row r="77" spans="2:12" ht="60.95" customHeight="1">
      <c r="B77" s="298" t="s">
        <v>164</v>
      </c>
      <c r="C77" s="290" t="s">
        <v>165</v>
      </c>
      <c r="D77" s="291"/>
      <c r="E77" s="291"/>
      <c r="F77" s="46" t="str">
        <f ca="1">DATA!$E115</f>
        <v>有</v>
      </c>
      <c r="G77" s="68"/>
      <c r="H77" s="366" t="s">
        <v>260</v>
      </c>
      <c r="I77" s="366"/>
      <c r="J77" s="366"/>
      <c r="K77" s="366"/>
    </row>
    <row r="78" spans="2:12" ht="87" customHeight="1">
      <c r="B78" s="289"/>
      <c r="C78" s="290" t="s">
        <v>167</v>
      </c>
      <c r="D78" s="291"/>
      <c r="E78" s="291"/>
      <c r="F78" s="46" t="str">
        <f ca="1">DATA!$E116</f>
        <v>無</v>
      </c>
      <c r="G78" s="68"/>
      <c r="H78" s="366" t="s">
        <v>261</v>
      </c>
      <c r="I78" s="366"/>
      <c r="J78" s="366"/>
      <c r="K78" s="366"/>
    </row>
    <row r="79" spans="2:12" ht="83.1" customHeight="1">
      <c r="B79" s="297" t="s">
        <v>169</v>
      </c>
      <c r="C79" s="290" t="s">
        <v>170</v>
      </c>
      <c r="D79" s="291"/>
      <c r="E79" s="291"/>
      <c r="F79" s="46" t="str">
        <f ca="1">DATA!$E117</f>
        <v>無</v>
      </c>
      <c r="G79" s="68"/>
      <c r="H79" s="366" t="s">
        <v>262</v>
      </c>
      <c r="I79" s="366"/>
      <c r="J79" s="366"/>
      <c r="K79" s="366"/>
    </row>
    <row r="80" spans="2:12" ht="164.1" customHeight="1">
      <c r="B80" s="297"/>
      <c r="C80" s="290" t="s">
        <v>171</v>
      </c>
      <c r="D80" s="291"/>
      <c r="E80" s="291"/>
      <c r="F80" s="46" t="str">
        <f ca="1">DATA!$E118</f>
        <v>無</v>
      </c>
      <c r="G80" s="68"/>
      <c r="H80" s="366" t="s">
        <v>263</v>
      </c>
      <c r="I80" s="366"/>
      <c r="J80" s="366"/>
      <c r="K80" s="366"/>
    </row>
    <row r="81" spans="2:11" ht="147.94999999999999" customHeight="1">
      <c r="B81" s="298" t="s">
        <v>172</v>
      </c>
      <c r="C81" s="290" t="s">
        <v>173</v>
      </c>
      <c r="D81" s="291"/>
      <c r="E81" s="291"/>
      <c r="F81" s="46" t="str">
        <f ca="1">DATA!$E119</f>
        <v>無</v>
      </c>
      <c r="G81" s="68"/>
      <c r="H81" s="366" t="s">
        <v>264</v>
      </c>
      <c r="I81" s="366"/>
      <c r="J81" s="366"/>
      <c r="K81" s="366"/>
    </row>
    <row r="82" spans="2:11" ht="57" customHeight="1">
      <c r="B82" s="289"/>
      <c r="C82" s="290" t="s">
        <v>175</v>
      </c>
      <c r="D82" s="291"/>
      <c r="E82" s="291"/>
      <c r="F82" s="46" t="str">
        <f ca="1">DATA!$E120</f>
        <v>無</v>
      </c>
      <c r="G82" s="68"/>
      <c r="H82" s="366" t="s">
        <v>265</v>
      </c>
      <c r="I82" s="366"/>
      <c r="J82" s="366"/>
      <c r="K82" s="366"/>
    </row>
    <row r="83" spans="2:11" ht="54.95" customHeight="1">
      <c r="B83" s="288" t="s">
        <v>176</v>
      </c>
      <c r="C83" s="290" t="s">
        <v>177</v>
      </c>
      <c r="D83" s="291"/>
      <c r="E83" s="291"/>
      <c r="F83" s="46" t="str">
        <f ca="1">DATA!$E121</f>
        <v>有</v>
      </c>
      <c r="G83" s="68"/>
      <c r="H83" s="369" t="s">
        <v>266</v>
      </c>
      <c r="I83" s="369"/>
      <c r="J83" s="369"/>
      <c r="K83" s="369"/>
    </row>
    <row r="84" spans="2:11" ht="117.95" customHeight="1">
      <c r="B84" s="289"/>
      <c r="C84" s="290" t="s">
        <v>178</v>
      </c>
      <c r="D84" s="291"/>
      <c r="E84" s="291"/>
      <c r="F84" s="46" t="str">
        <f ca="1">DATA!$E122</f>
        <v>有</v>
      </c>
      <c r="G84" s="68"/>
      <c r="H84" s="366" t="s">
        <v>267</v>
      </c>
      <c r="I84" s="366"/>
      <c r="J84" s="366"/>
      <c r="K84" s="366"/>
    </row>
    <row r="85" spans="2:11" ht="75.95" customHeight="1">
      <c r="B85" s="82"/>
      <c r="C85" s="81"/>
      <c r="D85" s="81"/>
      <c r="E85" s="81"/>
      <c r="F85" s="81"/>
      <c r="G85" s="81"/>
      <c r="H85" s="3"/>
      <c r="I85" s="3"/>
      <c r="K85" s="169" t="str">
        <f>HYPERLINK(DATA!B56,"対策と本シナリオにおける効果へジャンプ")</f>
        <v>対策と本シナリオにおける効果へジャンプ</v>
      </c>
    </row>
  </sheetData>
  <sheetProtection algorithmName="SHA-512" hashValue="iwn5dbT52cqJx0nRgnCL6PbAM0SQZ5Q51gy5Axx0pje3ZUEdIwVYLynprGmz3klkve7fXSWI3+nxvO6gAHS/SA==" saltValue="FFapUgfRDADpFp3uyaYIoA==" spinCount="100000" sheet="1" objects="1" scenarios="1"/>
  <mergeCells count="142">
    <mergeCell ref="H33:K33"/>
    <mergeCell ref="B34:C34"/>
    <mergeCell ref="D34:F34"/>
    <mergeCell ref="H34:K34"/>
    <mergeCell ref="C56:E56"/>
    <mergeCell ref="C57:E57"/>
    <mergeCell ref="H49:K49"/>
    <mergeCell ref="C50:E50"/>
    <mergeCell ref="H50:K50"/>
    <mergeCell ref="C51:E51"/>
    <mergeCell ref="H51:K51"/>
    <mergeCell ref="C52:E52"/>
    <mergeCell ref="H52:K52"/>
    <mergeCell ref="B45:B53"/>
    <mergeCell ref="C45:E45"/>
    <mergeCell ref="H45:K45"/>
    <mergeCell ref="C46:E46"/>
    <mergeCell ref="H46:K46"/>
    <mergeCell ref="C47:E47"/>
    <mergeCell ref="H47:K47"/>
    <mergeCell ref="C48:E48"/>
    <mergeCell ref="H48:K48"/>
    <mergeCell ref="H57:K57"/>
    <mergeCell ref="B54:B55"/>
    <mergeCell ref="D39:F39"/>
    <mergeCell ref="D40:G40"/>
    <mergeCell ref="B77:B78"/>
    <mergeCell ref="H77:K77"/>
    <mergeCell ref="H78:K78"/>
    <mergeCell ref="H76:K76"/>
    <mergeCell ref="B74:B75"/>
    <mergeCell ref="H74:K74"/>
    <mergeCell ref="H75:K75"/>
    <mergeCell ref="C75:E75"/>
    <mergeCell ref="C77:E77"/>
    <mergeCell ref="C78:E78"/>
    <mergeCell ref="C74:E74"/>
    <mergeCell ref="C76:E76"/>
    <mergeCell ref="H71:K71"/>
    <mergeCell ref="H72:K72"/>
    <mergeCell ref="H73:K73"/>
    <mergeCell ref="B67:B73"/>
    <mergeCell ref="C69:E69"/>
    <mergeCell ref="C70:E70"/>
    <mergeCell ref="C73:E73"/>
    <mergeCell ref="C53:E53"/>
    <mergeCell ref="H53:K53"/>
    <mergeCell ref="H61:K61"/>
    <mergeCell ref="H81:K81"/>
    <mergeCell ref="H84:K84"/>
    <mergeCell ref="H82:K82"/>
    <mergeCell ref="B81:B82"/>
    <mergeCell ref="B83:B84"/>
    <mergeCell ref="H83:K83"/>
    <mergeCell ref="C79:E79"/>
    <mergeCell ref="C80:E80"/>
    <mergeCell ref="C81:E81"/>
    <mergeCell ref="C82:E82"/>
    <mergeCell ref="C83:E83"/>
    <mergeCell ref="C84:E84"/>
    <mergeCell ref="B66:E66"/>
    <mergeCell ref="C67:E67"/>
    <mergeCell ref="C68:E68"/>
    <mergeCell ref="C58:E58"/>
    <mergeCell ref="H56:K56"/>
    <mergeCell ref="B79:B80"/>
    <mergeCell ref="H79:K79"/>
    <mergeCell ref="H80:K80"/>
    <mergeCell ref="H58:K58"/>
    <mergeCell ref="D30:F30"/>
    <mergeCell ref="D31:F31"/>
    <mergeCell ref="B32:C32"/>
    <mergeCell ref="C71:E71"/>
    <mergeCell ref="C72:E72"/>
    <mergeCell ref="B33:C33"/>
    <mergeCell ref="D33:F33"/>
    <mergeCell ref="B42:K42"/>
    <mergeCell ref="B64:K64"/>
    <mergeCell ref="D32:F32"/>
    <mergeCell ref="C54:E54"/>
    <mergeCell ref="H54:K54"/>
    <mergeCell ref="C55:E55"/>
    <mergeCell ref="H55:K55"/>
    <mergeCell ref="H67:K67"/>
    <mergeCell ref="H68:K68"/>
    <mergeCell ref="H69:K69"/>
    <mergeCell ref="H70:K70"/>
    <mergeCell ref="B59:B60"/>
    <mergeCell ref="C59:E59"/>
    <mergeCell ref="H59:K59"/>
    <mergeCell ref="C60:E60"/>
    <mergeCell ref="H60:K60"/>
    <mergeCell ref="C61:E61"/>
    <mergeCell ref="H32:K32"/>
    <mergeCell ref="H28:K28"/>
    <mergeCell ref="H30:K30"/>
    <mergeCell ref="C49:E49"/>
    <mergeCell ref="B23:B24"/>
    <mergeCell ref="H23:K23"/>
    <mergeCell ref="H24:K24"/>
    <mergeCell ref="B38:K38"/>
    <mergeCell ref="B44:E44"/>
    <mergeCell ref="H44:K44"/>
    <mergeCell ref="H25:K25"/>
    <mergeCell ref="B27:B31"/>
    <mergeCell ref="H27:K27"/>
    <mergeCell ref="H29:K29"/>
    <mergeCell ref="H31:K31"/>
    <mergeCell ref="B25:B26"/>
    <mergeCell ref="H26:K26"/>
    <mergeCell ref="D23:F23"/>
    <mergeCell ref="D24:F24"/>
    <mergeCell ref="D25:F25"/>
    <mergeCell ref="D26:F26"/>
    <mergeCell ref="D27:F27"/>
    <mergeCell ref="D28:F28"/>
    <mergeCell ref="D29:F29"/>
    <mergeCell ref="B3:K3"/>
    <mergeCell ref="B6:H6"/>
    <mergeCell ref="B8:H8"/>
    <mergeCell ref="B11:K11"/>
    <mergeCell ref="H16:K16"/>
    <mergeCell ref="B16:C16"/>
    <mergeCell ref="D17:F17"/>
    <mergeCell ref="I6:K8"/>
    <mergeCell ref="F4:K4"/>
    <mergeCell ref="B18:B20"/>
    <mergeCell ref="H18:K18"/>
    <mergeCell ref="H19:K19"/>
    <mergeCell ref="H20:K20"/>
    <mergeCell ref="B21:B22"/>
    <mergeCell ref="H21:K21"/>
    <mergeCell ref="H22:K22"/>
    <mergeCell ref="D18:F18"/>
    <mergeCell ref="B12:K12"/>
    <mergeCell ref="D16:F16"/>
    <mergeCell ref="B17:C17"/>
    <mergeCell ref="H17:K17"/>
    <mergeCell ref="D19:F19"/>
    <mergeCell ref="D20:F20"/>
    <mergeCell ref="D21:F21"/>
    <mergeCell ref="D22:F22"/>
  </mergeCells>
  <phoneticPr fontId="2"/>
  <conditionalFormatting sqref="G36">
    <cfRule type="containsText" dxfId="101" priority="3" operator="containsText" text="入力完了">
      <formula>NOT(ISERROR(SEARCH("入力完了",G36)))</formula>
    </cfRule>
    <cfRule type="containsText" dxfId="100" priority="13" operator="containsText" text="入力未完了">
      <formula>NOT(ISERROR(SEARCH("入力未完了",G36)))</formula>
    </cfRule>
  </conditionalFormatting>
  <conditionalFormatting sqref="F45:F61">
    <cfRule type="containsText" dxfId="99" priority="6" stopIfTrue="1" operator="containsText" text="無">
      <formula>NOT(ISERROR(SEARCH("無",F45)))</formula>
    </cfRule>
    <cfRule type="cellIs" dxfId="98" priority="12" operator="equal">
      <formula>0</formula>
    </cfRule>
    <cfRule type="top10" dxfId="97" priority="14" rank="3"/>
  </conditionalFormatting>
  <conditionalFormatting sqref="D40 F45:F61">
    <cfRule type="expression" dxfId="96" priority="7" stopIfTrue="1">
      <formula>$G$36="入力未完了"</formula>
    </cfRule>
  </conditionalFormatting>
  <conditionalFormatting sqref="F67:F84">
    <cfRule type="containsText" dxfId="95" priority="1" operator="containsText" text="無">
      <formula>NOT(ISERROR(SEARCH("無",F67)))</formula>
    </cfRule>
    <cfRule type="containsText" dxfId="94" priority="2" operator="containsText" text="大">
      <formula>NOT(ISERROR(SEARCH("大",F67)))</formula>
    </cfRule>
  </conditionalFormatting>
  <dataValidations count="3">
    <dataValidation type="whole" operator="greaterThan" allowBlank="1" showInputMessage="1" showErrorMessage="1" sqref="G22 G17 G20" xr:uid="{00000000-0002-0000-0400-000000000000}">
      <formula1>0</formula1>
    </dataValidation>
    <dataValidation type="whole" operator="greaterThanOrEqual" allowBlank="1" showInputMessage="1" showErrorMessage="1" sqref="G29 G31:G34" xr:uid="{00000000-0002-0000-0400-000001000000}">
      <formula1>0</formula1>
    </dataValidation>
    <dataValidation allowBlank="1" showInputMessage="1" showErrorMessage="1" promptTitle="※※確認時注意※※" prompt="赤背景色の場合は質問項目が全て入力されていません！！" sqref="F45:F61" xr:uid="{00000000-0002-0000-0400-000002000000}"/>
  </dataValidations>
  <pageMargins left="0.7" right="0.7" top="0.75" bottom="0.75" header="0.3" footer="0.3"/>
  <pageSetup paperSize="9" scale="26" orientation="portrait" r:id="rId1"/>
  <rowBreaks count="2" manualBreakCount="2">
    <brk id="36" max="10" man="1"/>
    <brk id="61" max="11" man="1"/>
  </rowBreaks>
  <colBreaks count="1" manualBreakCount="1">
    <brk id="11"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13" id="{9DD85A9C-EA50-044B-BED9-A9AFDB68E275}">
            <xm:f>DATA!F60=0</xm:f>
            <x14:dxf>
              <fill>
                <patternFill patternType="lightTrellis">
                  <bgColor theme="2" tint="-0.499984740745262"/>
                </patternFill>
              </fill>
              <border>
                <left style="thin">
                  <color auto="1"/>
                </left>
                <right style="thin">
                  <color auto="1"/>
                </right>
                <top style="thin">
                  <color auto="1"/>
                </top>
                <bottom style="thin">
                  <color auto="1"/>
                </bottom>
                <vertical/>
                <horizontal/>
              </border>
            </x14:dxf>
          </x14:cfRule>
          <x14:cfRule type="expression" priority="114" id="{00000000-000E-0000-0900-000003000000}">
            <xm:f>AND(DATA!G60=1,G17="")</xm:f>
            <x14:dxf>
              <fill>
                <patternFill>
                  <bgColor rgb="FFFFC7CE"/>
                </patternFill>
              </fill>
              <border>
                <left style="thin">
                  <color auto="1"/>
                </left>
                <right style="thin">
                  <color auto="1"/>
                </right>
                <top style="thin">
                  <color auto="1"/>
                </top>
                <bottom style="thin">
                  <color auto="1"/>
                </bottom>
              </border>
            </x14:dxf>
          </x14:cfRule>
          <xm:sqref>G17:G34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3000000}">
          <x14:formula1>
            <xm:f>DATA!$C$70:$D$70</xm:f>
          </x14:formula1>
          <xm:sqref>G27:G28 G30</xm:sqref>
        </x14:dataValidation>
        <x14:dataValidation type="list" allowBlank="1" showInputMessage="1" showErrorMessage="1" xr:uid="{00000000-0002-0000-0400-000004000000}">
          <x14:formula1>
            <xm:f>DATA!$C$68:$D$68</xm:f>
          </x14:formula1>
          <xm:sqref>G25:G26</xm:sqref>
        </x14:dataValidation>
        <x14:dataValidation type="list" allowBlank="1" showInputMessage="1" showErrorMessage="1" xr:uid="{00000000-0002-0000-0400-000005000000}">
          <x14:formula1>
            <xm:f>DATA!$C$66:$D$66</xm:f>
          </x14:formula1>
          <xm:sqref>G23</xm:sqref>
        </x14:dataValidation>
        <x14:dataValidation type="list" allowBlank="1" showInputMessage="1" showErrorMessage="1" xr:uid="{00000000-0002-0000-0400-000006000000}">
          <x14:formula1>
            <xm:f>DATA!$C$61:$D$61</xm:f>
          </x14:formula1>
          <xm:sqref>G18:G19</xm:sqref>
        </x14:dataValidation>
        <x14:dataValidation type="list" allowBlank="1" showInputMessage="1" showErrorMessage="1" xr:uid="{00000000-0002-0000-0400-000007000000}">
          <x14:formula1>
            <xm:f>DATA!$C$64:$D$64</xm:f>
          </x14:formula1>
          <xm:sqref>G21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R85"/>
  <sheetViews>
    <sheetView showGridLines="0" workbookViewId="0"/>
  </sheetViews>
  <sheetFormatPr defaultColWidth="7.5546875" defaultRowHeight="18.75"/>
  <cols>
    <col min="1" max="1" width="2.33203125" style="1" customWidth="1"/>
    <col min="2" max="2" width="4.88671875" style="1" customWidth="1"/>
    <col min="3" max="3" width="2" style="1" customWidth="1"/>
    <col min="4" max="4" width="18.33203125" style="4" customWidth="1"/>
    <col min="5" max="5" width="20.6640625" style="4" customWidth="1"/>
    <col min="6" max="6" width="22.5546875" style="4" customWidth="1"/>
    <col min="7" max="7" width="20.6640625" style="4" customWidth="1"/>
    <col min="8" max="8" width="16.44140625" style="1" customWidth="1"/>
    <col min="9" max="9" width="18" style="1" customWidth="1"/>
    <col min="10" max="10" width="18.33203125" style="1" customWidth="1"/>
    <col min="11" max="11" width="41" style="1" customWidth="1"/>
    <col min="12" max="12" width="7.109375" style="14" customWidth="1"/>
    <col min="13" max="14" width="9.88671875" style="167" bestFit="1" customWidth="1"/>
    <col min="15" max="15" width="10" style="167" bestFit="1" customWidth="1"/>
    <col min="16" max="16" width="9.88671875" style="42" bestFit="1" customWidth="1"/>
    <col min="17" max="18" width="7.5546875" style="42"/>
    <col min="19" max="16384" width="7.5546875" style="1"/>
  </cols>
  <sheetData>
    <row r="1" spans="1:12" ht="39.75">
      <c r="B1" s="154" t="str">
        <f>DATA!B4</f>
        <v>サービス業(金融業・建設業を含む)</v>
      </c>
      <c r="C1" s="8"/>
      <c r="D1" s="8"/>
      <c r="E1" s="8"/>
      <c r="F1" s="8"/>
      <c r="G1" s="8" t="str">
        <f>TOP!C10</f>
        <v>ランサムウェアによる被害</v>
      </c>
      <c r="H1" s="8"/>
      <c r="I1" s="8"/>
      <c r="J1" s="8"/>
      <c r="K1" s="8"/>
    </row>
    <row r="2" spans="1:12" ht="18" customHeight="1">
      <c r="B2" s="12" t="s">
        <v>180</v>
      </c>
      <c r="C2" s="12"/>
      <c r="D2" s="12"/>
      <c r="E2" s="12"/>
      <c r="F2" s="12"/>
      <c r="G2" s="12"/>
      <c r="H2" s="12"/>
      <c r="I2" s="12"/>
      <c r="J2" s="12"/>
      <c r="K2" s="12"/>
    </row>
    <row r="3" spans="1:12" ht="75.95" customHeight="1">
      <c r="B3" s="345" t="str">
        <f ca="1">OFFSET('シナリオ(製造業)'!C3,DATA!A54,0)</f>
        <v xml:space="preserve">本シートでは、情報処理推進機構(以下、IPA)が2022年に発表した「情報セキュリティ10大脅威 2022※」のうち、「ランサムウェアによる被害」の具体的なシナリオとその被害額、および対策について説明します。「【2】質問」にご回答の上、セキュリティ施策導入の判断材料としてご活用ください。
</v>
      </c>
      <c r="C3" s="345"/>
      <c r="D3" s="345"/>
      <c r="E3" s="345"/>
      <c r="F3" s="345"/>
      <c r="G3" s="345"/>
      <c r="H3" s="345"/>
      <c r="I3" s="345"/>
      <c r="J3" s="345"/>
      <c r="K3" s="345"/>
    </row>
    <row r="4" spans="1:12" ht="39.950000000000003" customHeight="1">
      <c r="B4" s="12"/>
      <c r="C4" s="12"/>
      <c r="D4" s="12"/>
      <c r="E4" s="11"/>
      <c r="F4" s="358" t="s">
        <v>181</v>
      </c>
      <c r="G4" s="358"/>
      <c r="H4" s="358"/>
      <c r="I4" s="358"/>
      <c r="J4" s="358"/>
      <c r="K4" s="358"/>
    </row>
    <row r="5" spans="1:12" ht="39.75">
      <c r="A5" s="10" t="s">
        <v>182</v>
      </c>
      <c r="H5" s="9"/>
      <c r="I5" s="9"/>
      <c r="J5" s="9"/>
      <c r="K5" s="9"/>
    </row>
    <row r="6" spans="1:12" s="4" customFormat="1" ht="87.95" customHeight="1">
      <c r="B6" s="346" t="str">
        <f ca="1">OFFSET('シナリオ(製造業)'!D3,DATA!A54,0)</f>
        <v xml:space="preserve"> ランサムウェアとは、ウイルスの一種です。PCやサーバが感染すると、端末のロックや、データの暗号化が行われ、その復旧と引き換えに金銭を要求されます。また、重要な情報が窃取されることもあり、社会的信用を失うおそれがあります。さらに、復旧に時間が掛かる場合、更なる経済的損失につながるおそれもあります。</v>
      </c>
      <c r="C6" s="347"/>
      <c r="D6" s="347"/>
      <c r="E6" s="347"/>
      <c r="F6" s="347"/>
      <c r="G6" s="347"/>
      <c r="H6" s="348"/>
      <c r="I6" s="357"/>
      <c r="J6" s="357"/>
      <c r="K6" s="357"/>
      <c r="L6" s="14"/>
    </row>
    <row r="7" spans="1:12">
      <c r="B7" s="9"/>
      <c r="C7" s="9"/>
      <c r="D7" s="9"/>
      <c r="E7" s="9"/>
      <c r="F7" s="9"/>
      <c r="G7" s="9"/>
      <c r="H7" s="9"/>
      <c r="I7" s="357"/>
      <c r="J7" s="357"/>
      <c r="K7" s="357"/>
    </row>
    <row r="8" spans="1:12" ht="230.1" customHeight="1">
      <c r="B8" s="349" t="str">
        <f ca="1">OFFSET('シナリオ(サービス業)'!F3,DATA!A54,0)</f>
        <v>　サービス業である自社がランサムウェア攻撃を受け、各拠点のPC、社内システムの中でも受発注業務に関わる主要システムがダウンして3日間の業務停止の被害が発生した。自社従業員がマルウェア添付メールを開封してしまい、当該従業員PCから社内ネットワークにマルウェア感染が拡大し、受発注業務管理システムサーバ, 社内ファイル共有サーバまで感染した。その際にサーバ内データの暗号化が行われたため、受発注業務の継続ができなくなった。自社CSIRTで初動対応を行いNW遮断、証拠保全、被害拡大の防止を行った。その後セキュリティベンダにフォレンジック調査を依頼。調査の中で個人情報の流出はなかったことが判明したが、攻撃者からシステム復旧を求める場合ビットコインで振り込みを行うよう要求があった。その後、身代金の支払いはせずに感染したPCとサーバの復旧作業を急いだ。ハードウェア損傷はなし。インシデントから復旧後に社内のセキュリティ教育を外部業者に委託して実施した。</v>
      </c>
      <c r="C8" s="350"/>
      <c r="D8" s="350"/>
      <c r="E8" s="350"/>
      <c r="F8" s="350"/>
      <c r="G8" s="350"/>
      <c r="H8" s="351"/>
      <c r="I8" s="357"/>
      <c r="J8" s="357"/>
      <c r="K8" s="357"/>
    </row>
    <row r="9" spans="1:12">
      <c r="B9" s="2"/>
      <c r="C9" s="2"/>
      <c r="J9" s="1" t="s">
        <v>183</v>
      </c>
    </row>
    <row r="10" spans="1:12" ht="39.75">
      <c r="A10" s="10" t="s">
        <v>184</v>
      </c>
    </row>
    <row r="11" spans="1:12" ht="27" customHeight="1">
      <c r="B11" s="352" t="s">
        <v>185</v>
      </c>
      <c r="C11" s="352"/>
      <c r="D11" s="352"/>
      <c r="E11" s="352"/>
      <c r="F11" s="352"/>
      <c r="G11" s="352"/>
      <c r="H11" s="352"/>
      <c r="I11" s="352"/>
      <c r="J11" s="352"/>
      <c r="K11" s="352"/>
    </row>
    <row r="12" spans="1:12" ht="54" hidden="1" customHeight="1">
      <c r="B12" s="341" t="s">
        <v>186</v>
      </c>
      <c r="C12" s="341"/>
      <c r="D12" s="341"/>
      <c r="E12" s="341"/>
      <c r="F12" s="341"/>
      <c r="G12" s="341"/>
      <c r="H12" s="341"/>
      <c r="I12" s="341"/>
      <c r="J12" s="341"/>
      <c r="K12" s="341"/>
    </row>
    <row r="13" spans="1:12">
      <c r="B13" s="2"/>
      <c r="C13" s="2"/>
    </row>
    <row r="14" spans="1:12">
      <c r="B14" s="2"/>
      <c r="C14" s="2"/>
      <c r="G14" s="103" t="s">
        <v>187</v>
      </c>
      <c r="H14" s="78" t="s">
        <v>188</v>
      </c>
      <c r="I14" s="105" t="s">
        <v>189</v>
      </c>
    </row>
    <row r="15" spans="1:12">
      <c r="B15" s="2"/>
      <c r="C15" s="2"/>
      <c r="H15" s="102"/>
    </row>
    <row r="16" spans="1:12" ht="18.95" customHeight="1">
      <c r="B16" s="355" t="s">
        <v>190</v>
      </c>
      <c r="C16" s="356"/>
      <c r="D16" s="342" t="s">
        <v>191</v>
      </c>
      <c r="E16" s="342"/>
      <c r="F16" s="342"/>
      <c r="G16" s="7"/>
      <c r="H16" s="353" t="s">
        <v>192</v>
      </c>
      <c r="I16" s="354"/>
      <c r="J16" s="354"/>
      <c r="K16" s="354"/>
    </row>
    <row r="17" spans="2:18" ht="51.75" customHeight="1">
      <c r="B17" s="343" t="s">
        <v>193</v>
      </c>
      <c r="C17" s="344"/>
      <c r="D17" s="339" t="s">
        <v>194</v>
      </c>
      <c r="E17" s="340"/>
      <c r="F17" s="340"/>
      <c r="G17" s="183"/>
      <c r="H17" s="331"/>
      <c r="I17" s="332"/>
      <c r="J17" s="332"/>
      <c r="K17" s="333"/>
      <c r="L17" s="167"/>
      <c r="R17" s="1"/>
    </row>
    <row r="18" spans="2:18" ht="79.5" customHeight="1">
      <c r="B18" s="325" t="s">
        <v>195</v>
      </c>
      <c r="C18" s="107">
        <v>1</v>
      </c>
      <c r="D18" s="339" t="s">
        <v>196</v>
      </c>
      <c r="E18" s="340"/>
      <c r="F18" s="340"/>
      <c r="G18" s="184"/>
      <c r="H18" s="328" t="s">
        <v>197</v>
      </c>
      <c r="I18" s="329"/>
      <c r="J18" s="329"/>
      <c r="K18" s="330"/>
      <c r="L18" s="167"/>
      <c r="R18" s="1"/>
    </row>
    <row r="19" spans="2:18" ht="79.5" customHeight="1">
      <c r="B19" s="326"/>
      <c r="C19" s="107">
        <v>2</v>
      </c>
      <c r="D19" s="339" t="s">
        <v>198</v>
      </c>
      <c r="E19" s="340"/>
      <c r="F19" s="340"/>
      <c r="G19" s="184"/>
      <c r="H19" s="331"/>
      <c r="I19" s="332"/>
      <c r="J19" s="332"/>
      <c r="K19" s="333"/>
      <c r="L19" s="167"/>
      <c r="R19" s="1"/>
    </row>
    <row r="20" spans="2:18" ht="54" customHeight="1">
      <c r="B20" s="327"/>
      <c r="C20" s="107">
        <v>3</v>
      </c>
      <c r="D20" s="339" t="s">
        <v>199</v>
      </c>
      <c r="E20" s="340"/>
      <c r="F20" s="340"/>
      <c r="G20" s="183"/>
      <c r="H20" s="331"/>
      <c r="I20" s="332"/>
      <c r="J20" s="332"/>
      <c r="K20" s="333"/>
      <c r="L20" s="167"/>
      <c r="R20" s="1"/>
    </row>
    <row r="21" spans="2:18" ht="66" customHeight="1">
      <c r="B21" s="334" t="s">
        <v>200</v>
      </c>
      <c r="C21" s="108">
        <v>1</v>
      </c>
      <c r="D21" s="339" t="s">
        <v>201</v>
      </c>
      <c r="E21" s="340"/>
      <c r="F21" s="340"/>
      <c r="G21" s="184"/>
      <c r="H21" s="336" t="s">
        <v>202</v>
      </c>
      <c r="I21" s="337"/>
      <c r="J21" s="337"/>
      <c r="K21" s="338"/>
      <c r="L21" s="167"/>
      <c r="R21" s="1"/>
    </row>
    <row r="22" spans="2:18" ht="57" customHeight="1">
      <c r="B22" s="335"/>
      <c r="C22" s="109">
        <v>2</v>
      </c>
      <c r="D22" s="339" t="s">
        <v>268</v>
      </c>
      <c r="E22" s="340"/>
      <c r="F22" s="340"/>
      <c r="G22" s="183"/>
      <c r="H22" s="331"/>
      <c r="I22" s="332"/>
      <c r="J22" s="332"/>
      <c r="K22" s="333"/>
      <c r="L22" s="167"/>
      <c r="R22" s="1"/>
    </row>
    <row r="23" spans="2:18" ht="42.95" customHeight="1">
      <c r="B23" s="359" t="s">
        <v>204</v>
      </c>
      <c r="C23" s="108">
        <v>1</v>
      </c>
      <c r="D23" s="363" t="s">
        <v>205</v>
      </c>
      <c r="E23" s="364"/>
      <c r="F23" s="364"/>
      <c r="G23" s="184"/>
      <c r="H23" s="331"/>
      <c r="I23" s="332"/>
      <c r="J23" s="332"/>
      <c r="K23" s="333"/>
      <c r="L23" s="167"/>
      <c r="R23" s="1"/>
    </row>
    <row r="24" spans="2:18" ht="45" customHeight="1">
      <c r="B24" s="360"/>
      <c r="C24" s="109">
        <v>2</v>
      </c>
      <c r="D24" s="363" t="s">
        <v>206</v>
      </c>
      <c r="E24" s="364"/>
      <c r="F24" s="364"/>
      <c r="G24" s="183"/>
      <c r="H24" s="331"/>
      <c r="I24" s="332"/>
      <c r="J24" s="332"/>
      <c r="K24" s="333"/>
      <c r="L24" s="167"/>
      <c r="R24" s="1"/>
    </row>
    <row r="25" spans="2:18" ht="71.25" customHeight="1">
      <c r="B25" s="359" t="s">
        <v>207</v>
      </c>
      <c r="C25" s="110">
        <v>1</v>
      </c>
      <c r="D25" s="339" t="s">
        <v>208</v>
      </c>
      <c r="E25" s="340"/>
      <c r="F25" s="340"/>
      <c r="G25" s="184"/>
      <c r="H25" s="328" t="s">
        <v>209</v>
      </c>
      <c r="I25" s="329"/>
      <c r="J25" s="329"/>
      <c r="K25" s="330"/>
      <c r="L25" s="167"/>
      <c r="R25" s="1"/>
    </row>
    <row r="26" spans="2:18" ht="162.94999999999999" customHeight="1">
      <c r="B26" s="360"/>
      <c r="C26" s="111">
        <v>2</v>
      </c>
      <c r="D26" s="363" t="s">
        <v>210</v>
      </c>
      <c r="E26" s="364"/>
      <c r="F26" s="364"/>
      <c r="G26" s="185"/>
      <c r="H26" s="331"/>
      <c r="I26" s="332"/>
      <c r="J26" s="332"/>
      <c r="K26" s="333"/>
      <c r="L26" s="167"/>
      <c r="R26" s="1"/>
    </row>
    <row r="27" spans="2:18" ht="48.75" customHeight="1">
      <c r="B27" s="359" t="s">
        <v>211</v>
      </c>
      <c r="C27" s="112">
        <v>1</v>
      </c>
      <c r="D27" s="339" t="s">
        <v>212</v>
      </c>
      <c r="E27" s="340"/>
      <c r="F27" s="340"/>
      <c r="G27" s="184"/>
      <c r="H27" s="331"/>
      <c r="I27" s="332"/>
      <c r="J27" s="332"/>
      <c r="K27" s="333"/>
      <c r="L27" s="167"/>
      <c r="R27" s="1"/>
    </row>
    <row r="28" spans="2:18" ht="48.75" customHeight="1">
      <c r="B28" s="362"/>
      <c r="C28" s="112">
        <v>2</v>
      </c>
      <c r="D28" s="339" t="s">
        <v>213</v>
      </c>
      <c r="E28" s="340"/>
      <c r="F28" s="340"/>
      <c r="G28" s="184"/>
      <c r="H28" s="331"/>
      <c r="I28" s="332"/>
      <c r="J28" s="332"/>
      <c r="K28" s="333"/>
      <c r="L28" s="167"/>
      <c r="R28" s="1"/>
    </row>
    <row r="29" spans="2:18" ht="78" customHeight="1">
      <c r="B29" s="362"/>
      <c r="C29" s="112">
        <v>3</v>
      </c>
      <c r="D29" s="339" t="s">
        <v>214</v>
      </c>
      <c r="E29" s="340"/>
      <c r="F29" s="340"/>
      <c r="G29" s="183"/>
      <c r="H29" s="328" t="s">
        <v>215</v>
      </c>
      <c r="I29" s="329"/>
      <c r="J29" s="329"/>
      <c r="K29" s="330"/>
      <c r="L29" s="167"/>
      <c r="R29" s="1"/>
    </row>
    <row r="30" spans="2:18" ht="78" customHeight="1">
      <c r="B30" s="362"/>
      <c r="C30" s="112">
        <v>4</v>
      </c>
      <c r="D30" s="339" t="s">
        <v>216</v>
      </c>
      <c r="E30" s="340"/>
      <c r="F30" s="340"/>
      <c r="G30" s="184"/>
      <c r="H30" s="331"/>
      <c r="I30" s="332"/>
      <c r="J30" s="332"/>
      <c r="K30" s="333"/>
      <c r="L30" s="167"/>
      <c r="R30" s="1"/>
    </row>
    <row r="31" spans="2:18" ht="81.95" customHeight="1">
      <c r="B31" s="360"/>
      <c r="C31" s="112">
        <v>5</v>
      </c>
      <c r="D31" s="339" t="s">
        <v>217</v>
      </c>
      <c r="E31" s="340"/>
      <c r="F31" s="340"/>
      <c r="G31" s="183"/>
      <c r="H31" s="328" t="s">
        <v>218</v>
      </c>
      <c r="I31" s="329"/>
      <c r="J31" s="329"/>
      <c r="K31" s="330"/>
      <c r="L31" s="167"/>
      <c r="R31" s="1"/>
    </row>
    <row r="32" spans="2:18" ht="81.95" customHeight="1">
      <c r="B32" s="343" t="s">
        <v>219</v>
      </c>
      <c r="C32" s="344"/>
      <c r="D32" s="339" t="s">
        <v>220</v>
      </c>
      <c r="E32" s="340"/>
      <c r="F32" s="340"/>
      <c r="G32" s="183"/>
      <c r="H32" s="331"/>
      <c r="I32" s="332"/>
      <c r="J32" s="332"/>
      <c r="K32" s="333"/>
      <c r="L32" s="167"/>
      <c r="R32" s="1"/>
    </row>
    <row r="33" spans="1:18" ht="81.95" customHeight="1">
      <c r="B33" s="343" t="s">
        <v>221</v>
      </c>
      <c r="C33" s="344"/>
      <c r="D33" s="339" t="s">
        <v>222</v>
      </c>
      <c r="E33" s="340"/>
      <c r="F33" s="340"/>
      <c r="G33" s="183"/>
      <c r="H33" s="331"/>
      <c r="I33" s="332"/>
      <c r="J33" s="332"/>
      <c r="K33" s="333"/>
      <c r="L33" s="167"/>
      <c r="R33" s="1"/>
    </row>
    <row r="34" spans="1:18" ht="81.95" customHeight="1">
      <c r="B34" s="343" t="s">
        <v>223</v>
      </c>
      <c r="C34" s="344"/>
      <c r="D34" s="339" t="s">
        <v>224</v>
      </c>
      <c r="E34" s="340"/>
      <c r="F34" s="340"/>
      <c r="G34" s="183"/>
      <c r="H34" s="331"/>
      <c r="I34" s="332"/>
      <c r="J34" s="332"/>
      <c r="K34" s="333"/>
      <c r="L34" s="167"/>
      <c r="R34" s="1"/>
    </row>
    <row r="35" spans="1:18">
      <c r="B35" s="2"/>
      <c r="C35" s="2"/>
      <c r="G35" s="1"/>
      <c r="L35" s="167"/>
      <c r="R35" s="1"/>
    </row>
    <row r="36" spans="1:18" ht="86.1" customHeight="1">
      <c r="B36" s="2"/>
      <c r="C36" s="2"/>
      <c r="F36" s="46" t="s">
        <v>225</v>
      </c>
      <c r="G36" s="47" t="str">
        <f ca="1">DATA_02!C80</f>
        <v>入力未完了</v>
      </c>
      <c r="L36" s="167"/>
      <c r="R36" s="1"/>
    </row>
    <row r="37" spans="1:18" ht="39.75">
      <c r="A37" s="10" t="s">
        <v>97</v>
      </c>
      <c r="D37" s="1"/>
      <c r="E37" s="1"/>
      <c r="F37" s="1"/>
      <c r="G37" s="1"/>
    </row>
    <row r="38" spans="1:18" s="4" customFormat="1" ht="57.95" customHeight="1">
      <c r="B38" s="361" t="s">
        <v>226</v>
      </c>
      <c r="C38" s="361"/>
      <c r="D38" s="361"/>
      <c r="E38" s="361"/>
      <c r="F38" s="361"/>
      <c r="G38" s="361"/>
      <c r="H38" s="361"/>
      <c r="I38" s="361"/>
      <c r="J38" s="361"/>
      <c r="K38" s="361"/>
      <c r="L38" s="15"/>
    </row>
    <row r="39" spans="1:18" ht="42.95" customHeight="1">
      <c r="B39" s="2"/>
      <c r="C39" s="2"/>
      <c r="D39" s="370" t="s">
        <v>227</v>
      </c>
      <c r="E39" s="370"/>
      <c r="F39" s="370"/>
      <c r="J39" s="14"/>
      <c r="K39" s="168"/>
      <c r="L39" s="167"/>
      <c r="O39" s="1"/>
      <c r="P39" s="1"/>
      <c r="Q39" s="1"/>
      <c r="R39" s="1"/>
    </row>
    <row r="40" spans="1:18" ht="48" customHeight="1">
      <c r="D40" s="371" t="str">
        <f ca="1">IF(G36="入力完了",SUM(F45:F84),"質問に全て回答してください")</f>
        <v>質問に全て回答してください</v>
      </c>
      <c r="E40" s="371"/>
      <c r="F40" s="371"/>
      <c r="G40" s="371"/>
      <c r="J40" s="14"/>
      <c r="K40" s="168"/>
      <c r="L40" s="167"/>
      <c r="O40" s="1"/>
      <c r="P40" s="1"/>
      <c r="Q40" s="1"/>
      <c r="R40" s="1"/>
    </row>
    <row r="41" spans="1:18" ht="51.95" customHeight="1">
      <c r="B41" s="13" t="s">
        <v>98</v>
      </c>
      <c r="C41" s="13"/>
      <c r="F41" s="106"/>
      <c r="G41"/>
      <c r="H41"/>
    </row>
    <row r="42" spans="1:18" ht="51.95" hidden="1" customHeight="1">
      <c r="B42" s="365" t="s">
        <v>228</v>
      </c>
      <c r="C42" s="365"/>
      <c r="D42" s="365"/>
      <c r="E42" s="365"/>
      <c r="F42" s="365"/>
      <c r="G42" s="365"/>
      <c r="H42" s="365"/>
      <c r="I42" s="365"/>
      <c r="J42" s="365"/>
      <c r="K42" s="365"/>
    </row>
    <row r="43" spans="1:18" ht="25.5">
      <c r="B43" s="5"/>
      <c r="C43" s="5"/>
      <c r="F43" s="106" t="s">
        <v>229</v>
      </c>
    </row>
    <row r="44" spans="1:18" ht="33.950000000000003" customHeight="1">
      <c r="B44" s="318" t="s">
        <v>99</v>
      </c>
      <c r="C44" s="319"/>
      <c r="D44" s="319"/>
      <c r="E44" s="320"/>
      <c r="F44" s="141" t="s">
        <v>230</v>
      </c>
      <c r="G44" s="65" t="s">
        <v>231</v>
      </c>
      <c r="H44" s="321" t="s">
        <v>101</v>
      </c>
      <c r="I44" s="322"/>
      <c r="J44" s="322"/>
      <c r="K44" s="322"/>
    </row>
    <row r="45" spans="1:18" ht="114.95" customHeight="1">
      <c r="B45" s="306" t="s">
        <v>102</v>
      </c>
      <c r="C45" s="308" t="s">
        <v>103</v>
      </c>
      <c r="D45" s="308"/>
      <c r="E45" s="308"/>
      <c r="F45" s="142">
        <f ca="1">DATA_02!C84</f>
        <v>0</v>
      </c>
      <c r="G45" s="48"/>
      <c r="H45" s="366" t="s">
        <v>232</v>
      </c>
      <c r="I45" s="366"/>
      <c r="J45" s="366"/>
      <c r="K45" s="366"/>
    </row>
    <row r="46" spans="1:18" ht="189.95" customHeight="1">
      <c r="B46" s="310"/>
      <c r="C46" s="308" t="s">
        <v>106</v>
      </c>
      <c r="D46" s="308"/>
      <c r="E46" s="308"/>
      <c r="F46" s="139">
        <f ca="1">DATA_02!C85</f>
        <v>0</v>
      </c>
      <c r="G46" s="48"/>
      <c r="H46" s="366" t="s">
        <v>233</v>
      </c>
      <c r="I46" s="366"/>
      <c r="J46" s="366"/>
      <c r="K46" s="366"/>
    </row>
    <row r="47" spans="1:18" ht="87.95" customHeight="1">
      <c r="B47" s="310"/>
      <c r="C47" s="324" t="s">
        <v>108</v>
      </c>
      <c r="D47" s="324"/>
      <c r="E47" s="324"/>
      <c r="F47" s="142" t="str">
        <f ca="1">DATA_02!C86</f>
        <v>無</v>
      </c>
      <c r="G47" s="48"/>
      <c r="H47" s="366" t="s">
        <v>234</v>
      </c>
      <c r="I47" s="366"/>
      <c r="J47" s="366"/>
      <c r="K47" s="366"/>
    </row>
    <row r="48" spans="1:18" ht="109.15" customHeight="1">
      <c r="B48" s="310"/>
      <c r="C48" s="308" t="s">
        <v>110</v>
      </c>
      <c r="D48" s="308"/>
      <c r="E48" s="308"/>
      <c r="F48" s="139" t="str">
        <f ca="1">DATA_02!C87</f>
        <v>無</v>
      </c>
      <c r="G48" s="48"/>
      <c r="H48" s="366" t="s">
        <v>235</v>
      </c>
      <c r="I48" s="366"/>
      <c r="J48" s="366"/>
      <c r="K48" s="366"/>
    </row>
    <row r="49" spans="2:11" ht="138.94999999999999" customHeight="1">
      <c r="B49" s="310"/>
      <c r="C49" s="308" t="s">
        <v>112</v>
      </c>
      <c r="D49" s="308"/>
      <c r="E49" s="308"/>
      <c r="F49" s="142" t="str">
        <f ca="1">DATA_02!C88</f>
        <v>無</v>
      </c>
      <c r="G49" s="48"/>
      <c r="H49" s="366" t="s">
        <v>269</v>
      </c>
      <c r="I49" s="366"/>
      <c r="J49" s="366"/>
      <c r="K49" s="366"/>
    </row>
    <row r="50" spans="2:11" ht="78" customHeight="1">
      <c r="B50" s="310"/>
      <c r="C50" s="308" t="s">
        <v>114</v>
      </c>
      <c r="D50" s="308"/>
      <c r="E50" s="308"/>
      <c r="F50" s="139" t="str">
        <f ca="1">DATA_02!C89</f>
        <v>無</v>
      </c>
      <c r="G50" s="48"/>
      <c r="H50" s="366" t="s">
        <v>237</v>
      </c>
      <c r="I50" s="366"/>
      <c r="J50" s="366"/>
      <c r="K50" s="366"/>
    </row>
    <row r="51" spans="2:11" ht="59.1" customHeight="1">
      <c r="B51" s="310"/>
      <c r="C51" s="308" t="s">
        <v>116</v>
      </c>
      <c r="D51" s="308"/>
      <c r="E51" s="308"/>
      <c r="F51" s="142" t="str">
        <f ca="1">DATA_02!C90</f>
        <v>無</v>
      </c>
      <c r="G51" s="48"/>
      <c r="H51" s="366" t="s">
        <v>238</v>
      </c>
      <c r="I51" s="366"/>
      <c r="J51" s="366"/>
      <c r="K51" s="366"/>
    </row>
    <row r="52" spans="2:11" ht="59.1" customHeight="1">
      <c r="B52" s="310"/>
      <c r="C52" s="308" t="s">
        <v>118</v>
      </c>
      <c r="D52" s="308"/>
      <c r="E52" s="308"/>
      <c r="F52" s="139">
        <f ca="1">DATA_02!C91</f>
        <v>0</v>
      </c>
      <c r="G52" s="48"/>
      <c r="H52" s="366" t="s">
        <v>239</v>
      </c>
      <c r="I52" s="366"/>
      <c r="J52" s="366"/>
      <c r="K52" s="366"/>
    </row>
    <row r="53" spans="2:11" ht="60.6" customHeight="1">
      <c r="B53" s="310"/>
      <c r="C53" s="308" t="s">
        <v>120</v>
      </c>
      <c r="D53" s="308"/>
      <c r="E53" s="308"/>
      <c r="F53" s="142">
        <f>DATA_02!C92</f>
        <v>0</v>
      </c>
      <c r="G53" s="48"/>
      <c r="H53" s="366" t="s">
        <v>240</v>
      </c>
      <c r="I53" s="366"/>
      <c r="J53" s="366"/>
      <c r="K53" s="366"/>
    </row>
    <row r="54" spans="2:11" ht="80.45" customHeight="1">
      <c r="B54" s="306" t="s">
        <v>122</v>
      </c>
      <c r="C54" s="308" t="s">
        <v>123</v>
      </c>
      <c r="D54" s="308"/>
      <c r="E54" s="308"/>
      <c r="F54" s="139" t="str">
        <f ca="1">DATA_02!C93</f>
        <v>無</v>
      </c>
      <c r="G54" s="48"/>
      <c r="H54" s="366" t="s">
        <v>241</v>
      </c>
      <c r="I54" s="366"/>
      <c r="J54" s="366"/>
      <c r="K54" s="366"/>
    </row>
    <row r="55" spans="2:11" ht="165.95" customHeight="1">
      <c r="B55" s="310"/>
      <c r="C55" s="308" t="s">
        <v>125</v>
      </c>
      <c r="D55" s="308"/>
      <c r="E55" s="308"/>
      <c r="F55" s="142" t="str">
        <f ca="1">DATA_02!C94</f>
        <v>無</v>
      </c>
      <c r="G55" s="48"/>
      <c r="H55" s="366" t="s">
        <v>242</v>
      </c>
      <c r="I55" s="366"/>
      <c r="J55" s="366"/>
      <c r="K55" s="366"/>
    </row>
    <row r="56" spans="2:11" ht="186" customHeight="1">
      <c r="B56" s="138"/>
      <c r="C56" s="308" t="s">
        <v>127</v>
      </c>
      <c r="D56" s="308"/>
      <c r="E56" s="308"/>
      <c r="F56" s="139" t="str">
        <f ca="1">DATA_02!C95</f>
        <v>無</v>
      </c>
      <c r="G56" s="48"/>
      <c r="H56" s="366" t="s">
        <v>243</v>
      </c>
      <c r="I56" s="366"/>
      <c r="J56" s="366"/>
      <c r="K56" s="366"/>
    </row>
    <row r="57" spans="2:11" ht="195" customHeight="1">
      <c r="B57" s="138"/>
      <c r="C57" s="308" t="s">
        <v>129</v>
      </c>
      <c r="D57" s="308"/>
      <c r="E57" s="308"/>
      <c r="F57" s="142" t="str">
        <f ca="1">DATA_02!C96</f>
        <v>無</v>
      </c>
      <c r="G57" s="48"/>
      <c r="H57" s="366" t="s">
        <v>244</v>
      </c>
      <c r="I57" s="366"/>
      <c r="J57" s="366"/>
      <c r="K57" s="366"/>
    </row>
    <row r="58" spans="2:11" ht="216" customHeight="1">
      <c r="B58" s="138"/>
      <c r="C58" s="308" t="s">
        <v>131</v>
      </c>
      <c r="D58" s="308"/>
      <c r="E58" s="308"/>
      <c r="F58" s="139" t="str">
        <f ca="1">DATA_02!C97</f>
        <v>無</v>
      </c>
      <c r="G58" s="48"/>
      <c r="H58" s="366" t="s">
        <v>245</v>
      </c>
      <c r="I58" s="366"/>
      <c r="J58" s="366"/>
      <c r="K58" s="366"/>
    </row>
    <row r="59" spans="2:11" ht="65.099999999999994" customHeight="1">
      <c r="B59" s="306" t="s">
        <v>133</v>
      </c>
      <c r="C59" s="308" t="s">
        <v>134</v>
      </c>
      <c r="D59" s="308"/>
      <c r="E59" s="308"/>
      <c r="F59" s="142">
        <f ca="1">DATA_02!C98</f>
        <v>0</v>
      </c>
      <c r="G59" s="48"/>
      <c r="H59" s="366" t="s">
        <v>246</v>
      </c>
      <c r="I59" s="366"/>
      <c r="J59" s="366"/>
      <c r="K59" s="366"/>
    </row>
    <row r="60" spans="2:11" ht="137.1" customHeight="1">
      <c r="B60" s="307"/>
      <c r="C60" s="308" t="s">
        <v>137</v>
      </c>
      <c r="D60" s="308"/>
      <c r="E60" s="308"/>
      <c r="F60" s="139">
        <f ca="1">DATA_02!C99</f>
        <v>0</v>
      </c>
      <c r="G60" s="48"/>
      <c r="H60" s="366" t="s">
        <v>247</v>
      </c>
      <c r="I60" s="366"/>
      <c r="J60" s="366"/>
      <c r="K60" s="366"/>
    </row>
    <row r="61" spans="2:11" ht="131.1" customHeight="1">
      <c r="B61" s="50" t="s">
        <v>139</v>
      </c>
      <c r="C61" s="300" t="s">
        <v>140</v>
      </c>
      <c r="D61" s="300"/>
      <c r="E61" s="300"/>
      <c r="F61" s="142" t="str">
        <f ca="1">DATA_02!C100</f>
        <v>無</v>
      </c>
      <c r="G61" s="49"/>
      <c r="H61" s="372" t="s">
        <v>248</v>
      </c>
      <c r="I61" s="373"/>
      <c r="J61" s="373"/>
      <c r="K61" s="373"/>
    </row>
    <row r="63" spans="2:11" ht="39.75">
      <c r="B63" s="13" t="s">
        <v>142</v>
      </c>
      <c r="C63" s="13"/>
    </row>
    <row r="64" spans="2:11" ht="39.75" hidden="1">
      <c r="B64" s="365"/>
      <c r="C64" s="365"/>
      <c r="D64" s="365"/>
      <c r="E64" s="365"/>
      <c r="F64" s="365"/>
      <c r="G64" s="365"/>
      <c r="H64" s="365"/>
      <c r="I64" s="365"/>
      <c r="J64" s="365"/>
      <c r="K64" s="365"/>
    </row>
    <row r="65" spans="2:12" ht="39.75">
      <c r="B65" s="13"/>
      <c r="C65" s="13"/>
    </row>
    <row r="66" spans="2:12" ht="38.1" customHeight="1">
      <c r="B66" s="367" t="s">
        <v>143</v>
      </c>
      <c r="C66" s="368"/>
      <c r="D66" s="368"/>
      <c r="E66" s="368"/>
      <c r="F66" s="135" t="s">
        <v>249</v>
      </c>
      <c r="G66" s="66" t="s">
        <v>231</v>
      </c>
      <c r="H66" s="67" t="s">
        <v>101</v>
      </c>
      <c r="I66" s="67"/>
      <c r="J66" s="6"/>
      <c r="K66" s="6"/>
    </row>
    <row r="67" spans="2:12" ht="222" customHeight="1">
      <c r="B67" s="305" t="s">
        <v>144</v>
      </c>
      <c r="C67" s="290" t="s">
        <v>145</v>
      </c>
      <c r="D67" s="291"/>
      <c r="E67" s="291"/>
      <c r="F67" s="46" t="str">
        <f ca="1">DATA_02!$E105</f>
        <v>有</v>
      </c>
      <c r="G67" s="68"/>
      <c r="H67" s="366" t="s">
        <v>250</v>
      </c>
      <c r="I67" s="366"/>
      <c r="J67" s="366"/>
      <c r="K67" s="366"/>
    </row>
    <row r="68" spans="2:12" ht="326.10000000000002" customHeight="1">
      <c r="B68" s="305"/>
      <c r="C68" s="290" t="s">
        <v>146</v>
      </c>
      <c r="D68" s="291"/>
      <c r="E68" s="291"/>
      <c r="F68" s="46" t="str">
        <f ca="1">DATA_02!$E106</f>
        <v>無</v>
      </c>
      <c r="G68" s="68"/>
      <c r="H68" s="366" t="s">
        <v>251</v>
      </c>
      <c r="I68" s="366"/>
      <c r="J68" s="366"/>
      <c r="K68" s="366"/>
      <c r="L68" s="15"/>
    </row>
    <row r="69" spans="2:12" ht="156.94999999999999" customHeight="1">
      <c r="B69" s="305"/>
      <c r="C69" s="290" t="s">
        <v>148</v>
      </c>
      <c r="D69" s="291"/>
      <c r="E69" s="291"/>
      <c r="F69" s="46" t="str">
        <f ca="1">DATA_02!$E107</f>
        <v>無</v>
      </c>
      <c r="G69" s="68"/>
      <c r="H69" s="366" t="s">
        <v>252</v>
      </c>
      <c r="I69" s="366"/>
      <c r="J69" s="366"/>
      <c r="K69" s="366"/>
    </row>
    <row r="70" spans="2:12" ht="137.1" customHeight="1">
      <c r="B70" s="305"/>
      <c r="C70" s="290" t="s">
        <v>150</v>
      </c>
      <c r="D70" s="291"/>
      <c r="E70" s="291"/>
      <c r="F70" s="46" t="str">
        <f ca="1">DATA_02!$E108</f>
        <v>有</v>
      </c>
      <c r="G70" s="68"/>
      <c r="H70" s="366" t="s">
        <v>253</v>
      </c>
      <c r="I70" s="366"/>
      <c r="J70" s="366"/>
      <c r="K70" s="366"/>
    </row>
    <row r="71" spans="2:12" ht="81.95" customHeight="1">
      <c r="B71" s="305"/>
      <c r="C71" s="290" t="s">
        <v>152</v>
      </c>
      <c r="D71" s="291"/>
      <c r="E71" s="291"/>
      <c r="F71" s="46" t="str">
        <f ca="1">DATA_02!$E109</f>
        <v>有</v>
      </c>
      <c r="G71" s="68"/>
      <c r="H71" s="366" t="s">
        <v>254</v>
      </c>
      <c r="I71" s="366"/>
      <c r="J71" s="366"/>
      <c r="K71" s="366"/>
    </row>
    <row r="72" spans="2:12" ht="197.1" customHeight="1">
      <c r="B72" s="305"/>
      <c r="C72" s="290" t="s">
        <v>153</v>
      </c>
      <c r="D72" s="291"/>
      <c r="E72" s="291"/>
      <c r="F72" s="46" t="str">
        <f ca="1">DATA_02!$E110</f>
        <v>有</v>
      </c>
      <c r="G72" s="68"/>
      <c r="H72" s="366" t="s">
        <v>255</v>
      </c>
      <c r="I72" s="366"/>
      <c r="J72" s="366"/>
      <c r="K72" s="366"/>
    </row>
    <row r="73" spans="2:12" ht="105.95" customHeight="1">
      <c r="B73" s="305"/>
      <c r="C73" s="290" t="s">
        <v>155</v>
      </c>
      <c r="D73" s="291"/>
      <c r="E73" s="291"/>
      <c r="F73" s="46" t="str">
        <f ca="1">DATA_02!$E111</f>
        <v>有</v>
      </c>
      <c r="G73" s="68"/>
      <c r="H73" s="366" t="s">
        <v>256</v>
      </c>
      <c r="I73" s="366"/>
      <c r="J73" s="366"/>
      <c r="K73" s="366"/>
      <c r="L73" s="15"/>
    </row>
    <row r="74" spans="2:12" ht="135" customHeight="1">
      <c r="B74" s="299" t="s">
        <v>157</v>
      </c>
      <c r="C74" s="290" t="s">
        <v>158</v>
      </c>
      <c r="D74" s="291"/>
      <c r="E74" s="291"/>
      <c r="F74" s="46" t="str">
        <f ca="1">DATA_02!$E112</f>
        <v>無</v>
      </c>
      <c r="G74" s="68"/>
      <c r="H74" s="366" t="s">
        <v>257</v>
      </c>
      <c r="I74" s="366"/>
      <c r="J74" s="366"/>
      <c r="K74" s="366"/>
    </row>
    <row r="75" spans="2:12" ht="264.95" customHeight="1">
      <c r="B75" s="299"/>
      <c r="C75" s="290" t="s">
        <v>160</v>
      </c>
      <c r="D75" s="291"/>
      <c r="E75" s="291"/>
      <c r="F75" s="46" t="str">
        <f ca="1">DATA_02!$E113</f>
        <v>無</v>
      </c>
      <c r="G75" s="68"/>
      <c r="H75" s="366" t="s">
        <v>258</v>
      </c>
      <c r="I75" s="366"/>
      <c r="J75" s="366"/>
      <c r="K75" s="366"/>
    </row>
    <row r="76" spans="2:12" ht="134.1" customHeight="1">
      <c r="B76" s="58" t="s">
        <v>162</v>
      </c>
      <c r="C76" s="290" t="s">
        <v>163</v>
      </c>
      <c r="D76" s="291"/>
      <c r="E76" s="291"/>
      <c r="F76" s="46" t="str">
        <f ca="1">DATA_02!$E114</f>
        <v>有</v>
      </c>
      <c r="G76" s="68"/>
      <c r="H76" s="366" t="s">
        <v>259</v>
      </c>
      <c r="I76" s="366"/>
      <c r="J76" s="366"/>
      <c r="K76" s="366"/>
    </row>
    <row r="77" spans="2:12" ht="60.95" customHeight="1">
      <c r="B77" s="298" t="s">
        <v>164</v>
      </c>
      <c r="C77" s="290" t="s">
        <v>165</v>
      </c>
      <c r="D77" s="291"/>
      <c r="E77" s="291"/>
      <c r="F77" s="46" t="str">
        <f ca="1">DATA_02!$E115</f>
        <v>有</v>
      </c>
      <c r="G77" s="68"/>
      <c r="H77" s="366" t="s">
        <v>260</v>
      </c>
      <c r="I77" s="366"/>
      <c r="J77" s="366"/>
      <c r="K77" s="366"/>
    </row>
    <row r="78" spans="2:12" ht="87" customHeight="1">
      <c r="B78" s="289"/>
      <c r="C78" s="290" t="s">
        <v>167</v>
      </c>
      <c r="D78" s="291"/>
      <c r="E78" s="291"/>
      <c r="F78" s="46" t="str">
        <f ca="1">DATA_02!$E116</f>
        <v>無</v>
      </c>
      <c r="G78" s="68"/>
      <c r="H78" s="366" t="s">
        <v>261</v>
      </c>
      <c r="I78" s="366"/>
      <c r="J78" s="366"/>
      <c r="K78" s="366"/>
    </row>
    <row r="79" spans="2:12" ht="83.1" customHeight="1">
      <c r="B79" s="297" t="s">
        <v>169</v>
      </c>
      <c r="C79" s="290" t="s">
        <v>170</v>
      </c>
      <c r="D79" s="291"/>
      <c r="E79" s="291"/>
      <c r="F79" s="46" t="str">
        <f ca="1">DATA_02!$E117</f>
        <v>無</v>
      </c>
      <c r="G79" s="68"/>
      <c r="H79" s="366" t="s">
        <v>262</v>
      </c>
      <c r="I79" s="366"/>
      <c r="J79" s="366"/>
      <c r="K79" s="366"/>
    </row>
    <row r="80" spans="2:12" ht="164.1" customHeight="1">
      <c r="B80" s="297"/>
      <c r="C80" s="290" t="s">
        <v>171</v>
      </c>
      <c r="D80" s="291"/>
      <c r="E80" s="291"/>
      <c r="F80" s="46" t="str">
        <f ca="1">DATA_02!$E118</f>
        <v>無</v>
      </c>
      <c r="G80" s="68"/>
      <c r="H80" s="366" t="s">
        <v>263</v>
      </c>
      <c r="I80" s="366"/>
      <c r="J80" s="366"/>
      <c r="K80" s="366"/>
    </row>
    <row r="81" spans="2:11" ht="147.94999999999999" customHeight="1">
      <c r="B81" s="298" t="s">
        <v>172</v>
      </c>
      <c r="C81" s="290" t="s">
        <v>173</v>
      </c>
      <c r="D81" s="291"/>
      <c r="E81" s="291"/>
      <c r="F81" s="46" t="str">
        <f ca="1">DATA_02!$E119</f>
        <v>無</v>
      </c>
      <c r="G81" s="68"/>
      <c r="H81" s="366" t="s">
        <v>264</v>
      </c>
      <c r="I81" s="366"/>
      <c r="J81" s="366"/>
      <c r="K81" s="366"/>
    </row>
    <row r="82" spans="2:11" ht="57" customHeight="1">
      <c r="B82" s="289"/>
      <c r="C82" s="290" t="s">
        <v>175</v>
      </c>
      <c r="D82" s="291"/>
      <c r="E82" s="291"/>
      <c r="F82" s="46" t="str">
        <f ca="1">DATA_02!$E120</f>
        <v>無</v>
      </c>
      <c r="G82" s="68"/>
      <c r="H82" s="366" t="s">
        <v>265</v>
      </c>
      <c r="I82" s="366"/>
      <c r="J82" s="366"/>
      <c r="K82" s="366"/>
    </row>
    <row r="83" spans="2:11" ht="54.95" customHeight="1">
      <c r="B83" s="288" t="s">
        <v>176</v>
      </c>
      <c r="C83" s="290" t="s">
        <v>177</v>
      </c>
      <c r="D83" s="291"/>
      <c r="E83" s="291"/>
      <c r="F83" s="46" t="str">
        <f ca="1">DATA_02!$E121</f>
        <v>有</v>
      </c>
      <c r="G83" s="68"/>
      <c r="H83" s="369" t="s">
        <v>266</v>
      </c>
      <c r="I83" s="369"/>
      <c r="J83" s="369"/>
      <c r="K83" s="369"/>
    </row>
    <row r="84" spans="2:11" ht="117.95" customHeight="1">
      <c r="B84" s="289"/>
      <c r="C84" s="290" t="s">
        <v>178</v>
      </c>
      <c r="D84" s="291"/>
      <c r="E84" s="291"/>
      <c r="F84" s="46" t="str">
        <f ca="1">DATA_02!$E122</f>
        <v>有</v>
      </c>
      <c r="G84" s="68"/>
      <c r="H84" s="366" t="s">
        <v>267</v>
      </c>
      <c r="I84" s="366"/>
      <c r="J84" s="366"/>
      <c r="K84" s="366"/>
    </row>
    <row r="85" spans="2:11" ht="75.95" customHeight="1">
      <c r="B85" s="82"/>
      <c r="C85" s="81"/>
      <c r="D85" s="81"/>
      <c r="E85" s="81"/>
      <c r="F85" s="81"/>
      <c r="G85" s="81"/>
      <c r="H85" s="3"/>
      <c r="I85" s="3"/>
      <c r="K85" s="169" t="str">
        <f>HYPERLINK(DATA!B56,"対策と本シナリオにおける効果へジャンプ")</f>
        <v>対策と本シナリオにおける効果へジャンプ</v>
      </c>
    </row>
  </sheetData>
  <sheetProtection algorithmName="SHA-512" hashValue="UdyXAg/BPm00Zob7/ihvPF3gU7h+EMMYX1sSoUqtWv4aq1H1syrsP4n+jaXIzEy8j/ivQNwYHfII6gUaneg5Gg==" saltValue="FwFQS9rWBiZ1VN3Ts9HbGg==" spinCount="100000" sheet="1" objects="1" scenarios="1"/>
  <mergeCells count="142">
    <mergeCell ref="B3:K3"/>
    <mergeCell ref="F4:K4"/>
    <mergeCell ref="B6:H6"/>
    <mergeCell ref="I6:K8"/>
    <mergeCell ref="B8:H8"/>
    <mergeCell ref="B11:K11"/>
    <mergeCell ref="B18:B20"/>
    <mergeCell ref="D18:F18"/>
    <mergeCell ref="H18:K18"/>
    <mergeCell ref="D19:F19"/>
    <mergeCell ref="H19:K19"/>
    <mergeCell ref="D20:F20"/>
    <mergeCell ref="H20:K20"/>
    <mergeCell ref="B12:K12"/>
    <mergeCell ref="B16:C16"/>
    <mergeCell ref="D16:F16"/>
    <mergeCell ref="H16:K16"/>
    <mergeCell ref="B17:C17"/>
    <mergeCell ref="D17:F17"/>
    <mergeCell ref="H17:K17"/>
    <mergeCell ref="B21:B22"/>
    <mergeCell ref="D21:F21"/>
    <mergeCell ref="H21:K21"/>
    <mergeCell ref="D22:F22"/>
    <mergeCell ref="H22:K22"/>
    <mergeCell ref="B23:B24"/>
    <mergeCell ref="D23:F23"/>
    <mergeCell ref="H23:K23"/>
    <mergeCell ref="D24:F24"/>
    <mergeCell ref="H24:K24"/>
    <mergeCell ref="D29:F29"/>
    <mergeCell ref="H29:K29"/>
    <mergeCell ref="D30:F30"/>
    <mergeCell ref="H30:K30"/>
    <mergeCell ref="D31:F31"/>
    <mergeCell ref="H31:K31"/>
    <mergeCell ref="B25:B26"/>
    <mergeCell ref="D25:F25"/>
    <mergeCell ref="H25:K25"/>
    <mergeCell ref="D26:F26"/>
    <mergeCell ref="H26:K26"/>
    <mergeCell ref="B27:B31"/>
    <mergeCell ref="D27:F27"/>
    <mergeCell ref="H27:K27"/>
    <mergeCell ref="D28:F28"/>
    <mergeCell ref="H28:K28"/>
    <mergeCell ref="B34:C34"/>
    <mergeCell ref="D34:F34"/>
    <mergeCell ref="H34:K34"/>
    <mergeCell ref="B38:K38"/>
    <mergeCell ref="D39:F39"/>
    <mergeCell ref="D40:G40"/>
    <mergeCell ref="B32:C32"/>
    <mergeCell ref="D32:F32"/>
    <mergeCell ref="H32:K32"/>
    <mergeCell ref="B33:C33"/>
    <mergeCell ref="D33:F33"/>
    <mergeCell ref="H33:K33"/>
    <mergeCell ref="C48:E48"/>
    <mergeCell ref="H48:K48"/>
    <mergeCell ref="C49:E49"/>
    <mergeCell ref="H49:K49"/>
    <mergeCell ref="C50:E50"/>
    <mergeCell ref="H50:K50"/>
    <mergeCell ref="B42:K42"/>
    <mergeCell ref="B44:E44"/>
    <mergeCell ref="H44:K44"/>
    <mergeCell ref="B45:B53"/>
    <mergeCell ref="C45:E45"/>
    <mergeCell ref="H45:K45"/>
    <mergeCell ref="C46:E46"/>
    <mergeCell ref="H46:K46"/>
    <mergeCell ref="C47:E47"/>
    <mergeCell ref="H47:K47"/>
    <mergeCell ref="B54:B55"/>
    <mergeCell ref="C54:E54"/>
    <mergeCell ref="H54:K54"/>
    <mergeCell ref="C55:E55"/>
    <mergeCell ref="H55:K55"/>
    <mergeCell ref="C56:E56"/>
    <mergeCell ref="H56:K56"/>
    <mergeCell ref="C51:E51"/>
    <mergeCell ref="H51:K51"/>
    <mergeCell ref="C52:E52"/>
    <mergeCell ref="H52:K52"/>
    <mergeCell ref="C53:E53"/>
    <mergeCell ref="H53:K53"/>
    <mergeCell ref="C57:E57"/>
    <mergeCell ref="H57:K57"/>
    <mergeCell ref="C58:E58"/>
    <mergeCell ref="H58:K58"/>
    <mergeCell ref="B59:B60"/>
    <mergeCell ref="C59:E59"/>
    <mergeCell ref="H59:K59"/>
    <mergeCell ref="C60:E60"/>
    <mergeCell ref="H60:K60"/>
    <mergeCell ref="H69:K69"/>
    <mergeCell ref="C70:E70"/>
    <mergeCell ref="H70:K70"/>
    <mergeCell ref="C71:E71"/>
    <mergeCell ref="H71:K71"/>
    <mergeCell ref="C72:E72"/>
    <mergeCell ref="H72:K72"/>
    <mergeCell ref="C61:E61"/>
    <mergeCell ref="H61:K61"/>
    <mergeCell ref="B64:K64"/>
    <mergeCell ref="B66:E66"/>
    <mergeCell ref="B67:B73"/>
    <mergeCell ref="C67:E67"/>
    <mergeCell ref="H67:K67"/>
    <mergeCell ref="C68:E68"/>
    <mergeCell ref="H68:K68"/>
    <mergeCell ref="C69:E69"/>
    <mergeCell ref="C76:E76"/>
    <mergeCell ref="H76:K76"/>
    <mergeCell ref="B77:B78"/>
    <mergeCell ref="C77:E77"/>
    <mergeCell ref="H77:K77"/>
    <mergeCell ref="C78:E78"/>
    <mergeCell ref="H78:K78"/>
    <mergeCell ref="C73:E73"/>
    <mergeCell ref="H73:K73"/>
    <mergeCell ref="B74:B75"/>
    <mergeCell ref="C74:E74"/>
    <mergeCell ref="H74:K74"/>
    <mergeCell ref="C75:E75"/>
    <mergeCell ref="H75:K75"/>
    <mergeCell ref="B83:B84"/>
    <mergeCell ref="C83:E83"/>
    <mergeCell ref="H83:K83"/>
    <mergeCell ref="C84:E84"/>
    <mergeCell ref="H84:K84"/>
    <mergeCell ref="B79:B80"/>
    <mergeCell ref="C79:E79"/>
    <mergeCell ref="H79:K79"/>
    <mergeCell ref="C80:E80"/>
    <mergeCell ref="H80:K80"/>
    <mergeCell ref="B81:B82"/>
    <mergeCell ref="C81:E81"/>
    <mergeCell ref="H81:K81"/>
    <mergeCell ref="C82:E82"/>
    <mergeCell ref="H82:K82"/>
  </mergeCells>
  <phoneticPr fontId="2"/>
  <conditionalFormatting sqref="G36">
    <cfRule type="containsText" dxfId="91" priority="3" operator="containsText" text="入力完了">
      <formula>NOT(ISERROR(SEARCH("入力完了",G36)))</formula>
    </cfRule>
    <cfRule type="containsText" dxfId="90" priority="7" operator="containsText" text="入力未完了">
      <formula>NOT(ISERROR(SEARCH("入力未完了",G36)))</formula>
    </cfRule>
  </conditionalFormatting>
  <conditionalFormatting sqref="F45:F61">
    <cfRule type="containsText" dxfId="89" priority="4" stopIfTrue="1" operator="containsText" text="無">
      <formula>NOT(ISERROR(SEARCH("無",F45)))</formula>
    </cfRule>
    <cfRule type="cellIs" dxfId="88" priority="6" operator="equal">
      <formula>0</formula>
    </cfRule>
    <cfRule type="top10" dxfId="87" priority="8" rank="3"/>
  </conditionalFormatting>
  <conditionalFormatting sqref="D40 F45:F61">
    <cfRule type="expression" dxfId="86" priority="5" stopIfTrue="1">
      <formula>$G$36="入力未完了"</formula>
    </cfRule>
  </conditionalFormatting>
  <conditionalFormatting sqref="F67:F84">
    <cfRule type="containsText" dxfId="85" priority="1" operator="containsText" text="無">
      <formula>NOT(ISERROR(SEARCH("無",F67)))</formula>
    </cfRule>
    <cfRule type="containsText" dxfId="84" priority="2" operator="containsText" text="大">
      <formula>NOT(ISERROR(SEARCH("大",F67)))</formula>
    </cfRule>
  </conditionalFormatting>
  <dataValidations count="3">
    <dataValidation allowBlank="1" showInputMessage="1" showErrorMessage="1" promptTitle="※※確認時注意※※" prompt="赤背景色の場合は質問項目が全て入力されていません！！" sqref="F45:F61" xr:uid="{00000000-0002-0000-0500-000000000000}"/>
    <dataValidation type="whole" operator="greaterThanOrEqual" allowBlank="1" showInputMessage="1" showErrorMessage="1" sqref="G29 G31:G34" xr:uid="{00000000-0002-0000-0500-000001000000}">
      <formula1>0</formula1>
    </dataValidation>
    <dataValidation type="whole" operator="greaterThan" allowBlank="1" showInputMessage="1" showErrorMessage="1" sqref="G22 G17 G20" xr:uid="{00000000-0002-0000-0500-000002000000}">
      <formula1>0</formula1>
    </dataValidation>
  </dataValidations>
  <pageMargins left="0.7" right="0.7" top="0.75" bottom="0.75" header="0.3" footer="0.3"/>
  <pageSetup paperSize="9" scale="26" orientation="portrait" r:id="rId1"/>
  <rowBreaks count="2" manualBreakCount="2">
    <brk id="36" max="10" man="1"/>
    <brk id="61" max="11" man="1"/>
  </rowBreaks>
  <colBreaks count="1" manualBreakCount="1">
    <brk id="11"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 id="{3396CFAB-22F5-C747-BA7F-DA97B5FD002C}">
            <xm:f>DATA_02!F60=0</xm:f>
            <x14:dxf>
              <fill>
                <patternFill patternType="lightTrellis">
                  <bgColor theme="2" tint="-0.499984740745262"/>
                </patternFill>
              </fill>
              <border>
                <left style="thin">
                  <color auto="1"/>
                </left>
                <right style="thin">
                  <color auto="1"/>
                </right>
                <top style="thin">
                  <color auto="1"/>
                </top>
                <bottom style="thin">
                  <color auto="1"/>
                </bottom>
                <vertical/>
                <horizontal/>
              </border>
            </x14:dxf>
          </x14:cfRule>
          <x14:cfRule type="expression" priority="10" id="{C32F2948-E3CD-B84E-9246-DA6F9C245005}">
            <xm:f>AND(DATA_02!G60=1,G17="")</xm:f>
            <x14:dxf>
              <fill>
                <patternFill>
                  <bgColor rgb="FFFFC7CE"/>
                </patternFill>
              </fill>
              <border>
                <left style="thin">
                  <color auto="1"/>
                </left>
                <right style="thin">
                  <color auto="1"/>
                </right>
                <top style="thin">
                  <color auto="1"/>
                </top>
                <bottom style="thin">
                  <color auto="1"/>
                </bottom>
              </border>
            </x14:dxf>
          </x14:cfRule>
          <xm:sqref>G17:G34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500-000003000000}">
          <x14:formula1>
            <xm:f>DATA!$C$64:$D$64</xm:f>
          </x14:formula1>
          <xm:sqref>G21</xm:sqref>
        </x14:dataValidation>
        <x14:dataValidation type="list" allowBlank="1" showInputMessage="1" showErrorMessage="1" xr:uid="{00000000-0002-0000-0500-000004000000}">
          <x14:formula1>
            <xm:f>DATA!$C$61:$D$61</xm:f>
          </x14:formula1>
          <xm:sqref>G18:G19</xm:sqref>
        </x14:dataValidation>
        <x14:dataValidation type="list" allowBlank="1" showInputMessage="1" showErrorMessage="1" xr:uid="{00000000-0002-0000-0500-000005000000}">
          <x14:formula1>
            <xm:f>DATA!$C$66:$D$66</xm:f>
          </x14:formula1>
          <xm:sqref>G23</xm:sqref>
        </x14:dataValidation>
        <x14:dataValidation type="list" allowBlank="1" showInputMessage="1" showErrorMessage="1" xr:uid="{00000000-0002-0000-0500-000006000000}">
          <x14:formula1>
            <xm:f>DATA!$C$68:$D$68</xm:f>
          </x14:formula1>
          <xm:sqref>G25:G26</xm:sqref>
        </x14:dataValidation>
        <x14:dataValidation type="list" allowBlank="1" showInputMessage="1" showErrorMessage="1" xr:uid="{00000000-0002-0000-0500-000007000000}">
          <x14:formula1>
            <xm:f>DATA!$C$70:$D$70</xm:f>
          </x14:formula1>
          <xm:sqref>G27:G28 G30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dimension ref="A1:R85"/>
  <sheetViews>
    <sheetView showGridLines="0" workbookViewId="0"/>
  </sheetViews>
  <sheetFormatPr defaultColWidth="7.5546875" defaultRowHeight="18.75"/>
  <cols>
    <col min="1" max="1" width="2.33203125" style="1" customWidth="1"/>
    <col min="2" max="2" width="4.88671875" style="1" customWidth="1"/>
    <col min="3" max="3" width="2" style="1" customWidth="1"/>
    <col min="4" max="4" width="18.33203125" style="4" customWidth="1"/>
    <col min="5" max="5" width="20.6640625" style="4" customWidth="1"/>
    <col min="6" max="6" width="22.5546875" style="4" customWidth="1"/>
    <col min="7" max="7" width="20.6640625" style="4" customWidth="1"/>
    <col min="8" max="8" width="16.44140625" style="1" customWidth="1"/>
    <col min="9" max="9" width="18" style="1" customWidth="1"/>
    <col min="10" max="10" width="18.33203125" style="1" customWidth="1"/>
    <col min="11" max="11" width="41" style="1" customWidth="1"/>
    <col min="12" max="12" width="7.109375" style="14" customWidth="1"/>
    <col min="13" max="14" width="9.88671875" style="167" bestFit="1" customWidth="1"/>
    <col min="15" max="15" width="10" style="167" bestFit="1" customWidth="1"/>
    <col min="16" max="16" width="9.88671875" style="42" bestFit="1" customWidth="1"/>
    <col min="17" max="18" width="7.5546875" style="42"/>
    <col min="19" max="16384" width="7.5546875" style="1"/>
  </cols>
  <sheetData>
    <row r="1" spans="1:12" ht="39.75">
      <c r="B1" s="154" t="str">
        <f>DATA!B5</f>
        <v>インフラ(エネルギー・交通)</v>
      </c>
      <c r="C1" s="8"/>
      <c r="D1" s="8"/>
      <c r="E1" s="8"/>
      <c r="F1" s="8" t="str">
        <f>TOP!C10</f>
        <v>ランサムウェアによる被害</v>
      </c>
      <c r="G1" s="8"/>
      <c r="H1" s="8"/>
      <c r="I1" s="8"/>
      <c r="J1" s="8"/>
      <c r="K1" s="8"/>
    </row>
    <row r="2" spans="1:12" ht="18" customHeight="1">
      <c r="B2" s="12" t="s">
        <v>180</v>
      </c>
      <c r="C2" s="12"/>
      <c r="D2" s="12"/>
      <c r="E2" s="12"/>
      <c r="F2" s="12"/>
      <c r="G2" s="12"/>
      <c r="H2" s="12"/>
      <c r="I2" s="12"/>
      <c r="J2" s="12"/>
      <c r="K2" s="12"/>
    </row>
    <row r="3" spans="1:12" ht="75.95" customHeight="1">
      <c r="B3" s="345" t="str">
        <f ca="1">OFFSET('シナリオ(製造業)'!C3,DATA!A54,0)</f>
        <v xml:space="preserve">本シートでは、情報処理推進機構(以下、IPA)が2022年に発表した「情報セキュリティ10大脅威 2022※」のうち、「ランサムウェアによる被害」の具体的なシナリオとその被害額、および対策について説明します。「【2】質問」にご回答の上、セキュリティ施策導入の判断材料としてご活用ください。
</v>
      </c>
      <c r="C3" s="345"/>
      <c r="D3" s="345"/>
      <c r="E3" s="345"/>
      <c r="F3" s="345"/>
      <c r="G3" s="345"/>
      <c r="H3" s="345"/>
      <c r="I3" s="345"/>
      <c r="J3" s="345"/>
      <c r="K3" s="345"/>
    </row>
    <row r="4" spans="1:12" ht="39.950000000000003" customHeight="1">
      <c r="B4" s="12"/>
      <c r="C4" s="12"/>
      <c r="D4" s="12"/>
      <c r="E4" s="11"/>
      <c r="F4" s="358" t="s">
        <v>181</v>
      </c>
      <c r="G4" s="358"/>
      <c r="H4" s="358"/>
      <c r="I4" s="358"/>
      <c r="J4" s="358"/>
      <c r="K4" s="358"/>
    </row>
    <row r="5" spans="1:12" ht="39.75">
      <c r="A5" s="10" t="s">
        <v>182</v>
      </c>
      <c r="H5" s="9"/>
      <c r="I5" s="9"/>
      <c r="J5" s="9"/>
      <c r="K5" s="9"/>
    </row>
    <row r="6" spans="1:12" s="4" customFormat="1" ht="87.95" customHeight="1">
      <c r="B6" s="346" t="str">
        <f ca="1">OFFSET('シナリオ(製造業)'!D3,DATA!A54,0)</f>
        <v xml:space="preserve"> ランサムウェアとは、ウイルスの一種です。PCやサーバが感染すると、端末のロックや、データの暗号化が行われ、その復旧と引き換えに金銭を要求されます。また、重要な情報が窃取されることもあり、社会的信用を失うおそれがあります。さらに、復旧に時間が掛かる場合、更なる経済的損失につながるおそれもあります。</v>
      </c>
      <c r="C6" s="347"/>
      <c r="D6" s="347"/>
      <c r="E6" s="347"/>
      <c r="F6" s="347"/>
      <c r="G6" s="347"/>
      <c r="H6" s="348"/>
      <c r="I6" s="357"/>
      <c r="J6" s="357"/>
      <c r="K6" s="357"/>
      <c r="L6" s="14"/>
    </row>
    <row r="7" spans="1:12">
      <c r="B7" s="9"/>
      <c r="C7" s="9"/>
      <c r="D7" s="9"/>
      <c r="E7" s="9"/>
      <c r="F7" s="9"/>
      <c r="G7" s="9"/>
      <c r="H7" s="9"/>
      <c r="I7" s="357"/>
      <c r="J7" s="357"/>
      <c r="K7" s="357"/>
    </row>
    <row r="8" spans="1:12" ht="230.1" customHeight="1">
      <c r="B8" s="349" t="str">
        <f ca="1">OFFSET('シナリオ(インフラ業)'!F3,DATA!A54,0)</f>
        <v>　インフラ業である自社がランサムウェア攻撃を受け、各拠点のPC、社内システムの中でも設備管理に関わる主要システムがダウンして、安全性が確認できないことから、3日間のサービス供給停止の被害が発生した。自社従業員がマルウェア添付メールを開封してしまい、当該従業員PCから社内ネットワークにマルウェア感染が拡大し、設備管理システムサーバ, 社内ファイル共有サーバまで感染した。その際にサーバ内データの暗号化が行われたため、設備管理業務の継続ができなくなった。自社CSIRTで初動対応を行いNW遮断、証拠保全、被害拡大の防止を行った。その後セキュリティベンダにフォレンジック調査を依頼。調査の中で個人情報の流出はなかったことが判明したが、攻撃者からサービス供給の再開を求める場合ビットコインで振り込みを行うよう要求があった。その後、身代金の支払いはせずに感染したPCとサーバの復旧作業を急いだ。ハードウェア損傷はなし。インシデントから復旧後に社内のセキュリティ教育を外部業者に委託して実施した。</v>
      </c>
      <c r="C8" s="350"/>
      <c r="D8" s="350"/>
      <c r="E8" s="350"/>
      <c r="F8" s="350"/>
      <c r="G8" s="350"/>
      <c r="H8" s="351"/>
      <c r="I8" s="357"/>
      <c r="J8" s="357"/>
      <c r="K8" s="357"/>
    </row>
    <row r="9" spans="1:12">
      <c r="B9" s="2"/>
      <c r="C9" s="2"/>
      <c r="J9" s="1" t="s">
        <v>183</v>
      </c>
    </row>
    <row r="10" spans="1:12" ht="39.75">
      <c r="A10" s="10" t="s">
        <v>184</v>
      </c>
    </row>
    <row r="11" spans="1:12" ht="27" customHeight="1">
      <c r="B11" s="352" t="s">
        <v>185</v>
      </c>
      <c r="C11" s="352"/>
      <c r="D11" s="352"/>
      <c r="E11" s="352"/>
      <c r="F11" s="352"/>
      <c r="G11" s="352"/>
      <c r="H11" s="352"/>
      <c r="I11" s="352"/>
      <c r="J11" s="352"/>
      <c r="K11" s="352"/>
    </row>
    <row r="12" spans="1:12" ht="54" hidden="1" customHeight="1">
      <c r="B12" s="341" t="s">
        <v>186</v>
      </c>
      <c r="C12" s="341"/>
      <c r="D12" s="341"/>
      <c r="E12" s="341"/>
      <c r="F12" s="341"/>
      <c r="G12" s="341"/>
      <c r="H12" s="341"/>
      <c r="I12" s="341"/>
      <c r="J12" s="341"/>
      <c r="K12" s="341"/>
    </row>
    <row r="13" spans="1:12">
      <c r="B13" s="2"/>
      <c r="C13" s="2"/>
    </row>
    <row r="14" spans="1:12">
      <c r="B14" s="2"/>
      <c r="C14" s="2"/>
      <c r="G14" s="103" t="s">
        <v>187</v>
      </c>
      <c r="H14" s="78" t="s">
        <v>188</v>
      </c>
      <c r="I14" s="105" t="s">
        <v>189</v>
      </c>
    </row>
    <row r="15" spans="1:12">
      <c r="B15" s="2"/>
      <c r="C15" s="2"/>
      <c r="H15" s="102"/>
    </row>
    <row r="16" spans="1:12" ht="18.95" customHeight="1">
      <c r="B16" s="355" t="s">
        <v>190</v>
      </c>
      <c r="C16" s="356"/>
      <c r="D16" s="342" t="s">
        <v>191</v>
      </c>
      <c r="E16" s="342"/>
      <c r="F16" s="342"/>
      <c r="G16" s="7"/>
      <c r="H16" s="353" t="s">
        <v>192</v>
      </c>
      <c r="I16" s="354"/>
      <c r="J16" s="354"/>
      <c r="K16" s="354"/>
    </row>
    <row r="17" spans="2:18" ht="51.75" customHeight="1">
      <c r="B17" s="343" t="s">
        <v>193</v>
      </c>
      <c r="C17" s="344"/>
      <c r="D17" s="339" t="s">
        <v>194</v>
      </c>
      <c r="E17" s="340"/>
      <c r="F17" s="340"/>
      <c r="G17" s="183"/>
      <c r="H17" s="331"/>
      <c r="I17" s="332"/>
      <c r="J17" s="332"/>
      <c r="K17" s="333"/>
      <c r="L17" s="167"/>
      <c r="R17" s="1"/>
    </row>
    <row r="18" spans="2:18" ht="79.5" customHeight="1">
      <c r="B18" s="325" t="s">
        <v>195</v>
      </c>
      <c r="C18" s="107">
        <v>1</v>
      </c>
      <c r="D18" s="339" t="s">
        <v>196</v>
      </c>
      <c r="E18" s="340"/>
      <c r="F18" s="340"/>
      <c r="G18" s="184"/>
      <c r="H18" s="328" t="s">
        <v>197</v>
      </c>
      <c r="I18" s="329"/>
      <c r="J18" s="329"/>
      <c r="K18" s="330"/>
      <c r="L18" s="167"/>
      <c r="R18" s="1"/>
    </row>
    <row r="19" spans="2:18" ht="79.5" customHeight="1">
      <c r="B19" s="326"/>
      <c r="C19" s="107">
        <v>2</v>
      </c>
      <c r="D19" s="339" t="s">
        <v>198</v>
      </c>
      <c r="E19" s="340"/>
      <c r="F19" s="340"/>
      <c r="G19" s="184"/>
      <c r="H19" s="331"/>
      <c r="I19" s="332"/>
      <c r="J19" s="332"/>
      <c r="K19" s="333"/>
      <c r="L19" s="167"/>
      <c r="R19" s="1"/>
    </row>
    <row r="20" spans="2:18" ht="54" customHeight="1">
      <c r="B20" s="327"/>
      <c r="C20" s="107">
        <v>3</v>
      </c>
      <c r="D20" s="339" t="s">
        <v>199</v>
      </c>
      <c r="E20" s="340"/>
      <c r="F20" s="340"/>
      <c r="G20" s="183"/>
      <c r="H20" s="331"/>
      <c r="I20" s="332"/>
      <c r="J20" s="332"/>
      <c r="K20" s="333"/>
      <c r="L20" s="167"/>
      <c r="R20" s="1"/>
    </row>
    <row r="21" spans="2:18" ht="66" customHeight="1">
      <c r="B21" s="334" t="s">
        <v>200</v>
      </c>
      <c r="C21" s="108">
        <v>1</v>
      </c>
      <c r="D21" s="339" t="s">
        <v>270</v>
      </c>
      <c r="E21" s="340"/>
      <c r="F21" s="340"/>
      <c r="G21" s="184"/>
      <c r="H21" s="336" t="s">
        <v>202</v>
      </c>
      <c r="I21" s="337"/>
      <c r="J21" s="337"/>
      <c r="K21" s="338"/>
      <c r="L21" s="167"/>
      <c r="R21" s="1"/>
    </row>
    <row r="22" spans="2:18" ht="57" customHeight="1">
      <c r="B22" s="335"/>
      <c r="C22" s="109">
        <v>2</v>
      </c>
      <c r="D22" s="339" t="s">
        <v>268</v>
      </c>
      <c r="E22" s="340"/>
      <c r="F22" s="340"/>
      <c r="G22" s="183"/>
      <c r="H22" s="331"/>
      <c r="I22" s="332"/>
      <c r="J22" s="332"/>
      <c r="K22" s="333"/>
      <c r="L22" s="167"/>
      <c r="R22" s="1"/>
    </row>
    <row r="23" spans="2:18" ht="42.95" customHeight="1">
      <c r="B23" s="359" t="s">
        <v>204</v>
      </c>
      <c r="C23" s="108">
        <v>1</v>
      </c>
      <c r="D23" s="363" t="s">
        <v>205</v>
      </c>
      <c r="E23" s="364"/>
      <c r="F23" s="364"/>
      <c r="G23" s="184"/>
      <c r="H23" s="331"/>
      <c r="I23" s="332"/>
      <c r="J23" s="332"/>
      <c r="K23" s="333"/>
      <c r="L23" s="167"/>
      <c r="R23" s="1"/>
    </row>
    <row r="24" spans="2:18" ht="45" customHeight="1">
      <c r="B24" s="360"/>
      <c r="C24" s="109">
        <v>2</v>
      </c>
      <c r="D24" s="363" t="s">
        <v>206</v>
      </c>
      <c r="E24" s="364"/>
      <c r="F24" s="364"/>
      <c r="G24" s="183"/>
      <c r="H24" s="331"/>
      <c r="I24" s="332"/>
      <c r="J24" s="332"/>
      <c r="K24" s="333"/>
      <c r="L24" s="167"/>
      <c r="R24" s="1"/>
    </row>
    <row r="25" spans="2:18" ht="71.25" customHeight="1">
      <c r="B25" s="359" t="s">
        <v>207</v>
      </c>
      <c r="C25" s="110">
        <v>1</v>
      </c>
      <c r="D25" s="339" t="s">
        <v>208</v>
      </c>
      <c r="E25" s="340"/>
      <c r="F25" s="340"/>
      <c r="G25" s="184"/>
      <c r="H25" s="328" t="s">
        <v>271</v>
      </c>
      <c r="I25" s="329"/>
      <c r="J25" s="329"/>
      <c r="K25" s="330"/>
      <c r="L25" s="167"/>
      <c r="R25" s="1"/>
    </row>
    <row r="26" spans="2:18" ht="162.94999999999999" customHeight="1">
      <c r="B26" s="360"/>
      <c r="C26" s="111">
        <v>2</v>
      </c>
      <c r="D26" s="363" t="s">
        <v>210</v>
      </c>
      <c r="E26" s="364"/>
      <c r="F26" s="364"/>
      <c r="G26" s="185"/>
      <c r="H26" s="331"/>
      <c r="I26" s="332"/>
      <c r="J26" s="332"/>
      <c r="K26" s="333"/>
      <c r="L26" s="167"/>
      <c r="R26" s="1"/>
    </row>
    <row r="27" spans="2:18" ht="48.75" customHeight="1">
      <c r="B27" s="359" t="s">
        <v>211</v>
      </c>
      <c r="C27" s="112">
        <v>1</v>
      </c>
      <c r="D27" s="339" t="s">
        <v>272</v>
      </c>
      <c r="E27" s="340"/>
      <c r="F27" s="340"/>
      <c r="G27" s="184"/>
      <c r="H27" s="331"/>
      <c r="I27" s="332"/>
      <c r="J27" s="332"/>
      <c r="K27" s="333"/>
      <c r="L27" s="167"/>
      <c r="R27" s="1"/>
    </row>
    <row r="28" spans="2:18" ht="48.75" customHeight="1">
      <c r="B28" s="362"/>
      <c r="C28" s="112">
        <v>2</v>
      </c>
      <c r="D28" s="339" t="s">
        <v>273</v>
      </c>
      <c r="E28" s="340"/>
      <c r="F28" s="340"/>
      <c r="G28" s="184"/>
      <c r="H28" s="331"/>
      <c r="I28" s="332"/>
      <c r="J28" s="332"/>
      <c r="K28" s="333"/>
      <c r="L28" s="167"/>
      <c r="R28" s="1"/>
    </row>
    <row r="29" spans="2:18" ht="78" customHeight="1">
      <c r="B29" s="362"/>
      <c r="C29" s="112">
        <v>3</v>
      </c>
      <c r="D29" s="339" t="s">
        <v>274</v>
      </c>
      <c r="E29" s="340"/>
      <c r="F29" s="340"/>
      <c r="G29" s="183"/>
      <c r="H29" s="328" t="s">
        <v>275</v>
      </c>
      <c r="I29" s="329"/>
      <c r="J29" s="329"/>
      <c r="K29" s="330"/>
      <c r="L29" s="167"/>
      <c r="R29" s="1"/>
    </row>
    <row r="30" spans="2:18" ht="78" customHeight="1">
      <c r="B30" s="362"/>
      <c r="C30" s="112">
        <v>4</v>
      </c>
      <c r="D30" s="339" t="s">
        <v>276</v>
      </c>
      <c r="E30" s="340"/>
      <c r="F30" s="340"/>
      <c r="G30" s="184"/>
      <c r="H30" s="331"/>
      <c r="I30" s="332"/>
      <c r="J30" s="332"/>
      <c r="K30" s="333"/>
      <c r="L30" s="167"/>
      <c r="R30" s="1"/>
    </row>
    <row r="31" spans="2:18" ht="81.95" customHeight="1">
      <c r="B31" s="360"/>
      <c r="C31" s="112">
        <v>5</v>
      </c>
      <c r="D31" s="339" t="s">
        <v>277</v>
      </c>
      <c r="E31" s="340"/>
      <c r="F31" s="340"/>
      <c r="G31" s="183"/>
      <c r="H31" s="328" t="s">
        <v>278</v>
      </c>
      <c r="I31" s="329"/>
      <c r="J31" s="329"/>
      <c r="K31" s="330"/>
      <c r="L31" s="167"/>
      <c r="R31" s="1"/>
    </row>
    <row r="32" spans="2:18" ht="81.95" customHeight="1">
      <c r="B32" s="343" t="s">
        <v>219</v>
      </c>
      <c r="C32" s="344"/>
      <c r="D32" s="339" t="s">
        <v>220</v>
      </c>
      <c r="E32" s="340"/>
      <c r="F32" s="340"/>
      <c r="G32" s="183"/>
      <c r="H32" s="331"/>
      <c r="I32" s="332"/>
      <c r="J32" s="332"/>
      <c r="K32" s="333"/>
      <c r="L32" s="167"/>
      <c r="R32" s="1"/>
    </row>
    <row r="33" spans="1:18" ht="81.95" customHeight="1">
      <c r="B33" s="343" t="s">
        <v>221</v>
      </c>
      <c r="C33" s="344"/>
      <c r="D33" s="339" t="s">
        <v>222</v>
      </c>
      <c r="E33" s="340"/>
      <c r="F33" s="340"/>
      <c r="G33" s="183"/>
      <c r="H33" s="331"/>
      <c r="I33" s="332"/>
      <c r="J33" s="332"/>
      <c r="K33" s="333"/>
      <c r="L33" s="167"/>
      <c r="R33" s="1"/>
    </row>
    <row r="34" spans="1:18" ht="81.95" customHeight="1">
      <c r="B34" s="343" t="s">
        <v>223</v>
      </c>
      <c r="C34" s="344"/>
      <c r="D34" s="339" t="s">
        <v>224</v>
      </c>
      <c r="E34" s="340"/>
      <c r="F34" s="340"/>
      <c r="G34" s="183"/>
      <c r="H34" s="331"/>
      <c r="I34" s="332"/>
      <c r="J34" s="332"/>
      <c r="K34" s="333"/>
      <c r="L34" s="167"/>
      <c r="R34" s="1"/>
    </row>
    <row r="35" spans="1:18">
      <c r="B35" s="2"/>
      <c r="C35" s="2"/>
      <c r="G35" s="1"/>
      <c r="L35" s="167"/>
      <c r="R35" s="1"/>
    </row>
    <row r="36" spans="1:18" ht="86.1" customHeight="1">
      <c r="B36" s="2"/>
      <c r="C36" s="2"/>
      <c r="F36" s="46" t="s">
        <v>225</v>
      </c>
      <c r="G36" s="47" t="str">
        <f ca="1">DATA_03!C80</f>
        <v>入力未完了</v>
      </c>
      <c r="L36" s="167"/>
      <c r="R36" s="1"/>
    </row>
    <row r="37" spans="1:18" ht="39.75">
      <c r="A37" s="10" t="s">
        <v>97</v>
      </c>
      <c r="D37" s="1"/>
      <c r="E37" s="1"/>
      <c r="F37" s="1"/>
      <c r="G37" s="1"/>
    </row>
    <row r="38" spans="1:18" s="4" customFormat="1" ht="57.95" customHeight="1">
      <c r="B38" s="361" t="s">
        <v>226</v>
      </c>
      <c r="C38" s="361"/>
      <c r="D38" s="361"/>
      <c r="E38" s="361"/>
      <c r="F38" s="361"/>
      <c r="G38" s="361"/>
      <c r="H38" s="361"/>
      <c r="I38" s="361"/>
      <c r="J38" s="361"/>
      <c r="K38" s="361"/>
      <c r="L38" s="15"/>
    </row>
    <row r="39" spans="1:18" ht="42.95" customHeight="1">
      <c r="B39" s="2"/>
      <c r="C39" s="2"/>
      <c r="D39" s="370" t="s">
        <v>227</v>
      </c>
      <c r="E39" s="370"/>
      <c r="F39" s="370"/>
      <c r="J39" s="14"/>
      <c r="K39" s="168"/>
      <c r="L39" s="167"/>
      <c r="O39" s="1"/>
      <c r="P39" s="1"/>
      <c r="Q39" s="1"/>
      <c r="R39" s="1"/>
    </row>
    <row r="40" spans="1:18" ht="48" customHeight="1">
      <c r="D40" s="371" t="str">
        <f ca="1">IF(G36="入力完了",SUM(F45:F84),"質問に全て回答してください")</f>
        <v>質問に全て回答してください</v>
      </c>
      <c r="E40" s="371"/>
      <c r="F40" s="371"/>
      <c r="G40" s="371"/>
      <c r="J40" s="14"/>
      <c r="K40" s="168"/>
      <c r="L40" s="167"/>
      <c r="O40" s="1"/>
      <c r="P40" s="1"/>
      <c r="Q40" s="1"/>
      <c r="R40" s="1"/>
    </row>
    <row r="41" spans="1:18" ht="51.95" customHeight="1">
      <c r="B41" s="13" t="s">
        <v>98</v>
      </c>
      <c r="C41" s="13"/>
      <c r="F41" s="106"/>
      <c r="G41"/>
      <c r="H41"/>
    </row>
    <row r="42" spans="1:18" ht="51.95" hidden="1" customHeight="1">
      <c r="B42" s="365" t="s">
        <v>228</v>
      </c>
      <c r="C42" s="365"/>
      <c r="D42" s="365"/>
      <c r="E42" s="365"/>
      <c r="F42" s="365"/>
      <c r="G42" s="365"/>
      <c r="H42" s="365"/>
      <c r="I42" s="365"/>
      <c r="J42" s="365"/>
      <c r="K42" s="365"/>
    </row>
    <row r="43" spans="1:18" ht="25.5">
      <c r="B43" s="5"/>
      <c r="C43" s="5"/>
      <c r="F43" s="106" t="s">
        <v>229</v>
      </c>
    </row>
    <row r="44" spans="1:18" ht="33.950000000000003" customHeight="1">
      <c r="B44" s="318" t="s">
        <v>99</v>
      </c>
      <c r="C44" s="319"/>
      <c r="D44" s="319"/>
      <c r="E44" s="320"/>
      <c r="F44" s="141" t="s">
        <v>230</v>
      </c>
      <c r="G44" s="65" t="s">
        <v>231</v>
      </c>
      <c r="H44" s="321" t="s">
        <v>101</v>
      </c>
      <c r="I44" s="322"/>
      <c r="J44" s="322"/>
      <c r="K44" s="322"/>
    </row>
    <row r="45" spans="1:18" ht="114.95" customHeight="1">
      <c r="B45" s="306" t="s">
        <v>102</v>
      </c>
      <c r="C45" s="308" t="s">
        <v>103</v>
      </c>
      <c r="D45" s="308"/>
      <c r="E45" s="308"/>
      <c r="F45" s="142">
        <f ca="1">DATA_03!C84</f>
        <v>0</v>
      </c>
      <c r="G45" s="48"/>
      <c r="H45" s="366" t="s">
        <v>232</v>
      </c>
      <c r="I45" s="366"/>
      <c r="J45" s="366"/>
      <c r="K45" s="366"/>
    </row>
    <row r="46" spans="1:18" ht="189.95" customHeight="1">
      <c r="B46" s="310"/>
      <c r="C46" s="308" t="s">
        <v>106</v>
      </c>
      <c r="D46" s="308"/>
      <c r="E46" s="308"/>
      <c r="F46" s="139">
        <f ca="1">DATA_03!C85</f>
        <v>0</v>
      </c>
      <c r="G46" s="48"/>
      <c r="H46" s="366" t="s">
        <v>233</v>
      </c>
      <c r="I46" s="366"/>
      <c r="J46" s="366"/>
      <c r="K46" s="366"/>
    </row>
    <row r="47" spans="1:18" ht="87.95" customHeight="1">
      <c r="B47" s="310"/>
      <c r="C47" s="324" t="s">
        <v>108</v>
      </c>
      <c r="D47" s="324"/>
      <c r="E47" s="324"/>
      <c r="F47" s="142" t="str">
        <f ca="1">DATA_03!C86</f>
        <v>無</v>
      </c>
      <c r="G47" s="48"/>
      <c r="H47" s="366" t="s">
        <v>234</v>
      </c>
      <c r="I47" s="366"/>
      <c r="J47" s="366"/>
      <c r="K47" s="366"/>
    </row>
    <row r="48" spans="1:18" ht="109.15" customHeight="1">
      <c r="B48" s="310"/>
      <c r="C48" s="308" t="s">
        <v>110</v>
      </c>
      <c r="D48" s="308"/>
      <c r="E48" s="308"/>
      <c r="F48" s="139" t="str">
        <f ca="1">DATA_03!C87</f>
        <v>無</v>
      </c>
      <c r="G48" s="48"/>
      <c r="H48" s="366" t="s">
        <v>235</v>
      </c>
      <c r="I48" s="366"/>
      <c r="J48" s="366"/>
      <c r="K48" s="366"/>
    </row>
    <row r="49" spans="2:11" ht="138.94999999999999" customHeight="1">
      <c r="B49" s="310"/>
      <c r="C49" s="308" t="s">
        <v>112</v>
      </c>
      <c r="D49" s="308"/>
      <c r="E49" s="308"/>
      <c r="F49" s="142" t="str">
        <f ca="1">DATA_03!C88</f>
        <v>無</v>
      </c>
      <c r="G49" s="48"/>
      <c r="H49" s="366" t="s">
        <v>269</v>
      </c>
      <c r="I49" s="366"/>
      <c r="J49" s="366"/>
      <c r="K49" s="366"/>
    </row>
    <row r="50" spans="2:11" ht="78" customHeight="1">
      <c r="B50" s="310"/>
      <c r="C50" s="308" t="s">
        <v>114</v>
      </c>
      <c r="D50" s="308"/>
      <c r="E50" s="308"/>
      <c r="F50" s="139" t="str">
        <f ca="1">DATA_03!C89</f>
        <v>無</v>
      </c>
      <c r="G50" s="48"/>
      <c r="H50" s="366" t="s">
        <v>237</v>
      </c>
      <c r="I50" s="366"/>
      <c r="J50" s="366"/>
      <c r="K50" s="366"/>
    </row>
    <row r="51" spans="2:11" ht="59.1" customHeight="1">
      <c r="B51" s="310"/>
      <c r="C51" s="308" t="s">
        <v>116</v>
      </c>
      <c r="D51" s="308"/>
      <c r="E51" s="308"/>
      <c r="F51" s="142" t="str">
        <f ca="1">DATA_03!C90</f>
        <v>無</v>
      </c>
      <c r="G51" s="48"/>
      <c r="H51" s="366" t="s">
        <v>238</v>
      </c>
      <c r="I51" s="366"/>
      <c r="J51" s="366"/>
      <c r="K51" s="366"/>
    </row>
    <row r="52" spans="2:11" ht="59.1" customHeight="1">
      <c r="B52" s="310"/>
      <c r="C52" s="308" t="s">
        <v>118</v>
      </c>
      <c r="D52" s="308"/>
      <c r="E52" s="308"/>
      <c r="F52" s="139">
        <f ca="1">DATA_03!C91</f>
        <v>0</v>
      </c>
      <c r="G52" s="48"/>
      <c r="H52" s="366" t="s">
        <v>239</v>
      </c>
      <c r="I52" s="366"/>
      <c r="J52" s="366"/>
      <c r="K52" s="366"/>
    </row>
    <row r="53" spans="2:11" ht="60.95" customHeight="1">
      <c r="B53" s="310"/>
      <c r="C53" s="308" t="s">
        <v>120</v>
      </c>
      <c r="D53" s="308"/>
      <c r="E53" s="308"/>
      <c r="F53" s="142">
        <f>DATA_03!C92</f>
        <v>0</v>
      </c>
      <c r="G53" s="48"/>
      <c r="H53" s="366" t="s">
        <v>240</v>
      </c>
      <c r="I53" s="366"/>
      <c r="J53" s="366"/>
      <c r="K53" s="366"/>
    </row>
    <row r="54" spans="2:11" ht="80.45" customHeight="1">
      <c r="B54" s="306" t="s">
        <v>122</v>
      </c>
      <c r="C54" s="308" t="s">
        <v>123</v>
      </c>
      <c r="D54" s="308"/>
      <c r="E54" s="308"/>
      <c r="F54" s="139" t="str">
        <f ca="1">DATA_03!C93</f>
        <v>無</v>
      </c>
      <c r="G54" s="48"/>
      <c r="H54" s="366" t="s">
        <v>241</v>
      </c>
      <c r="I54" s="366"/>
      <c r="J54" s="366"/>
      <c r="K54" s="366"/>
    </row>
    <row r="55" spans="2:11" ht="165.95" customHeight="1">
      <c r="B55" s="310"/>
      <c r="C55" s="308" t="s">
        <v>125</v>
      </c>
      <c r="D55" s="308"/>
      <c r="E55" s="308"/>
      <c r="F55" s="142" t="str">
        <f ca="1">DATA_03!C94</f>
        <v>無</v>
      </c>
      <c r="G55" s="48"/>
      <c r="H55" s="366" t="s">
        <v>242</v>
      </c>
      <c r="I55" s="366"/>
      <c r="J55" s="366"/>
      <c r="K55" s="366"/>
    </row>
    <row r="56" spans="2:11" ht="186" customHeight="1">
      <c r="B56" s="138"/>
      <c r="C56" s="308" t="s">
        <v>127</v>
      </c>
      <c r="D56" s="308"/>
      <c r="E56" s="308"/>
      <c r="F56" s="139" t="str">
        <f ca="1">DATA_03!C95</f>
        <v>無</v>
      </c>
      <c r="G56" s="48"/>
      <c r="H56" s="366" t="s">
        <v>243</v>
      </c>
      <c r="I56" s="366"/>
      <c r="J56" s="366"/>
      <c r="K56" s="366"/>
    </row>
    <row r="57" spans="2:11" ht="195" customHeight="1">
      <c r="B57" s="138"/>
      <c r="C57" s="308" t="s">
        <v>129</v>
      </c>
      <c r="D57" s="308"/>
      <c r="E57" s="308"/>
      <c r="F57" s="142" t="str">
        <f ca="1">DATA_03!C96</f>
        <v>無</v>
      </c>
      <c r="G57" s="48"/>
      <c r="H57" s="366" t="s">
        <v>244</v>
      </c>
      <c r="I57" s="366"/>
      <c r="J57" s="366"/>
      <c r="K57" s="366"/>
    </row>
    <row r="58" spans="2:11" ht="216" customHeight="1">
      <c r="B58" s="138"/>
      <c r="C58" s="308" t="s">
        <v>131</v>
      </c>
      <c r="D58" s="308"/>
      <c r="E58" s="308"/>
      <c r="F58" s="139" t="str">
        <f ca="1">DATA_03!C97</f>
        <v>無</v>
      </c>
      <c r="G58" s="48"/>
      <c r="H58" s="366" t="s">
        <v>245</v>
      </c>
      <c r="I58" s="366"/>
      <c r="J58" s="366"/>
      <c r="K58" s="366"/>
    </row>
    <row r="59" spans="2:11" ht="65.099999999999994" customHeight="1">
      <c r="B59" s="306" t="s">
        <v>133</v>
      </c>
      <c r="C59" s="308" t="s">
        <v>134</v>
      </c>
      <c r="D59" s="308"/>
      <c r="E59" s="308"/>
      <c r="F59" s="142">
        <f ca="1">DATA_03!C98</f>
        <v>0</v>
      </c>
      <c r="G59" s="48"/>
      <c r="H59" s="366" t="s">
        <v>279</v>
      </c>
      <c r="I59" s="366"/>
      <c r="J59" s="366"/>
      <c r="K59" s="366"/>
    </row>
    <row r="60" spans="2:11" ht="137.1" customHeight="1">
      <c r="B60" s="307"/>
      <c r="C60" s="308" t="s">
        <v>137</v>
      </c>
      <c r="D60" s="308"/>
      <c r="E60" s="308"/>
      <c r="F60" s="139">
        <f ca="1">DATA_03!C99</f>
        <v>0</v>
      </c>
      <c r="G60" s="48"/>
      <c r="H60" s="366" t="s">
        <v>280</v>
      </c>
      <c r="I60" s="366"/>
      <c r="J60" s="366"/>
      <c r="K60" s="366"/>
    </row>
    <row r="61" spans="2:11" ht="131.1" customHeight="1">
      <c r="B61" s="50" t="s">
        <v>139</v>
      </c>
      <c r="C61" s="300" t="s">
        <v>140</v>
      </c>
      <c r="D61" s="300"/>
      <c r="E61" s="300"/>
      <c r="F61" s="142" t="str">
        <f ca="1">DATA_03!C100</f>
        <v>無</v>
      </c>
      <c r="G61" s="49"/>
      <c r="H61" s="372" t="s">
        <v>248</v>
      </c>
      <c r="I61" s="373"/>
      <c r="J61" s="373"/>
      <c r="K61" s="373"/>
    </row>
    <row r="63" spans="2:11" ht="39.75">
      <c r="B63" s="13" t="s">
        <v>142</v>
      </c>
      <c r="C63" s="13"/>
    </row>
    <row r="64" spans="2:11" ht="39.75" hidden="1">
      <c r="B64" s="365"/>
      <c r="C64" s="365"/>
      <c r="D64" s="365"/>
      <c r="E64" s="365"/>
      <c r="F64" s="365"/>
      <c r="G64" s="365"/>
      <c r="H64" s="365"/>
      <c r="I64" s="365"/>
      <c r="J64" s="365"/>
      <c r="K64" s="365"/>
    </row>
    <row r="65" spans="2:12" ht="39.75">
      <c r="B65" s="13"/>
      <c r="C65" s="13"/>
    </row>
    <row r="66" spans="2:12" ht="38.1" customHeight="1">
      <c r="B66" s="367" t="s">
        <v>143</v>
      </c>
      <c r="C66" s="368"/>
      <c r="D66" s="368"/>
      <c r="E66" s="368"/>
      <c r="F66" s="135" t="s">
        <v>249</v>
      </c>
      <c r="G66" s="66" t="s">
        <v>231</v>
      </c>
      <c r="H66" s="67" t="s">
        <v>101</v>
      </c>
      <c r="I66" s="67"/>
      <c r="J66" s="6"/>
      <c r="K66" s="6"/>
    </row>
    <row r="67" spans="2:12" ht="222" customHeight="1">
      <c r="B67" s="305" t="s">
        <v>144</v>
      </c>
      <c r="C67" s="290" t="s">
        <v>145</v>
      </c>
      <c r="D67" s="291"/>
      <c r="E67" s="291"/>
      <c r="F67" s="46" t="str">
        <f ca="1">DATA_03!$E105</f>
        <v>有</v>
      </c>
      <c r="G67" s="68"/>
      <c r="H67" s="366" t="s">
        <v>250</v>
      </c>
      <c r="I67" s="366"/>
      <c r="J67" s="366"/>
      <c r="K67" s="366"/>
    </row>
    <row r="68" spans="2:12" ht="326.10000000000002" customHeight="1">
      <c r="B68" s="305"/>
      <c r="C68" s="290" t="s">
        <v>146</v>
      </c>
      <c r="D68" s="291"/>
      <c r="E68" s="291"/>
      <c r="F68" s="46" t="str">
        <f ca="1">DATA_03!$E106</f>
        <v>無</v>
      </c>
      <c r="G68" s="68"/>
      <c r="H68" s="366" t="s">
        <v>251</v>
      </c>
      <c r="I68" s="366"/>
      <c r="J68" s="366"/>
      <c r="K68" s="366"/>
      <c r="L68" s="15"/>
    </row>
    <row r="69" spans="2:12" ht="156.94999999999999" customHeight="1">
      <c r="B69" s="305"/>
      <c r="C69" s="290" t="s">
        <v>148</v>
      </c>
      <c r="D69" s="291"/>
      <c r="E69" s="291"/>
      <c r="F69" s="46" t="str">
        <f ca="1">DATA_03!$E107</f>
        <v>無</v>
      </c>
      <c r="G69" s="68"/>
      <c r="H69" s="366" t="s">
        <v>252</v>
      </c>
      <c r="I69" s="366"/>
      <c r="J69" s="366"/>
      <c r="K69" s="366"/>
    </row>
    <row r="70" spans="2:12" ht="137.1" customHeight="1">
      <c r="B70" s="305"/>
      <c r="C70" s="290" t="s">
        <v>150</v>
      </c>
      <c r="D70" s="291"/>
      <c r="E70" s="291"/>
      <c r="F70" s="46" t="str">
        <f ca="1">DATA_03!$E108</f>
        <v>有</v>
      </c>
      <c r="G70" s="68"/>
      <c r="H70" s="366" t="s">
        <v>253</v>
      </c>
      <c r="I70" s="366"/>
      <c r="J70" s="366"/>
      <c r="K70" s="366"/>
    </row>
    <row r="71" spans="2:12" ht="81.95" customHeight="1">
      <c r="B71" s="305"/>
      <c r="C71" s="290" t="s">
        <v>152</v>
      </c>
      <c r="D71" s="291"/>
      <c r="E71" s="291"/>
      <c r="F71" s="46" t="str">
        <f ca="1">DATA_03!$E109</f>
        <v>有</v>
      </c>
      <c r="G71" s="68"/>
      <c r="H71" s="366" t="s">
        <v>254</v>
      </c>
      <c r="I71" s="366"/>
      <c r="J71" s="366"/>
      <c r="K71" s="366"/>
    </row>
    <row r="72" spans="2:12" ht="197.1" customHeight="1">
      <c r="B72" s="305"/>
      <c r="C72" s="290" t="s">
        <v>153</v>
      </c>
      <c r="D72" s="291"/>
      <c r="E72" s="291"/>
      <c r="F72" s="46" t="str">
        <f ca="1">DATA_03!$E110</f>
        <v>有</v>
      </c>
      <c r="G72" s="68"/>
      <c r="H72" s="366" t="s">
        <v>255</v>
      </c>
      <c r="I72" s="366"/>
      <c r="J72" s="366"/>
      <c r="K72" s="366"/>
    </row>
    <row r="73" spans="2:12" ht="105.95" customHeight="1">
      <c r="B73" s="305"/>
      <c r="C73" s="290" t="s">
        <v>155</v>
      </c>
      <c r="D73" s="291"/>
      <c r="E73" s="291"/>
      <c r="F73" s="46" t="str">
        <f ca="1">DATA_03!$E111</f>
        <v>有</v>
      </c>
      <c r="G73" s="68"/>
      <c r="H73" s="366" t="s">
        <v>256</v>
      </c>
      <c r="I73" s="366"/>
      <c r="J73" s="366"/>
      <c r="K73" s="366"/>
      <c r="L73" s="15"/>
    </row>
    <row r="74" spans="2:12" ht="135" customHeight="1">
      <c r="B74" s="299" t="s">
        <v>157</v>
      </c>
      <c r="C74" s="290" t="s">
        <v>158</v>
      </c>
      <c r="D74" s="291"/>
      <c r="E74" s="291"/>
      <c r="F74" s="46" t="str">
        <f ca="1">DATA_03!$E112</f>
        <v>無</v>
      </c>
      <c r="G74" s="68"/>
      <c r="H74" s="366" t="s">
        <v>257</v>
      </c>
      <c r="I74" s="366"/>
      <c r="J74" s="366"/>
      <c r="K74" s="366"/>
    </row>
    <row r="75" spans="2:12" ht="264.95" customHeight="1">
      <c r="B75" s="299"/>
      <c r="C75" s="290" t="s">
        <v>160</v>
      </c>
      <c r="D75" s="291"/>
      <c r="E75" s="291"/>
      <c r="F75" s="46" t="str">
        <f ca="1">DATA_03!$E113</f>
        <v>無</v>
      </c>
      <c r="G75" s="68"/>
      <c r="H75" s="366" t="s">
        <v>258</v>
      </c>
      <c r="I75" s="366"/>
      <c r="J75" s="366"/>
      <c r="K75" s="366"/>
    </row>
    <row r="76" spans="2:12" ht="134.1" customHeight="1">
      <c r="B76" s="58" t="s">
        <v>162</v>
      </c>
      <c r="C76" s="290" t="s">
        <v>163</v>
      </c>
      <c r="D76" s="291"/>
      <c r="E76" s="291"/>
      <c r="F76" s="46" t="str">
        <f ca="1">DATA_03!$E114</f>
        <v>有</v>
      </c>
      <c r="G76" s="68"/>
      <c r="H76" s="366" t="s">
        <v>281</v>
      </c>
      <c r="I76" s="366"/>
      <c r="J76" s="366"/>
      <c r="K76" s="366"/>
    </row>
    <row r="77" spans="2:12" ht="60.95" customHeight="1">
      <c r="B77" s="298" t="s">
        <v>164</v>
      </c>
      <c r="C77" s="290" t="s">
        <v>165</v>
      </c>
      <c r="D77" s="291"/>
      <c r="E77" s="291"/>
      <c r="F77" s="46" t="str">
        <f ca="1">DATA_03!$E115</f>
        <v>有</v>
      </c>
      <c r="G77" s="68"/>
      <c r="H77" s="366" t="s">
        <v>260</v>
      </c>
      <c r="I77" s="366"/>
      <c r="J77" s="366"/>
      <c r="K77" s="366"/>
    </row>
    <row r="78" spans="2:12" ht="87" customHeight="1">
      <c r="B78" s="289"/>
      <c r="C78" s="290" t="s">
        <v>167</v>
      </c>
      <c r="D78" s="291"/>
      <c r="E78" s="291"/>
      <c r="F78" s="46" t="str">
        <f ca="1">DATA_03!$E116</f>
        <v>無</v>
      </c>
      <c r="G78" s="68"/>
      <c r="H78" s="366" t="s">
        <v>261</v>
      </c>
      <c r="I78" s="366"/>
      <c r="J78" s="366"/>
      <c r="K78" s="366"/>
    </row>
    <row r="79" spans="2:12" ht="83.1" customHeight="1">
      <c r="B79" s="297" t="s">
        <v>169</v>
      </c>
      <c r="C79" s="290" t="s">
        <v>170</v>
      </c>
      <c r="D79" s="291"/>
      <c r="E79" s="291"/>
      <c r="F79" s="46" t="str">
        <f ca="1">DATA_03!$E117</f>
        <v>無</v>
      </c>
      <c r="G79" s="68"/>
      <c r="H79" s="366" t="s">
        <v>262</v>
      </c>
      <c r="I79" s="366"/>
      <c r="J79" s="366"/>
      <c r="K79" s="366"/>
    </row>
    <row r="80" spans="2:12" ht="164.1" customHeight="1">
      <c r="B80" s="297"/>
      <c r="C80" s="290" t="s">
        <v>171</v>
      </c>
      <c r="D80" s="291"/>
      <c r="E80" s="291"/>
      <c r="F80" s="46" t="str">
        <f ca="1">DATA_03!$E118</f>
        <v>無</v>
      </c>
      <c r="G80" s="68"/>
      <c r="H80" s="366" t="s">
        <v>263</v>
      </c>
      <c r="I80" s="366"/>
      <c r="J80" s="366"/>
      <c r="K80" s="366"/>
    </row>
    <row r="81" spans="2:11" ht="147.94999999999999" customHeight="1">
      <c r="B81" s="298" t="s">
        <v>172</v>
      </c>
      <c r="C81" s="290" t="s">
        <v>173</v>
      </c>
      <c r="D81" s="291"/>
      <c r="E81" s="291"/>
      <c r="F81" s="46" t="str">
        <f ca="1">DATA_03!$E119</f>
        <v>無</v>
      </c>
      <c r="G81" s="68"/>
      <c r="H81" s="366" t="s">
        <v>264</v>
      </c>
      <c r="I81" s="366"/>
      <c r="J81" s="366"/>
      <c r="K81" s="366"/>
    </row>
    <row r="82" spans="2:11" ht="57" customHeight="1">
      <c r="B82" s="289"/>
      <c r="C82" s="290" t="s">
        <v>175</v>
      </c>
      <c r="D82" s="291"/>
      <c r="E82" s="291"/>
      <c r="F82" s="46" t="str">
        <f ca="1">DATA_03!$E120</f>
        <v>無</v>
      </c>
      <c r="G82" s="68"/>
      <c r="H82" s="366" t="s">
        <v>265</v>
      </c>
      <c r="I82" s="366"/>
      <c r="J82" s="366"/>
      <c r="K82" s="366"/>
    </row>
    <row r="83" spans="2:11" ht="54.95" customHeight="1">
      <c r="B83" s="288" t="s">
        <v>176</v>
      </c>
      <c r="C83" s="290" t="s">
        <v>177</v>
      </c>
      <c r="D83" s="291"/>
      <c r="E83" s="291"/>
      <c r="F83" s="46" t="str">
        <f ca="1">DATA_03!$E121</f>
        <v>有</v>
      </c>
      <c r="G83" s="68"/>
      <c r="H83" s="369" t="s">
        <v>266</v>
      </c>
      <c r="I83" s="369"/>
      <c r="J83" s="369"/>
      <c r="K83" s="369"/>
    </row>
    <row r="84" spans="2:11" ht="117.95" customHeight="1">
      <c r="B84" s="289"/>
      <c r="C84" s="290" t="s">
        <v>178</v>
      </c>
      <c r="D84" s="291"/>
      <c r="E84" s="291"/>
      <c r="F84" s="46" t="str">
        <f ca="1">DATA_03!$E122</f>
        <v>有</v>
      </c>
      <c r="G84" s="68"/>
      <c r="H84" s="366" t="s">
        <v>267</v>
      </c>
      <c r="I84" s="366"/>
      <c r="J84" s="366"/>
      <c r="K84" s="366"/>
    </row>
    <row r="85" spans="2:11" ht="75.95" customHeight="1">
      <c r="B85" s="82"/>
      <c r="C85" s="81"/>
      <c r="D85" s="81"/>
      <c r="E85" s="81"/>
      <c r="F85" s="81"/>
      <c r="G85" s="81"/>
      <c r="H85" s="3"/>
      <c r="I85" s="3"/>
      <c r="K85" s="169" t="str">
        <f>HYPERLINK(DATA!B56,"対策と本シナリオにおける効果へジャンプ")</f>
        <v>対策と本シナリオにおける効果へジャンプ</v>
      </c>
    </row>
  </sheetData>
  <sheetProtection algorithmName="SHA-512" hashValue="pn5XrpA8Txs7tfDzrUNd35Z6zqnAXhNmTmUf8zQygJ1inOwSpEmteY/9qHwF3eISSLiddcf5v5aD6GM/X9utDA==" saltValue="5WwwF6dFN6EPlzuHjRmGaw==" spinCount="100000" sheet="1" objects="1" scenarios="1"/>
  <mergeCells count="142">
    <mergeCell ref="B3:K3"/>
    <mergeCell ref="F4:K4"/>
    <mergeCell ref="B6:H6"/>
    <mergeCell ref="I6:K8"/>
    <mergeCell ref="B8:H8"/>
    <mergeCell ref="B11:K11"/>
    <mergeCell ref="B18:B20"/>
    <mergeCell ref="D18:F18"/>
    <mergeCell ref="H18:K18"/>
    <mergeCell ref="D19:F19"/>
    <mergeCell ref="H19:K19"/>
    <mergeCell ref="D20:F20"/>
    <mergeCell ref="H20:K20"/>
    <mergeCell ref="B12:K12"/>
    <mergeCell ref="B16:C16"/>
    <mergeCell ref="D16:F16"/>
    <mergeCell ref="H16:K16"/>
    <mergeCell ref="B17:C17"/>
    <mergeCell ref="D17:F17"/>
    <mergeCell ref="H17:K17"/>
    <mergeCell ref="B21:B22"/>
    <mergeCell ref="D21:F21"/>
    <mergeCell ref="H21:K21"/>
    <mergeCell ref="D22:F22"/>
    <mergeCell ref="H22:K22"/>
    <mergeCell ref="B23:B24"/>
    <mergeCell ref="D23:F23"/>
    <mergeCell ref="H23:K23"/>
    <mergeCell ref="D24:F24"/>
    <mergeCell ref="H24:K24"/>
    <mergeCell ref="D29:F29"/>
    <mergeCell ref="H29:K29"/>
    <mergeCell ref="D30:F30"/>
    <mergeCell ref="H30:K30"/>
    <mergeCell ref="D31:F31"/>
    <mergeCell ref="H31:K31"/>
    <mergeCell ref="B25:B26"/>
    <mergeCell ref="D25:F25"/>
    <mergeCell ref="H25:K25"/>
    <mergeCell ref="D26:F26"/>
    <mergeCell ref="H26:K26"/>
    <mergeCell ref="B27:B31"/>
    <mergeCell ref="D27:F27"/>
    <mergeCell ref="H27:K27"/>
    <mergeCell ref="D28:F28"/>
    <mergeCell ref="H28:K28"/>
    <mergeCell ref="B34:C34"/>
    <mergeCell ref="D34:F34"/>
    <mergeCell ref="H34:K34"/>
    <mergeCell ref="B38:K38"/>
    <mergeCell ref="D39:F39"/>
    <mergeCell ref="D40:G40"/>
    <mergeCell ref="B32:C32"/>
    <mergeCell ref="D32:F32"/>
    <mergeCell ref="H32:K32"/>
    <mergeCell ref="B33:C33"/>
    <mergeCell ref="D33:F33"/>
    <mergeCell ref="H33:K33"/>
    <mergeCell ref="C48:E48"/>
    <mergeCell ref="H48:K48"/>
    <mergeCell ref="C49:E49"/>
    <mergeCell ref="H49:K49"/>
    <mergeCell ref="C50:E50"/>
    <mergeCell ref="H50:K50"/>
    <mergeCell ref="B42:K42"/>
    <mergeCell ref="B44:E44"/>
    <mergeCell ref="H44:K44"/>
    <mergeCell ref="B45:B53"/>
    <mergeCell ref="C45:E45"/>
    <mergeCell ref="H45:K45"/>
    <mergeCell ref="C46:E46"/>
    <mergeCell ref="H46:K46"/>
    <mergeCell ref="C47:E47"/>
    <mergeCell ref="H47:K47"/>
    <mergeCell ref="B54:B55"/>
    <mergeCell ref="C54:E54"/>
    <mergeCell ref="H54:K54"/>
    <mergeCell ref="C55:E55"/>
    <mergeCell ref="H55:K55"/>
    <mergeCell ref="C56:E56"/>
    <mergeCell ref="H56:K56"/>
    <mergeCell ref="C51:E51"/>
    <mergeCell ref="H51:K51"/>
    <mergeCell ref="C52:E52"/>
    <mergeCell ref="H52:K52"/>
    <mergeCell ref="C53:E53"/>
    <mergeCell ref="H53:K53"/>
    <mergeCell ref="C57:E57"/>
    <mergeCell ref="H57:K57"/>
    <mergeCell ref="C58:E58"/>
    <mergeCell ref="H58:K58"/>
    <mergeCell ref="B59:B60"/>
    <mergeCell ref="C59:E59"/>
    <mergeCell ref="H59:K59"/>
    <mergeCell ref="C60:E60"/>
    <mergeCell ref="H60:K60"/>
    <mergeCell ref="H69:K69"/>
    <mergeCell ref="C70:E70"/>
    <mergeCell ref="H70:K70"/>
    <mergeCell ref="C71:E71"/>
    <mergeCell ref="H71:K71"/>
    <mergeCell ref="C72:E72"/>
    <mergeCell ref="H72:K72"/>
    <mergeCell ref="C61:E61"/>
    <mergeCell ref="H61:K61"/>
    <mergeCell ref="B64:K64"/>
    <mergeCell ref="B66:E66"/>
    <mergeCell ref="B67:B73"/>
    <mergeCell ref="C67:E67"/>
    <mergeCell ref="H67:K67"/>
    <mergeCell ref="C68:E68"/>
    <mergeCell ref="H68:K68"/>
    <mergeCell ref="C69:E69"/>
    <mergeCell ref="C76:E76"/>
    <mergeCell ref="H76:K76"/>
    <mergeCell ref="B77:B78"/>
    <mergeCell ref="C77:E77"/>
    <mergeCell ref="H77:K77"/>
    <mergeCell ref="C78:E78"/>
    <mergeCell ref="H78:K78"/>
    <mergeCell ref="C73:E73"/>
    <mergeCell ref="H73:K73"/>
    <mergeCell ref="B74:B75"/>
    <mergeCell ref="C74:E74"/>
    <mergeCell ref="H74:K74"/>
    <mergeCell ref="C75:E75"/>
    <mergeCell ref="H75:K75"/>
    <mergeCell ref="B83:B84"/>
    <mergeCell ref="C83:E83"/>
    <mergeCell ref="H83:K83"/>
    <mergeCell ref="C84:E84"/>
    <mergeCell ref="H84:K84"/>
    <mergeCell ref="B79:B80"/>
    <mergeCell ref="C79:E79"/>
    <mergeCell ref="H79:K79"/>
    <mergeCell ref="C80:E80"/>
    <mergeCell ref="H80:K80"/>
    <mergeCell ref="B81:B82"/>
    <mergeCell ref="C81:E81"/>
    <mergeCell ref="H81:K81"/>
    <mergeCell ref="C82:E82"/>
    <mergeCell ref="H82:K82"/>
  </mergeCells>
  <phoneticPr fontId="2"/>
  <conditionalFormatting sqref="G36">
    <cfRule type="containsText" dxfId="81" priority="3" operator="containsText" text="入力完了">
      <formula>NOT(ISERROR(SEARCH("入力完了",G36)))</formula>
    </cfRule>
    <cfRule type="containsText" dxfId="80" priority="7" operator="containsText" text="入力未完了">
      <formula>NOT(ISERROR(SEARCH("入力未完了",G36)))</formula>
    </cfRule>
  </conditionalFormatting>
  <conditionalFormatting sqref="F45:F61">
    <cfRule type="containsText" dxfId="79" priority="4" stopIfTrue="1" operator="containsText" text="無">
      <formula>NOT(ISERROR(SEARCH("無",F45)))</formula>
    </cfRule>
    <cfRule type="cellIs" dxfId="78" priority="6" operator="equal">
      <formula>0</formula>
    </cfRule>
    <cfRule type="top10" dxfId="77" priority="8" rank="3"/>
  </conditionalFormatting>
  <conditionalFormatting sqref="D40 F45:F61">
    <cfRule type="expression" dxfId="76" priority="5" stopIfTrue="1">
      <formula>$G$36="入力未完了"</formula>
    </cfRule>
  </conditionalFormatting>
  <conditionalFormatting sqref="F67:F84">
    <cfRule type="containsText" dxfId="75" priority="1" operator="containsText" text="無">
      <formula>NOT(ISERROR(SEARCH("無",F67)))</formula>
    </cfRule>
    <cfRule type="containsText" dxfId="74" priority="2" operator="containsText" text="大">
      <formula>NOT(ISERROR(SEARCH("大",F67)))</formula>
    </cfRule>
  </conditionalFormatting>
  <dataValidations count="3">
    <dataValidation type="whole" operator="greaterThan" allowBlank="1" showInputMessage="1" showErrorMessage="1" sqref="G22 G17 G20" xr:uid="{00000000-0002-0000-0600-000000000000}">
      <formula1>0</formula1>
    </dataValidation>
    <dataValidation type="whole" operator="greaterThanOrEqual" allowBlank="1" showInputMessage="1" showErrorMessage="1" sqref="G29 G31:G34" xr:uid="{00000000-0002-0000-0600-000001000000}">
      <formula1>0</formula1>
    </dataValidation>
    <dataValidation allowBlank="1" showInputMessage="1" showErrorMessage="1" promptTitle="※※確認時注意※※" prompt="赤背景色の場合は質問項目が全て入力されていません！！" sqref="F45:F61" xr:uid="{00000000-0002-0000-0600-000002000000}"/>
  </dataValidations>
  <pageMargins left="0.7" right="0.7" top="0.75" bottom="0.75" header="0.3" footer="0.3"/>
  <pageSetup paperSize="9" scale="26" orientation="portrait" r:id="rId1"/>
  <rowBreaks count="2" manualBreakCount="2">
    <brk id="36" max="10" man="1"/>
    <brk id="61" max="11" man="1"/>
  </rowBreaks>
  <colBreaks count="1" manualBreakCount="1">
    <brk id="11"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 id="{55E8AC10-5E63-A041-A875-A0EDDC8308CB}">
            <xm:f>DATA_03!F60=0</xm:f>
            <x14:dxf>
              <fill>
                <patternFill patternType="lightTrellis">
                  <bgColor theme="2" tint="-0.499984740745262"/>
                </patternFill>
              </fill>
              <border>
                <left style="thin">
                  <color auto="1"/>
                </left>
                <right style="thin">
                  <color auto="1"/>
                </right>
                <top style="thin">
                  <color auto="1"/>
                </top>
                <bottom style="thin">
                  <color auto="1"/>
                </bottom>
                <vertical/>
                <horizontal/>
              </border>
            </x14:dxf>
          </x14:cfRule>
          <x14:cfRule type="expression" priority="10" id="{071C61B0-F5C3-F342-BC86-6538D45B919B}">
            <xm:f>AND(DATA_03!G60=1,G17="")</xm:f>
            <x14:dxf>
              <fill>
                <patternFill>
                  <bgColor rgb="FFFFC7CE"/>
                </patternFill>
              </fill>
              <border>
                <left style="thin">
                  <color auto="1"/>
                </left>
                <right style="thin">
                  <color auto="1"/>
                </right>
                <top style="thin">
                  <color auto="1"/>
                </top>
                <bottom style="thin">
                  <color auto="1"/>
                </bottom>
              </border>
            </x14:dxf>
          </x14:cfRule>
          <xm:sqref>G17:G34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600-000003000000}">
          <x14:formula1>
            <xm:f>DATA!$C$70:$D$70</xm:f>
          </x14:formula1>
          <xm:sqref>G27:G28 G30</xm:sqref>
        </x14:dataValidation>
        <x14:dataValidation type="list" allowBlank="1" showInputMessage="1" showErrorMessage="1" xr:uid="{00000000-0002-0000-0600-000004000000}">
          <x14:formula1>
            <xm:f>DATA!$C$68:$D$68</xm:f>
          </x14:formula1>
          <xm:sqref>G25:G26</xm:sqref>
        </x14:dataValidation>
        <x14:dataValidation type="list" allowBlank="1" showInputMessage="1" showErrorMessage="1" xr:uid="{00000000-0002-0000-0600-000005000000}">
          <x14:formula1>
            <xm:f>DATA!$C$66:$D$66</xm:f>
          </x14:formula1>
          <xm:sqref>G23</xm:sqref>
        </x14:dataValidation>
        <x14:dataValidation type="list" allowBlank="1" showInputMessage="1" showErrorMessage="1" xr:uid="{00000000-0002-0000-0600-000006000000}">
          <x14:formula1>
            <xm:f>DATA!$C$61:$D$61</xm:f>
          </x14:formula1>
          <xm:sqref>G18:G19</xm:sqref>
        </x14:dataValidation>
        <x14:dataValidation type="list" allowBlank="1" showInputMessage="1" showErrorMessage="1" xr:uid="{00000000-0002-0000-0600-000007000000}">
          <x14:formula1>
            <xm:f>DATA!$C$64:$D$64</xm:f>
          </x14:formula1>
          <xm:sqref>G21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R85"/>
  <sheetViews>
    <sheetView showGridLines="0" workbookViewId="0"/>
  </sheetViews>
  <sheetFormatPr defaultColWidth="7.5546875" defaultRowHeight="18.75"/>
  <cols>
    <col min="1" max="1" width="2.33203125" style="1" customWidth="1"/>
    <col min="2" max="2" width="4.88671875" style="1" customWidth="1"/>
    <col min="3" max="3" width="2" style="1" customWidth="1"/>
    <col min="4" max="4" width="18.33203125" style="4" customWidth="1"/>
    <col min="5" max="5" width="20.6640625" style="4" customWidth="1"/>
    <col min="6" max="6" width="22.5546875" style="4" customWidth="1"/>
    <col min="7" max="7" width="20.6640625" style="4" customWidth="1"/>
    <col min="8" max="8" width="16.44140625" style="1" customWidth="1"/>
    <col min="9" max="9" width="18" style="1" customWidth="1"/>
    <col min="10" max="10" width="18.33203125" style="1" customWidth="1"/>
    <col min="11" max="11" width="41" style="1" customWidth="1"/>
    <col min="12" max="12" width="7.109375" style="14" customWidth="1"/>
    <col min="13" max="14" width="9.88671875" style="167" bestFit="1" customWidth="1"/>
    <col min="15" max="15" width="10" style="167" bestFit="1" customWidth="1"/>
    <col min="16" max="16" width="9.88671875" style="42" bestFit="1" customWidth="1"/>
    <col min="17" max="18" width="7.5546875" style="42"/>
    <col min="19" max="16384" width="7.5546875" style="1"/>
  </cols>
  <sheetData>
    <row r="1" spans="1:12" ht="39.75">
      <c r="B1" s="154" t="str">
        <f>DATA!B6</f>
        <v>IT(ベンダー・SIer・情報通信)</v>
      </c>
      <c r="C1" s="8"/>
      <c r="D1" s="8"/>
      <c r="E1" s="8"/>
      <c r="F1" s="8"/>
      <c r="G1" s="8" t="str">
        <f>TOP!C10</f>
        <v>ランサムウェアによる被害</v>
      </c>
      <c r="H1" s="8"/>
      <c r="I1" s="8"/>
      <c r="J1" s="8"/>
      <c r="K1" s="8"/>
    </row>
    <row r="2" spans="1:12" ht="18" customHeight="1">
      <c r="B2" s="12" t="s">
        <v>180</v>
      </c>
      <c r="C2" s="12"/>
      <c r="D2" s="12"/>
      <c r="E2" s="12"/>
      <c r="F2" s="12"/>
      <c r="G2" s="12"/>
      <c r="H2" s="12"/>
      <c r="I2" s="12"/>
      <c r="J2" s="12"/>
      <c r="K2" s="12"/>
    </row>
    <row r="3" spans="1:12" ht="75.95" customHeight="1">
      <c r="B3" s="345" t="str">
        <f ca="1">OFFSET('シナリオ(製造業)'!C3,DATA!A54,0)</f>
        <v xml:space="preserve">本シートでは、情報処理推進機構(以下、IPA)が2022年に発表した「情報セキュリティ10大脅威 2022※」のうち、「ランサムウェアによる被害」の具体的なシナリオとその被害額、および対策について説明します。「【2】質問」にご回答の上、セキュリティ施策導入の判断材料としてご活用ください。
</v>
      </c>
      <c r="C3" s="345"/>
      <c r="D3" s="345"/>
      <c r="E3" s="345"/>
      <c r="F3" s="345"/>
      <c r="G3" s="345"/>
      <c r="H3" s="345"/>
      <c r="I3" s="345"/>
      <c r="J3" s="345"/>
      <c r="K3" s="345"/>
    </row>
    <row r="4" spans="1:12" ht="39.950000000000003" customHeight="1">
      <c r="B4" s="12"/>
      <c r="C4" s="12"/>
      <c r="D4" s="12"/>
      <c r="E4" s="11"/>
      <c r="F4" s="358" t="s">
        <v>181</v>
      </c>
      <c r="G4" s="358"/>
      <c r="H4" s="358"/>
      <c r="I4" s="358"/>
      <c r="J4" s="358"/>
      <c r="K4" s="358"/>
    </row>
    <row r="5" spans="1:12" ht="39.75">
      <c r="A5" s="10" t="s">
        <v>182</v>
      </c>
      <c r="H5" s="9"/>
      <c r="I5" s="9"/>
      <c r="J5" s="9"/>
      <c r="K5" s="9"/>
    </row>
    <row r="6" spans="1:12" s="4" customFormat="1" ht="87.95" customHeight="1">
      <c r="B6" s="346" t="str">
        <f ca="1">OFFSET('シナリオ(製造業)'!D3,DATA!A54,0)</f>
        <v xml:space="preserve"> ランサムウェアとは、ウイルスの一種です。PCやサーバが感染すると、端末のロックや、データの暗号化が行われ、その復旧と引き換えに金銭を要求されます。また、重要な情報が窃取されることもあり、社会的信用を失うおそれがあります。さらに、復旧に時間が掛かる場合、更なる経済的損失につながるおそれもあります。</v>
      </c>
      <c r="C6" s="347"/>
      <c r="D6" s="347"/>
      <c r="E6" s="347"/>
      <c r="F6" s="347"/>
      <c r="G6" s="347"/>
      <c r="H6" s="348"/>
      <c r="I6" s="357"/>
      <c r="J6" s="357"/>
      <c r="K6" s="357"/>
      <c r="L6" s="14"/>
    </row>
    <row r="7" spans="1:12">
      <c r="B7" s="9"/>
      <c r="C7" s="9"/>
      <c r="D7" s="9"/>
      <c r="E7" s="9"/>
      <c r="F7" s="9"/>
      <c r="G7" s="9"/>
      <c r="H7" s="9"/>
      <c r="I7" s="357"/>
      <c r="J7" s="357"/>
      <c r="K7" s="357"/>
    </row>
    <row r="8" spans="1:12" ht="230.1" customHeight="1">
      <c r="B8" s="349" t="str">
        <f ca="1">OFFSET('シナリオ(IT)'!F3,DATA!A54,0)</f>
        <v>　IT企業である自社がランサムウェア攻撃を受け、各拠点のPC、社内システムの中でも受発注業務に関わる主要システムがダウンして3日間の業務停止の被害が発生した。自社従業員がマルウェア添付メールを開封してしまい、当該従業員PCから社内ネットワークにマルウェア感染が拡大し、受発注業務管理システムサーバ, 社内ファイル共有サーバまで感染した。その際にサーバ内データの暗号化が行われたため、受発注業務の継続ができなくなった。自社CSIRTで初動対応を行いNW遮断、証拠保全、被害拡大の防止を行った。その後セキュリティベンダにフォレンジック調査を依頼。調査の中で個人情報の流出はなかったことが判明したが、攻撃者からシステム復旧を求める場合ビットコインで振り込みを行うよう要求があった。その後、身代金の支払いはせずに感染したPCとサーバの復旧作業を急いだ。ハードウェア損傷はなし。インシデントから復旧後に社内のセキュリティ教育を外部業者に委託して実施した。</v>
      </c>
      <c r="C8" s="350"/>
      <c r="D8" s="350"/>
      <c r="E8" s="350"/>
      <c r="F8" s="350"/>
      <c r="G8" s="350"/>
      <c r="H8" s="351"/>
      <c r="I8" s="357"/>
      <c r="J8" s="357"/>
      <c r="K8" s="357"/>
    </row>
    <row r="9" spans="1:12">
      <c r="B9" s="2"/>
      <c r="C9" s="2"/>
      <c r="J9" s="1" t="s">
        <v>183</v>
      </c>
    </row>
    <row r="10" spans="1:12" ht="39.75">
      <c r="A10" s="10" t="s">
        <v>184</v>
      </c>
    </row>
    <row r="11" spans="1:12" ht="27" customHeight="1">
      <c r="B11" s="352" t="s">
        <v>185</v>
      </c>
      <c r="C11" s="352"/>
      <c r="D11" s="352"/>
      <c r="E11" s="352"/>
      <c r="F11" s="352"/>
      <c r="G11" s="352"/>
      <c r="H11" s="352"/>
      <c r="I11" s="352"/>
      <c r="J11" s="352"/>
      <c r="K11" s="352"/>
    </row>
    <row r="12" spans="1:12" ht="54" hidden="1" customHeight="1">
      <c r="B12" s="341" t="s">
        <v>186</v>
      </c>
      <c r="C12" s="341"/>
      <c r="D12" s="341"/>
      <c r="E12" s="341"/>
      <c r="F12" s="341"/>
      <c r="G12" s="341"/>
      <c r="H12" s="341"/>
      <c r="I12" s="341"/>
      <c r="J12" s="341"/>
      <c r="K12" s="341"/>
    </row>
    <row r="13" spans="1:12">
      <c r="B13" s="2"/>
      <c r="C13" s="2"/>
    </row>
    <row r="14" spans="1:12">
      <c r="B14" s="2"/>
      <c r="C14" s="2"/>
      <c r="G14" s="103" t="s">
        <v>187</v>
      </c>
      <c r="H14" s="78" t="s">
        <v>188</v>
      </c>
      <c r="I14" s="105" t="s">
        <v>189</v>
      </c>
    </row>
    <row r="15" spans="1:12">
      <c r="B15" s="2"/>
      <c r="C15" s="2"/>
      <c r="H15" s="102"/>
    </row>
    <row r="16" spans="1:12" ht="18.95" customHeight="1">
      <c r="B16" s="355" t="s">
        <v>190</v>
      </c>
      <c r="C16" s="356"/>
      <c r="D16" s="342" t="s">
        <v>191</v>
      </c>
      <c r="E16" s="342"/>
      <c r="F16" s="342"/>
      <c r="G16" s="7"/>
      <c r="H16" s="353" t="s">
        <v>192</v>
      </c>
      <c r="I16" s="354"/>
      <c r="J16" s="354"/>
      <c r="K16" s="354"/>
    </row>
    <row r="17" spans="2:18" ht="51.75" customHeight="1">
      <c r="B17" s="343" t="s">
        <v>193</v>
      </c>
      <c r="C17" s="344"/>
      <c r="D17" s="339" t="s">
        <v>194</v>
      </c>
      <c r="E17" s="340"/>
      <c r="F17" s="340"/>
      <c r="G17" s="183"/>
      <c r="H17" s="331"/>
      <c r="I17" s="332"/>
      <c r="J17" s="332"/>
      <c r="K17" s="333"/>
      <c r="L17" s="167"/>
      <c r="R17" s="1"/>
    </row>
    <row r="18" spans="2:18" ht="79.5" customHeight="1">
      <c r="B18" s="325" t="s">
        <v>195</v>
      </c>
      <c r="C18" s="107">
        <v>1</v>
      </c>
      <c r="D18" s="339" t="s">
        <v>196</v>
      </c>
      <c r="E18" s="340"/>
      <c r="F18" s="340"/>
      <c r="G18" s="184"/>
      <c r="H18" s="328" t="s">
        <v>197</v>
      </c>
      <c r="I18" s="329"/>
      <c r="J18" s="329"/>
      <c r="K18" s="330"/>
      <c r="L18" s="167"/>
      <c r="R18" s="1"/>
    </row>
    <row r="19" spans="2:18" ht="79.5" customHeight="1">
      <c r="B19" s="326"/>
      <c r="C19" s="107">
        <v>2</v>
      </c>
      <c r="D19" s="339" t="s">
        <v>198</v>
      </c>
      <c r="E19" s="340"/>
      <c r="F19" s="340"/>
      <c r="G19" s="184"/>
      <c r="H19" s="331"/>
      <c r="I19" s="332"/>
      <c r="J19" s="332"/>
      <c r="K19" s="333"/>
      <c r="L19" s="167"/>
      <c r="R19" s="1"/>
    </row>
    <row r="20" spans="2:18" ht="54" customHeight="1">
      <c r="B20" s="327"/>
      <c r="C20" s="107">
        <v>3</v>
      </c>
      <c r="D20" s="339" t="s">
        <v>199</v>
      </c>
      <c r="E20" s="340"/>
      <c r="F20" s="340"/>
      <c r="G20" s="183"/>
      <c r="H20" s="331"/>
      <c r="I20" s="332"/>
      <c r="J20" s="332"/>
      <c r="K20" s="333"/>
      <c r="L20" s="167"/>
      <c r="R20" s="1"/>
    </row>
    <row r="21" spans="2:18" ht="66" customHeight="1">
      <c r="B21" s="334" t="s">
        <v>200</v>
      </c>
      <c r="C21" s="108">
        <v>1</v>
      </c>
      <c r="D21" s="339" t="s">
        <v>282</v>
      </c>
      <c r="E21" s="340"/>
      <c r="F21" s="340"/>
      <c r="G21" s="184"/>
      <c r="H21" s="336" t="s">
        <v>202</v>
      </c>
      <c r="I21" s="337"/>
      <c r="J21" s="337"/>
      <c r="K21" s="338"/>
      <c r="L21" s="167"/>
      <c r="R21" s="1"/>
    </row>
    <row r="22" spans="2:18" ht="57" customHeight="1">
      <c r="B22" s="335"/>
      <c r="C22" s="109">
        <v>2</v>
      </c>
      <c r="D22" s="339" t="s">
        <v>268</v>
      </c>
      <c r="E22" s="340"/>
      <c r="F22" s="340"/>
      <c r="G22" s="183"/>
      <c r="H22" s="331"/>
      <c r="I22" s="332"/>
      <c r="J22" s="332"/>
      <c r="K22" s="333"/>
      <c r="L22" s="167"/>
      <c r="R22" s="1"/>
    </row>
    <row r="23" spans="2:18" ht="42.95" customHeight="1">
      <c r="B23" s="359" t="s">
        <v>204</v>
      </c>
      <c r="C23" s="108">
        <v>1</v>
      </c>
      <c r="D23" s="363" t="s">
        <v>205</v>
      </c>
      <c r="E23" s="364"/>
      <c r="F23" s="364"/>
      <c r="G23" s="184"/>
      <c r="H23" s="331"/>
      <c r="I23" s="332"/>
      <c r="J23" s="332"/>
      <c r="K23" s="333"/>
      <c r="L23" s="167"/>
      <c r="R23" s="1"/>
    </row>
    <row r="24" spans="2:18" ht="45" customHeight="1">
      <c r="B24" s="360"/>
      <c r="C24" s="109">
        <v>2</v>
      </c>
      <c r="D24" s="363" t="s">
        <v>206</v>
      </c>
      <c r="E24" s="364"/>
      <c r="F24" s="364"/>
      <c r="G24" s="183"/>
      <c r="H24" s="331"/>
      <c r="I24" s="332"/>
      <c r="J24" s="332"/>
      <c r="K24" s="333"/>
      <c r="L24" s="167"/>
      <c r="R24" s="1"/>
    </row>
    <row r="25" spans="2:18" ht="71.25" customHeight="1">
      <c r="B25" s="359" t="s">
        <v>207</v>
      </c>
      <c r="C25" s="110">
        <v>1</v>
      </c>
      <c r="D25" s="339" t="s">
        <v>208</v>
      </c>
      <c r="E25" s="340"/>
      <c r="F25" s="340"/>
      <c r="G25" s="184"/>
      <c r="H25" s="328" t="s">
        <v>283</v>
      </c>
      <c r="I25" s="329"/>
      <c r="J25" s="329"/>
      <c r="K25" s="330"/>
      <c r="L25" s="167"/>
      <c r="R25" s="1"/>
    </row>
    <row r="26" spans="2:18" ht="162.94999999999999" customHeight="1">
      <c r="B26" s="360"/>
      <c r="C26" s="111">
        <v>2</v>
      </c>
      <c r="D26" s="363" t="s">
        <v>210</v>
      </c>
      <c r="E26" s="364"/>
      <c r="F26" s="364"/>
      <c r="G26" s="185"/>
      <c r="H26" s="331"/>
      <c r="I26" s="332"/>
      <c r="J26" s="332"/>
      <c r="K26" s="333"/>
      <c r="L26" s="167"/>
      <c r="R26" s="1"/>
    </row>
    <row r="27" spans="2:18" ht="48.75" customHeight="1">
      <c r="B27" s="359" t="s">
        <v>211</v>
      </c>
      <c r="C27" s="112">
        <v>1</v>
      </c>
      <c r="D27" s="339" t="s">
        <v>212</v>
      </c>
      <c r="E27" s="340"/>
      <c r="F27" s="340"/>
      <c r="G27" s="184"/>
      <c r="H27" s="331"/>
      <c r="I27" s="332"/>
      <c r="J27" s="332"/>
      <c r="K27" s="333"/>
      <c r="L27" s="167"/>
      <c r="R27" s="1"/>
    </row>
    <row r="28" spans="2:18" ht="48.75" customHeight="1">
      <c r="B28" s="362"/>
      <c r="C28" s="112">
        <v>2</v>
      </c>
      <c r="D28" s="339" t="s">
        <v>213</v>
      </c>
      <c r="E28" s="340"/>
      <c r="F28" s="340"/>
      <c r="G28" s="184"/>
      <c r="H28" s="331"/>
      <c r="I28" s="332"/>
      <c r="J28" s="332"/>
      <c r="K28" s="333"/>
      <c r="L28" s="167"/>
      <c r="R28" s="1"/>
    </row>
    <row r="29" spans="2:18" ht="78" customHeight="1">
      <c r="B29" s="362"/>
      <c r="C29" s="112">
        <v>3</v>
      </c>
      <c r="D29" s="339" t="s">
        <v>214</v>
      </c>
      <c r="E29" s="340"/>
      <c r="F29" s="340"/>
      <c r="G29" s="183"/>
      <c r="H29" s="328" t="s">
        <v>215</v>
      </c>
      <c r="I29" s="329"/>
      <c r="J29" s="329"/>
      <c r="K29" s="330"/>
      <c r="L29" s="167"/>
      <c r="R29" s="1"/>
    </row>
    <row r="30" spans="2:18" ht="78" customHeight="1">
      <c r="B30" s="362"/>
      <c r="C30" s="112">
        <v>4</v>
      </c>
      <c r="D30" s="339" t="s">
        <v>216</v>
      </c>
      <c r="E30" s="340"/>
      <c r="F30" s="340"/>
      <c r="G30" s="184"/>
      <c r="H30" s="331"/>
      <c r="I30" s="332"/>
      <c r="J30" s="332"/>
      <c r="K30" s="333"/>
      <c r="L30" s="167"/>
      <c r="R30" s="1"/>
    </row>
    <row r="31" spans="2:18" ht="81.95" customHeight="1">
      <c r="B31" s="360"/>
      <c r="C31" s="112">
        <v>5</v>
      </c>
      <c r="D31" s="339" t="s">
        <v>217</v>
      </c>
      <c r="E31" s="340"/>
      <c r="F31" s="340"/>
      <c r="G31" s="183"/>
      <c r="H31" s="328" t="s">
        <v>218</v>
      </c>
      <c r="I31" s="329"/>
      <c r="J31" s="329"/>
      <c r="K31" s="330"/>
      <c r="L31" s="167"/>
      <c r="R31" s="1"/>
    </row>
    <row r="32" spans="2:18" ht="81.95" customHeight="1">
      <c r="B32" s="343" t="s">
        <v>219</v>
      </c>
      <c r="C32" s="344"/>
      <c r="D32" s="339" t="s">
        <v>220</v>
      </c>
      <c r="E32" s="340"/>
      <c r="F32" s="340"/>
      <c r="G32" s="183"/>
      <c r="H32" s="331"/>
      <c r="I32" s="332"/>
      <c r="J32" s="332"/>
      <c r="K32" s="333"/>
      <c r="L32" s="167"/>
      <c r="R32" s="1"/>
    </row>
    <row r="33" spans="1:18" ht="81.95" customHeight="1">
      <c r="B33" s="343" t="s">
        <v>221</v>
      </c>
      <c r="C33" s="344"/>
      <c r="D33" s="339" t="s">
        <v>222</v>
      </c>
      <c r="E33" s="340"/>
      <c r="F33" s="340"/>
      <c r="G33" s="183"/>
      <c r="H33" s="331"/>
      <c r="I33" s="332"/>
      <c r="J33" s="332"/>
      <c r="K33" s="333"/>
      <c r="L33" s="167"/>
      <c r="R33" s="1"/>
    </row>
    <row r="34" spans="1:18" ht="81.95" customHeight="1">
      <c r="B34" s="343" t="s">
        <v>223</v>
      </c>
      <c r="C34" s="344"/>
      <c r="D34" s="339" t="s">
        <v>224</v>
      </c>
      <c r="E34" s="340"/>
      <c r="F34" s="340"/>
      <c r="G34" s="183"/>
      <c r="H34" s="331"/>
      <c r="I34" s="332"/>
      <c r="J34" s="332"/>
      <c r="K34" s="333"/>
      <c r="L34" s="167"/>
      <c r="R34" s="1"/>
    </row>
    <row r="35" spans="1:18">
      <c r="B35" s="2"/>
      <c r="C35" s="2"/>
      <c r="G35" s="1"/>
      <c r="L35" s="167"/>
      <c r="R35" s="1"/>
    </row>
    <row r="36" spans="1:18" ht="86.1" customHeight="1">
      <c r="B36" s="2"/>
      <c r="C36" s="2"/>
      <c r="F36" s="46" t="s">
        <v>225</v>
      </c>
      <c r="G36" s="47" t="str">
        <f ca="1">DATA_04!C80</f>
        <v>入力未完了</v>
      </c>
      <c r="L36" s="167"/>
      <c r="R36" s="1"/>
    </row>
    <row r="37" spans="1:18" ht="39.75">
      <c r="A37" s="10" t="s">
        <v>97</v>
      </c>
      <c r="D37" s="1"/>
      <c r="E37" s="1"/>
      <c r="F37" s="1"/>
      <c r="G37" s="1"/>
    </row>
    <row r="38" spans="1:18" s="4" customFormat="1" ht="57.95" customHeight="1">
      <c r="B38" s="361" t="s">
        <v>226</v>
      </c>
      <c r="C38" s="361"/>
      <c r="D38" s="361"/>
      <c r="E38" s="361"/>
      <c r="F38" s="361"/>
      <c r="G38" s="361"/>
      <c r="H38" s="361"/>
      <c r="I38" s="361"/>
      <c r="J38" s="361"/>
      <c r="K38" s="361"/>
      <c r="L38" s="15"/>
    </row>
    <row r="39" spans="1:18" ht="42.95" customHeight="1">
      <c r="B39" s="2"/>
      <c r="C39" s="2"/>
      <c r="D39" s="370" t="s">
        <v>227</v>
      </c>
      <c r="E39" s="370"/>
      <c r="F39" s="370"/>
      <c r="J39" s="14"/>
      <c r="K39" s="168"/>
      <c r="L39" s="167"/>
      <c r="O39" s="1"/>
      <c r="P39" s="1"/>
      <c r="Q39" s="1"/>
      <c r="R39" s="1"/>
    </row>
    <row r="40" spans="1:18" ht="48" customHeight="1">
      <c r="D40" s="371" t="str">
        <f ca="1">IF(G36="入力完了",SUM(F45:F84),"質問に全て回答してください")</f>
        <v>質問に全て回答してください</v>
      </c>
      <c r="E40" s="371"/>
      <c r="F40" s="371"/>
      <c r="G40" s="371"/>
      <c r="J40" s="14"/>
      <c r="K40" s="168"/>
      <c r="L40" s="167"/>
      <c r="O40" s="1"/>
      <c r="P40" s="1"/>
      <c r="Q40" s="1"/>
      <c r="R40" s="1"/>
    </row>
    <row r="41" spans="1:18" ht="51.95" customHeight="1">
      <c r="B41" s="13" t="s">
        <v>98</v>
      </c>
      <c r="C41" s="13"/>
      <c r="F41" s="106"/>
      <c r="G41"/>
      <c r="H41"/>
    </row>
    <row r="42" spans="1:18" ht="51.95" hidden="1" customHeight="1">
      <c r="B42" s="365" t="s">
        <v>228</v>
      </c>
      <c r="C42" s="365"/>
      <c r="D42" s="365"/>
      <c r="E42" s="365"/>
      <c r="F42" s="365"/>
      <c r="G42" s="365"/>
      <c r="H42" s="365"/>
      <c r="I42" s="365"/>
      <c r="J42" s="365"/>
      <c r="K42" s="365"/>
    </row>
    <row r="43" spans="1:18" ht="25.5">
      <c r="B43" s="5"/>
      <c r="C43" s="5"/>
      <c r="F43" s="106" t="s">
        <v>229</v>
      </c>
    </row>
    <row r="44" spans="1:18" ht="33.950000000000003" customHeight="1">
      <c r="B44" s="318" t="s">
        <v>99</v>
      </c>
      <c r="C44" s="319"/>
      <c r="D44" s="319"/>
      <c r="E44" s="320"/>
      <c r="F44" s="141" t="s">
        <v>230</v>
      </c>
      <c r="G44" s="65" t="s">
        <v>231</v>
      </c>
      <c r="H44" s="321" t="s">
        <v>101</v>
      </c>
      <c r="I44" s="322"/>
      <c r="J44" s="322"/>
      <c r="K44" s="322"/>
    </row>
    <row r="45" spans="1:18" ht="114.95" customHeight="1">
      <c r="B45" s="306" t="s">
        <v>102</v>
      </c>
      <c r="C45" s="308" t="s">
        <v>103</v>
      </c>
      <c r="D45" s="308"/>
      <c r="E45" s="308"/>
      <c r="F45" s="142">
        <f ca="1">DATA_04!C84</f>
        <v>0</v>
      </c>
      <c r="G45" s="48"/>
      <c r="H45" s="366" t="s">
        <v>232</v>
      </c>
      <c r="I45" s="366"/>
      <c r="J45" s="366"/>
      <c r="K45" s="366"/>
    </row>
    <row r="46" spans="1:18" ht="189.95" customHeight="1">
      <c r="B46" s="310"/>
      <c r="C46" s="308" t="s">
        <v>106</v>
      </c>
      <c r="D46" s="308"/>
      <c r="E46" s="308"/>
      <c r="F46" s="139">
        <f ca="1">DATA_04!C85</f>
        <v>0</v>
      </c>
      <c r="G46" s="48"/>
      <c r="H46" s="366" t="s">
        <v>233</v>
      </c>
      <c r="I46" s="366"/>
      <c r="J46" s="366"/>
      <c r="K46" s="366"/>
    </row>
    <row r="47" spans="1:18" ht="87.95" customHeight="1">
      <c r="B47" s="310"/>
      <c r="C47" s="324" t="s">
        <v>108</v>
      </c>
      <c r="D47" s="324"/>
      <c r="E47" s="324"/>
      <c r="F47" s="142" t="str">
        <f ca="1">DATA_04!C86</f>
        <v>無</v>
      </c>
      <c r="G47" s="48"/>
      <c r="H47" s="366" t="s">
        <v>234</v>
      </c>
      <c r="I47" s="366"/>
      <c r="J47" s="366"/>
      <c r="K47" s="366"/>
    </row>
    <row r="48" spans="1:18" ht="109.15" customHeight="1">
      <c r="B48" s="310"/>
      <c r="C48" s="308" t="s">
        <v>110</v>
      </c>
      <c r="D48" s="308"/>
      <c r="E48" s="308"/>
      <c r="F48" s="139" t="str">
        <f ca="1">DATA_04!C87</f>
        <v>無</v>
      </c>
      <c r="G48" s="48"/>
      <c r="H48" s="366" t="s">
        <v>235</v>
      </c>
      <c r="I48" s="366"/>
      <c r="J48" s="366"/>
      <c r="K48" s="366"/>
    </row>
    <row r="49" spans="2:11" ht="138.94999999999999" customHeight="1">
      <c r="B49" s="310"/>
      <c r="C49" s="308" t="s">
        <v>112</v>
      </c>
      <c r="D49" s="308"/>
      <c r="E49" s="308"/>
      <c r="F49" s="142" t="str">
        <f ca="1">DATA_04!C88</f>
        <v>無</v>
      </c>
      <c r="G49" s="48"/>
      <c r="H49" s="366" t="s">
        <v>269</v>
      </c>
      <c r="I49" s="366"/>
      <c r="J49" s="366"/>
      <c r="K49" s="366"/>
    </row>
    <row r="50" spans="2:11" ht="78" customHeight="1">
      <c r="B50" s="310"/>
      <c r="C50" s="308" t="s">
        <v>114</v>
      </c>
      <c r="D50" s="308"/>
      <c r="E50" s="308"/>
      <c r="F50" s="139" t="str">
        <f ca="1">DATA_04!C89</f>
        <v>無</v>
      </c>
      <c r="G50" s="48"/>
      <c r="H50" s="366" t="s">
        <v>237</v>
      </c>
      <c r="I50" s="366"/>
      <c r="J50" s="366"/>
      <c r="K50" s="366"/>
    </row>
    <row r="51" spans="2:11" ht="58.9" customHeight="1">
      <c r="B51" s="310"/>
      <c r="C51" s="308" t="s">
        <v>116</v>
      </c>
      <c r="D51" s="308"/>
      <c r="E51" s="308"/>
      <c r="F51" s="142" t="str">
        <f ca="1">DATA_04!C90</f>
        <v>無</v>
      </c>
      <c r="G51" s="48"/>
      <c r="H51" s="366" t="s">
        <v>238</v>
      </c>
      <c r="I51" s="366"/>
      <c r="J51" s="366"/>
      <c r="K51" s="366"/>
    </row>
    <row r="52" spans="2:11" ht="59.1" customHeight="1">
      <c r="B52" s="310"/>
      <c r="C52" s="308" t="s">
        <v>118</v>
      </c>
      <c r="D52" s="308"/>
      <c r="E52" s="308"/>
      <c r="F52" s="139">
        <f ca="1">DATA_04!C91</f>
        <v>0</v>
      </c>
      <c r="G52" s="48"/>
      <c r="H52" s="366" t="s">
        <v>239</v>
      </c>
      <c r="I52" s="366"/>
      <c r="J52" s="366"/>
      <c r="K52" s="366"/>
    </row>
    <row r="53" spans="2:11" ht="60.95" customHeight="1">
      <c r="B53" s="310"/>
      <c r="C53" s="308" t="s">
        <v>120</v>
      </c>
      <c r="D53" s="308"/>
      <c r="E53" s="308"/>
      <c r="F53" s="142">
        <f>DATA_04!C92</f>
        <v>0</v>
      </c>
      <c r="G53" s="48"/>
      <c r="H53" s="366" t="s">
        <v>240</v>
      </c>
      <c r="I53" s="366"/>
      <c r="J53" s="366"/>
      <c r="K53" s="366"/>
    </row>
    <row r="54" spans="2:11" ht="80.45" customHeight="1">
      <c r="B54" s="306" t="s">
        <v>122</v>
      </c>
      <c r="C54" s="308" t="s">
        <v>123</v>
      </c>
      <c r="D54" s="308"/>
      <c r="E54" s="308"/>
      <c r="F54" s="139" t="str">
        <f ca="1">DATA_04!C93</f>
        <v>無</v>
      </c>
      <c r="G54" s="48"/>
      <c r="H54" s="366" t="s">
        <v>241</v>
      </c>
      <c r="I54" s="366"/>
      <c r="J54" s="366"/>
      <c r="K54" s="366"/>
    </row>
    <row r="55" spans="2:11" ht="165.6" customHeight="1">
      <c r="B55" s="310"/>
      <c r="C55" s="308" t="s">
        <v>125</v>
      </c>
      <c r="D55" s="308"/>
      <c r="E55" s="308"/>
      <c r="F55" s="142" t="str">
        <f ca="1">DATA_04!C94</f>
        <v>無</v>
      </c>
      <c r="G55" s="48"/>
      <c r="H55" s="366" t="s">
        <v>242</v>
      </c>
      <c r="I55" s="366"/>
      <c r="J55" s="366"/>
      <c r="K55" s="366"/>
    </row>
    <row r="56" spans="2:11" ht="186" customHeight="1">
      <c r="B56" s="138"/>
      <c r="C56" s="308" t="s">
        <v>127</v>
      </c>
      <c r="D56" s="308"/>
      <c r="E56" s="308"/>
      <c r="F56" s="139" t="str">
        <f ca="1">DATA_04!C95</f>
        <v>無</v>
      </c>
      <c r="G56" s="48"/>
      <c r="H56" s="366" t="s">
        <v>243</v>
      </c>
      <c r="I56" s="366"/>
      <c r="J56" s="366"/>
      <c r="K56" s="366"/>
    </row>
    <row r="57" spans="2:11" ht="195" customHeight="1">
      <c r="B57" s="138"/>
      <c r="C57" s="308" t="s">
        <v>129</v>
      </c>
      <c r="D57" s="308"/>
      <c r="E57" s="308"/>
      <c r="F57" s="142" t="str">
        <f ca="1">DATA_04!C96</f>
        <v>無</v>
      </c>
      <c r="G57" s="48"/>
      <c r="H57" s="366" t="s">
        <v>244</v>
      </c>
      <c r="I57" s="366"/>
      <c r="J57" s="366"/>
      <c r="K57" s="366"/>
    </row>
    <row r="58" spans="2:11" ht="216" customHeight="1">
      <c r="B58" s="138"/>
      <c r="C58" s="308" t="s">
        <v>131</v>
      </c>
      <c r="D58" s="308"/>
      <c r="E58" s="308"/>
      <c r="F58" s="139" t="str">
        <f ca="1">DATA_04!C97</f>
        <v>無</v>
      </c>
      <c r="G58" s="48"/>
      <c r="H58" s="366" t="s">
        <v>245</v>
      </c>
      <c r="I58" s="366"/>
      <c r="J58" s="366"/>
      <c r="K58" s="366"/>
    </row>
    <row r="59" spans="2:11" ht="64.900000000000006" customHeight="1">
      <c r="B59" s="306" t="s">
        <v>133</v>
      </c>
      <c r="C59" s="308" t="s">
        <v>134</v>
      </c>
      <c r="D59" s="308"/>
      <c r="E59" s="308"/>
      <c r="F59" s="142">
        <f ca="1">DATA_04!C98</f>
        <v>0</v>
      </c>
      <c r="G59" s="48"/>
      <c r="H59" s="366" t="s">
        <v>246</v>
      </c>
      <c r="I59" s="366"/>
      <c r="J59" s="366"/>
      <c r="K59" s="366"/>
    </row>
    <row r="60" spans="2:11" ht="136.9" customHeight="1">
      <c r="B60" s="307"/>
      <c r="C60" s="308" t="s">
        <v>137</v>
      </c>
      <c r="D60" s="308"/>
      <c r="E60" s="308"/>
      <c r="F60" s="139">
        <f ca="1">DATA_04!C99</f>
        <v>0</v>
      </c>
      <c r="G60" s="48"/>
      <c r="H60" s="366" t="s">
        <v>247</v>
      </c>
      <c r="I60" s="366"/>
      <c r="J60" s="366"/>
      <c r="K60" s="366"/>
    </row>
    <row r="61" spans="2:11" ht="131.1" customHeight="1">
      <c r="B61" s="50" t="s">
        <v>139</v>
      </c>
      <c r="C61" s="300" t="s">
        <v>140</v>
      </c>
      <c r="D61" s="300"/>
      <c r="E61" s="300"/>
      <c r="F61" s="142" t="str">
        <f ca="1">DATA_04!C100</f>
        <v>無</v>
      </c>
      <c r="G61" s="49"/>
      <c r="H61" s="372" t="s">
        <v>248</v>
      </c>
      <c r="I61" s="373"/>
      <c r="J61" s="373"/>
      <c r="K61" s="373"/>
    </row>
    <row r="63" spans="2:11" ht="39.75">
      <c r="B63" s="13" t="s">
        <v>142</v>
      </c>
      <c r="C63" s="13"/>
    </row>
    <row r="64" spans="2:11" ht="39.75" hidden="1">
      <c r="B64" s="365"/>
      <c r="C64" s="365"/>
      <c r="D64" s="365"/>
      <c r="E64" s="365"/>
      <c r="F64" s="365"/>
      <c r="G64" s="365"/>
      <c r="H64" s="365"/>
      <c r="I64" s="365"/>
      <c r="J64" s="365"/>
      <c r="K64" s="365"/>
    </row>
    <row r="65" spans="2:12" ht="39.75">
      <c r="B65" s="13"/>
      <c r="C65" s="13"/>
    </row>
    <row r="66" spans="2:12" ht="38.1" customHeight="1">
      <c r="B66" s="367" t="s">
        <v>143</v>
      </c>
      <c r="C66" s="368"/>
      <c r="D66" s="368"/>
      <c r="E66" s="368"/>
      <c r="F66" s="135" t="s">
        <v>249</v>
      </c>
      <c r="G66" s="66" t="s">
        <v>231</v>
      </c>
      <c r="H66" s="67" t="s">
        <v>101</v>
      </c>
      <c r="I66" s="67"/>
      <c r="J66" s="6"/>
      <c r="K66" s="6"/>
    </row>
    <row r="67" spans="2:12" ht="222" customHeight="1">
      <c r="B67" s="305" t="s">
        <v>144</v>
      </c>
      <c r="C67" s="290" t="s">
        <v>145</v>
      </c>
      <c r="D67" s="291"/>
      <c r="E67" s="291"/>
      <c r="F67" s="46" t="str">
        <f ca="1">DATA_04!$E105</f>
        <v>有</v>
      </c>
      <c r="G67" s="68"/>
      <c r="H67" s="366" t="s">
        <v>250</v>
      </c>
      <c r="I67" s="366"/>
      <c r="J67" s="366"/>
      <c r="K67" s="366"/>
    </row>
    <row r="68" spans="2:12" ht="326.10000000000002" customHeight="1">
      <c r="B68" s="305"/>
      <c r="C68" s="290" t="s">
        <v>146</v>
      </c>
      <c r="D68" s="291"/>
      <c r="E68" s="291"/>
      <c r="F68" s="46" t="str">
        <f ca="1">DATA_04!$E106</f>
        <v>無</v>
      </c>
      <c r="G68" s="68"/>
      <c r="H68" s="366" t="s">
        <v>251</v>
      </c>
      <c r="I68" s="366"/>
      <c r="J68" s="366"/>
      <c r="K68" s="366"/>
      <c r="L68" s="15"/>
    </row>
    <row r="69" spans="2:12" ht="156.94999999999999" customHeight="1">
      <c r="B69" s="305"/>
      <c r="C69" s="290" t="s">
        <v>148</v>
      </c>
      <c r="D69" s="291"/>
      <c r="E69" s="291"/>
      <c r="F69" s="46" t="str">
        <f ca="1">DATA_04!$E107</f>
        <v>無</v>
      </c>
      <c r="G69" s="68"/>
      <c r="H69" s="366" t="s">
        <v>252</v>
      </c>
      <c r="I69" s="366"/>
      <c r="J69" s="366"/>
      <c r="K69" s="366"/>
    </row>
    <row r="70" spans="2:12" ht="137.1" customHeight="1">
      <c r="B70" s="305"/>
      <c r="C70" s="290" t="s">
        <v>150</v>
      </c>
      <c r="D70" s="291"/>
      <c r="E70" s="291"/>
      <c r="F70" s="46" t="str">
        <f ca="1">DATA_04!$E108</f>
        <v>有</v>
      </c>
      <c r="G70" s="68"/>
      <c r="H70" s="366" t="s">
        <v>253</v>
      </c>
      <c r="I70" s="366"/>
      <c r="J70" s="366"/>
      <c r="K70" s="366"/>
    </row>
    <row r="71" spans="2:12" ht="81.95" customHeight="1">
      <c r="B71" s="305"/>
      <c r="C71" s="290" t="s">
        <v>152</v>
      </c>
      <c r="D71" s="291"/>
      <c r="E71" s="291"/>
      <c r="F71" s="46" t="str">
        <f ca="1">DATA_04!$E109</f>
        <v>有</v>
      </c>
      <c r="G71" s="68"/>
      <c r="H71" s="366" t="s">
        <v>254</v>
      </c>
      <c r="I71" s="366"/>
      <c r="J71" s="366"/>
      <c r="K71" s="366"/>
    </row>
    <row r="72" spans="2:12" ht="197.1" customHeight="1">
      <c r="B72" s="305"/>
      <c r="C72" s="290" t="s">
        <v>153</v>
      </c>
      <c r="D72" s="291"/>
      <c r="E72" s="291"/>
      <c r="F72" s="46" t="str">
        <f ca="1">DATA_04!$E110</f>
        <v>有</v>
      </c>
      <c r="G72" s="68"/>
      <c r="H72" s="366" t="s">
        <v>255</v>
      </c>
      <c r="I72" s="366"/>
      <c r="J72" s="366"/>
      <c r="K72" s="366"/>
    </row>
    <row r="73" spans="2:12" ht="105.95" customHeight="1">
      <c r="B73" s="305"/>
      <c r="C73" s="290" t="s">
        <v>155</v>
      </c>
      <c r="D73" s="291"/>
      <c r="E73" s="291"/>
      <c r="F73" s="46" t="str">
        <f ca="1">DATA_04!$E111</f>
        <v>有</v>
      </c>
      <c r="G73" s="68"/>
      <c r="H73" s="366" t="s">
        <v>256</v>
      </c>
      <c r="I73" s="366"/>
      <c r="J73" s="366"/>
      <c r="K73" s="366"/>
      <c r="L73" s="15"/>
    </row>
    <row r="74" spans="2:12" ht="135" customHeight="1">
      <c r="B74" s="299" t="s">
        <v>157</v>
      </c>
      <c r="C74" s="290" t="s">
        <v>158</v>
      </c>
      <c r="D74" s="291"/>
      <c r="E74" s="291"/>
      <c r="F74" s="46" t="str">
        <f ca="1">DATA_04!$E112</f>
        <v>無</v>
      </c>
      <c r="G74" s="68"/>
      <c r="H74" s="366" t="s">
        <v>257</v>
      </c>
      <c r="I74" s="366"/>
      <c r="J74" s="366"/>
      <c r="K74" s="366"/>
    </row>
    <row r="75" spans="2:12" ht="264.95" customHeight="1">
      <c r="B75" s="299"/>
      <c r="C75" s="290" t="s">
        <v>160</v>
      </c>
      <c r="D75" s="291"/>
      <c r="E75" s="291"/>
      <c r="F75" s="46" t="str">
        <f ca="1">DATA_04!$E113</f>
        <v>無</v>
      </c>
      <c r="G75" s="68"/>
      <c r="H75" s="366" t="s">
        <v>258</v>
      </c>
      <c r="I75" s="366"/>
      <c r="J75" s="366"/>
      <c r="K75" s="366"/>
    </row>
    <row r="76" spans="2:12" ht="134.1" customHeight="1">
      <c r="B76" s="58" t="s">
        <v>162</v>
      </c>
      <c r="C76" s="290" t="s">
        <v>163</v>
      </c>
      <c r="D76" s="291"/>
      <c r="E76" s="291"/>
      <c r="F76" s="46" t="str">
        <f ca="1">DATA_04!$E114</f>
        <v>有</v>
      </c>
      <c r="G76" s="68"/>
      <c r="H76" s="366" t="s">
        <v>284</v>
      </c>
      <c r="I76" s="366"/>
      <c r="J76" s="366"/>
      <c r="K76" s="366"/>
    </row>
    <row r="77" spans="2:12" ht="60.95" customHeight="1">
      <c r="B77" s="298" t="s">
        <v>164</v>
      </c>
      <c r="C77" s="290" t="s">
        <v>165</v>
      </c>
      <c r="D77" s="291"/>
      <c r="E77" s="291"/>
      <c r="F77" s="46" t="str">
        <f ca="1">DATA_04!$E115</f>
        <v>有</v>
      </c>
      <c r="G77" s="68"/>
      <c r="H77" s="366" t="s">
        <v>260</v>
      </c>
      <c r="I77" s="366"/>
      <c r="J77" s="366"/>
      <c r="K77" s="366"/>
    </row>
    <row r="78" spans="2:12" ht="87" customHeight="1">
      <c r="B78" s="289"/>
      <c r="C78" s="290" t="s">
        <v>167</v>
      </c>
      <c r="D78" s="291"/>
      <c r="E78" s="291"/>
      <c r="F78" s="46" t="str">
        <f ca="1">DATA_04!$E116</f>
        <v>無</v>
      </c>
      <c r="G78" s="68"/>
      <c r="H78" s="366" t="s">
        <v>261</v>
      </c>
      <c r="I78" s="366"/>
      <c r="J78" s="366"/>
      <c r="K78" s="366"/>
    </row>
    <row r="79" spans="2:12" ht="83.1" customHeight="1">
      <c r="B79" s="297" t="s">
        <v>169</v>
      </c>
      <c r="C79" s="290" t="s">
        <v>170</v>
      </c>
      <c r="D79" s="291"/>
      <c r="E79" s="291"/>
      <c r="F79" s="46" t="str">
        <f ca="1">DATA_04!$E117</f>
        <v>無</v>
      </c>
      <c r="G79" s="68"/>
      <c r="H79" s="366" t="s">
        <v>262</v>
      </c>
      <c r="I79" s="366"/>
      <c r="J79" s="366"/>
      <c r="K79" s="366"/>
    </row>
    <row r="80" spans="2:12" ht="164.1" customHeight="1">
      <c r="B80" s="297"/>
      <c r="C80" s="290" t="s">
        <v>171</v>
      </c>
      <c r="D80" s="291"/>
      <c r="E80" s="291"/>
      <c r="F80" s="46" t="str">
        <f ca="1">DATA_04!$E118</f>
        <v>無</v>
      </c>
      <c r="G80" s="68"/>
      <c r="H80" s="366" t="s">
        <v>263</v>
      </c>
      <c r="I80" s="366"/>
      <c r="J80" s="366"/>
      <c r="K80" s="366"/>
    </row>
    <row r="81" spans="2:11" ht="147.94999999999999" customHeight="1">
      <c r="B81" s="298" t="s">
        <v>172</v>
      </c>
      <c r="C81" s="290" t="s">
        <v>173</v>
      </c>
      <c r="D81" s="291"/>
      <c r="E81" s="291"/>
      <c r="F81" s="46" t="str">
        <f ca="1">DATA_04!$E119</f>
        <v>無</v>
      </c>
      <c r="G81" s="68"/>
      <c r="H81" s="366" t="s">
        <v>264</v>
      </c>
      <c r="I81" s="366"/>
      <c r="J81" s="366"/>
      <c r="K81" s="366"/>
    </row>
    <row r="82" spans="2:11" ht="57" customHeight="1">
      <c r="B82" s="289"/>
      <c r="C82" s="290" t="s">
        <v>175</v>
      </c>
      <c r="D82" s="291"/>
      <c r="E82" s="291"/>
      <c r="F82" s="46" t="str">
        <f ca="1">DATA_04!$E120</f>
        <v>無</v>
      </c>
      <c r="G82" s="68"/>
      <c r="H82" s="366" t="s">
        <v>265</v>
      </c>
      <c r="I82" s="366"/>
      <c r="J82" s="366"/>
      <c r="K82" s="366"/>
    </row>
    <row r="83" spans="2:11" ht="54.95" customHeight="1">
      <c r="B83" s="288" t="s">
        <v>176</v>
      </c>
      <c r="C83" s="290" t="s">
        <v>177</v>
      </c>
      <c r="D83" s="291"/>
      <c r="E83" s="291"/>
      <c r="F83" s="46" t="str">
        <f ca="1">DATA_04!$E121</f>
        <v>有</v>
      </c>
      <c r="G83" s="68"/>
      <c r="H83" s="369" t="s">
        <v>266</v>
      </c>
      <c r="I83" s="369"/>
      <c r="J83" s="369"/>
      <c r="K83" s="369"/>
    </row>
    <row r="84" spans="2:11" ht="117.95" customHeight="1">
      <c r="B84" s="289"/>
      <c r="C84" s="290" t="s">
        <v>178</v>
      </c>
      <c r="D84" s="291"/>
      <c r="E84" s="291"/>
      <c r="F84" s="46" t="str">
        <f ca="1">DATA_04!$E122</f>
        <v>有</v>
      </c>
      <c r="G84" s="68"/>
      <c r="H84" s="366" t="s">
        <v>267</v>
      </c>
      <c r="I84" s="366"/>
      <c r="J84" s="366"/>
      <c r="K84" s="366"/>
    </row>
    <row r="85" spans="2:11" ht="75.95" customHeight="1">
      <c r="B85" s="82"/>
      <c r="C85" s="81"/>
      <c r="D85" s="81"/>
      <c r="E85" s="81"/>
      <c r="F85" s="81"/>
      <c r="G85" s="81"/>
      <c r="H85" s="3"/>
      <c r="I85" s="3"/>
      <c r="K85" s="169" t="str">
        <f>HYPERLINK(DATA!B56,"対策と本シナリオにおける効果へジャンプ")</f>
        <v>対策と本シナリオにおける効果へジャンプ</v>
      </c>
    </row>
  </sheetData>
  <sheetProtection algorithmName="SHA-512" hashValue="kP+3NjF2ZG79rAqtm3HmPvtJbTSKehhqwurFxsv34GQ2BwmUgP823c+ztdQ7rtHF8d2oTf+VnLDOHQ0BqWVuoA==" saltValue="5GdGbq6F9t6HsYzN/sARjA==" spinCount="100000" sheet="1" objects="1" scenarios="1"/>
  <mergeCells count="142">
    <mergeCell ref="B3:K3"/>
    <mergeCell ref="F4:K4"/>
    <mergeCell ref="B6:H6"/>
    <mergeCell ref="I6:K8"/>
    <mergeCell ref="B8:H8"/>
    <mergeCell ref="B11:K11"/>
    <mergeCell ref="B18:B20"/>
    <mergeCell ref="D18:F18"/>
    <mergeCell ref="H18:K18"/>
    <mergeCell ref="D19:F19"/>
    <mergeCell ref="H19:K19"/>
    <mergeCell ref="D20:F20"/>
    <mergeCell ref="H20:K20"/>
    <mergeCell ref="B12:K12"/>
    <mergeCell ref="B16:C16"/>
    <mergeCell ref="D16:F16"/>
    <mergeCell ref="H16:K16"/>
    <mergeCell ref="B17:C17"/>
    <mergeCell ref="D17:F17"/>
    <mergeCell ref="H17:K17"/>
    <mergeCell ref="B21:B22"/>
    <mergeCell ref="D21:F21"/>
    <mergeCell ref="H21:K21"/>
    <mergeCell ref="D22:F22"/>
    <mergeCell ref="H22:K22"/>
    <mergeCell ref="B23:B24"/>
    <mergeCell ref="D23:F23"/>
    <mergeCell ref="H23:K23"/>
    <mergeCell ref="D24:F24"/>
    <mergeCell ref="H24:K24"/>
    <mergeCell ref="D29:F29"/>
    <mergeCell ref="H29:K29"/>
    <mergeCell ref="D30:F30"/>
    <mergeCell ref="H30:K30"/>
    <mergeCell ref="D31:F31"/>
    <mergeCell ref="H31:K31"/>
    <mergeCell ref="B25:B26"/>
    <mergeCell ref="D25:F25"/>
    <mergeCell ref="H25:K25"/>
    <mergeCell ref="D26:F26"/>
    <mergeCell ref="H26:K26"/>
    <mergeCell ref="B27:B31"/>
    <mergeCell ref="D27:F27"/>
    <mergeCell ref="H27:K27"/>
    <mergeCell ref="D28:F28"/>
    <mergeCell ref="H28:K28"/>
    <mergeCell ref="B34:C34"/>
    <mergeCell ref="D34:F34"/>
    <mergeCell ref="H34:K34"/>
    <mergeCell ref="B38:K38"/>
    <mergeCell ref="D39:F39"/>
    <mergeCell ref="D40:G40"/>
    <mergeCell ref="B32:C32"/>
    <mergeCell ref="D32:F32"/>
    <mergeCell ref="H32:K32"/>
    <mergeCell ref="B33:C33"/>
    <mergeCell ref="D33:F33"/>
    <mergeCell ref="H33:K33"/>
    <mergeCell ref="C48:E48"/>
    <mergeCell ref="H48:K48"/>
    <mergeCell ref="C49:E49"/>
    <mergeCell ref="H49:K49"/>
    <mergeCell ref="C50:E50"/>
    <mergeCell ref="H50:K50"/>
    <mergeCell ref="B42:K42"/>
    <mergeCell ref="B44:E44"/>
    <mergeCell ref="H44:K44"/>
    <mergeCell ref="B45:B53"/>
    <mergeCell ref="C45:E45"/>
    <mergeCell ref="H45:K45"/>
    <mergeCell ref="C46:E46"/>
    <mergeCell ref="H46:K46"/>
    <mergeCell ref="C47:E47"/>
    <mergeCell ref="H47:K47"/>
    <mergeCell ref="B54:B55"/>
    <mergeCell ref="C54:E54"/>
    <mergeCell ref="H54:K54"/>
    <mergeCell ref="C55:E55"/>
    <mergeCell ref="H55:K55"/>
    <mergeCell ref="C56:E56"/>
    <mergeCell ref="H56:K56"/>
    <mergeCell ref="C51:E51"/>
    <mergeCell ref="H51:K51"/>
    <mergeCell ref="C52:E52"/>
    <mergeCell ref="H52:K52"/>
    <mergeCell ref="C53:E53"/>
    <mergeCell ref="H53:K53"/>
    <mergeCell ref="C57:E57"/>
    <mergeCell ref="H57:K57"/>
    <mergeCell ref="C58:E58"/>
    <mergeCell ref="H58:K58"/>
    <mergeCell ref="B59:B60"/>
    <mergeCell ref="C59:E59"/>
    <mergeCell ref="H59:K59"/>
    <mergeCell ref="C60:E60"/>
    <mergeCell ref="H60:K60"/>
    <mergeCell ref="H69:K69"/>
    <mergeCell ref="C70:E70"/>
    <mergeCell ref="H70:K70"/>
    <mergeCell ref="C71:E71"/>
    <mergeCell ref="H71:K71"/>
    <mergeCell ref="C72:E72"/>
    <mergeCell ref="H72:K72"/>
    <mergeCell ref="C61:E61"/>
    <mergeCell ref="H61:K61"/>
    <mergeCell ref="B64:K64"/>
    <mergeCell ref="B66:E66"/>
    <mergeCell ref="B67:B73"/>
    <mergeCell ref="C67:E67"/>
    <mergeCell ref="H67:K67"/>
    <mergeCell ref="C68:E68"/>
    <mergeCell ref="H68:K68"/>
    <mergeCell ref="C69:E69"/>
    <mergeCell ref="C76:E76"/>
    <mergeCell ref="H76:K76"/>
    <mergeCell ref="B77:B78"/>
    <mergeCell ref="C77:E77"/>
    <mergeCell ref="H77:K77"/>
    <mergeCell ref="C78:E78"/>
    <mergeCell ref="H78:K78"/>
    <mergeCell ref="C73:E73"/>
    <mergeCell ref="H73:K73"/>
    <mergeCell ref="B74:B75"/>
    <mergeCell ref="C74:E74"/>
    <mergeCell ref="H74:K74"/>
    <mergeCell ref="C75:E75"/>
    <mergeCell ref="H75:K75"/>
    <mergeCell ref="B83:B84"/>
    <mergeCell ref="C83:E83"/>
    <mergeCell ref="H83:K83"/>
    <mergeCell ref="C84:E84"/>
    <mergeCell ref="H84:K84"/>
    <mergeCell ref="B79:B80"/>
    <mergeCell ref="C79:E79"/>
    <mergeCell ref="H79:K79"/>
    <mergeCell ref="C80:E80"/>
    <mergeCell ref="H80:K80"/>
    <mergeCell ref="B81:B82"/>
    <mergeCell ref="C81:E81"/>
    <mergeCell ref="H81:K81"/>
    <mergeCell ref="C82:E82"/>
    <mergeCell ref="H82:K82"/>
  </mergeCells>
  <phoneticPr fontId="2"/>
  <conditionalFormatting sqref="G36">
    <cfRule type="containsText" dxfId="71" priority="3" operator="containsText" text="入力完了">
      <formula>NOT(ISERROR(SEARCH("入力完了",G36)))</formula>
    </cfRule>
    <cfRule type="containsText" dxfId="70" priority="7" operator="containsText" text="入力未完了">
      <formula>NOT(ISERROR(SEARCH("入力未完了",G36)))</formula>
    </cfRule>
  </conditionalFormatting>
  <conditionalFormatting sqref="F45:F61">
    <cfRule type="containsText" dxfId="69" priority="4" stopIfTrue="1" operator="containsText" text="無">
      <formula>NOT(ISERROR(SEARCH("無",F45)))</formula>
    </cfRule>
    <cfRule type="cellIs" dxfId="68" priority="6" operator="equal">
      <formula>0</formula>
    </cfRule>
    <cfRule type="top10" dxfId="67" priority="8" rank="3"/>
  </conditionalFormatting>
  <conditionalFormatting sqref="D40 F45:F61">
    <cfRule type="expression" dxfId="66" priority="5" stopIfTrue="1">
      <formula>$G$36="入力未完了"</formula>
    </cfRule>
  </conditionalFormatting>
  <conditionalFormatting sqref="F67:F84">
    <cfRule type="containsText" dxfId="65" priority="1" operator="containsText" text="無">
      <formula>NOT(ISERROR(SEARCH("無",F67)))</formula>
    </cfRule>
    <cfRule type="containsText" dxfId="64" priority="2" operator="containsText" text="大">
      <formula>NOT(ISERROR(SEARCH("大",F67)))</formula>
    </cfRule>
  </conditionalFormatting>
  <dataValidations count="3">
    <dataValidation allowBlank="1" showInputMessage="1" showErrorMessage="1" promptTitle="※※確認時注意※※" prompt="赤背景色の場合は質問項目が全て入力されていません！！" sqref="F45:F61" xr:uid="{00000000-0002-0000-0700-000000000000}"/>
    <dataValidation type="whole" operator="greaterThanOrEqual" allowBlank="1" showInputMessage="1" showErrorMessage="1" sqref="G29 G31:G34" xr:uid="{00000000-0002-0000-0700-000001000000}">
      <formula1>0</formula1>
    </dataValidation>
    <dataValidation type="whole" operator="greaterThan" allowBlank="1" showInputMessage="1" showErrorMessage="1" sqref="G22 G17 G20" xr:uid="{00000000-0002-0000-0700-000002000000}">
      <formula1>0</formula1>
    </dataValidation>
  </dataValidations>
  <pageMargins left="0.7" right="0.7" top="0.75" bottom="0.75" header="0.3" footer="0.3"/>
  <pageSetup paperSize="9" scale="26" orientation="portrait" r:id="rId1"/>
  <rowBreaks count="2" manualBreakCount="2">
    <brk id="36" max="10" man="1"/>
    <brk id="61" max="11" man="1"/>
  </rowBreaks>
  <colBreaks count="1" manualBreakCount="1">
    <brk id="11"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9" id="{9F1BBBE8-6800-B948-85F7-76F9669362A7}">
            <xm:f>DATA_04!F60=0</xm:f>
            <x14:dxf>
              <fill>
                <patternFill patternType="lightTrellis">
                  <bgColor theme="2" tint="-0.499984740745262"/>
                </patternFill>
              </fill>
              <border>
                <left style="thin">
                  <color auto="1"/>
                </left>
                <right style="thin">
                  <color auto="1"/>
                </right>
                <top style="thin">
                  <color auto="1"/>
                </top>
                <bottom style="thin">
                  <color auto="1"/>
                </bottom>
                <vertical/>
                <horizontal/>
              </border>
            </x14:dxf>
          </x14:cfRule>
          <x14:cfRule type="expression" priority="10" id="{E6F42A9F-D468-254C-9564-46FD35F0D61C}">
            <xm:f>AND(DATA_04!G60=1,G17="")</xm:f>
            <x14:dxf>
              <fill>
                <patternFill>
                  <bgColor rgb="FFFFC7CE"/>
                </patternFill>
              </fill>
              <border>
                <left style="thin">
                  <color auto="1"/>
                </left>
                <right style="thin">
                  <color auto="1"/>
                </right>
                <top style="thin">
                  <color auto="1"/>
                </top>
                <bottom style="thin">
                  <color auto="1"/>
                </bottom>
              </border>
            </x14:dxf>
          </x14:cfRule>
          <xm:sqref>G17:G34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700-000003000000}">
          <x14:formula1>
            <xm:f>DATA!$C$64:$D$64</xm:f>
          </x14:formula1>
          <xm:sqref>G21</xm:sqref>
        </x14:dataValidation>
        <x14:dataValidation type="list" allowBlank="1" showInputMessage="1" showErrorMessage="1" xr:uid="{00000000-0002-0000-0700-000004000000}">
          <x14:formula1>
            <xm:f>DATA!$C$61:$D$61</xm:f>
          </x14:formula1>
          <xm:sqref>G18:G19</xm:sqref>
        </x14:dataValidation>
        <x14:dataValidation type="list" allowBlank="1" showInputMessage="1" showErrorMessage="1" xr:uid="{00000000-0002-0000-0700-000005000000}">
          <x14:formula1>
            <xm:f>DATA!$C$66:$D$66</xm:f>
          </x14:formula1>
          <xm:sqref>G23</xm:sqref>
        </x14:dataValidation>
        <x14:dataValidation type="list" allowBlank="1" showInputMessage="1" showErrorMessage="1" xr:uid="{00000000-0002-0000-0700-000006000000}">
          <x14:formula1>
            <xm:f>DATA!$C$68:$D$68</xm:f>
          </x14:formula1>
          <xm:sqref>G25:G26</xm:sqref>
        </x14:dataValidation>
        <x14:dataValidation type="list" allowBlank="1" showInputMessage="1" showErrorMessage="1" xr:uid="{00000000-0002-0000-0700-000007000000}">
          <x14:formula1>
            <xm:f>DATA!$C$70:$D$70</xm:f>
          </x14:formula1>
          <xm:sqref>G27:G28 G30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dimension ref="A1:Q500"/>
  <sheetViews>
    <sheetView showGridLines="0" zoomScale="80" zoomScaleNormal="80" workbookViewId="0"/>
  </sheetViews>
  <sheetFormatPr defaultColWidth="8.6640625" defaultRowHeight="19.5" outlineLevelRow="1"/>
  <cols>
    <col min="1" max="1" width="6.5546875" customWidth="1"/>
    <col min="2" max="2" width="4.88671875" customWidth="1"/>
    <col min="3" max="7" width="16.6640625" customWidth="1"/>
    <col min="8" max="8" width="16.6640625" style="149" customWidth="1"/>
    <col min="9" max="19" width="16.6640625" customWidth="1"/>
  </cols>
  <sheetData>
    <row r="1" spans="1:16" s="29" customFormat="1" ht="39.75">
      <c r="A1" s="95" t="s">
        <v>285</v>
      </c>
      <c r="B1" s="8"/>
      <c r="C1" s="8"/>
      <c r="D1" s="8" t="str">
        <f>VLOOKUP(1, DATA!A11:C21, 2, FALSE)</f>
        <v>ランサムウェアによる被害</v>
      </c>
      <c r="E1" s="8"/>
      <c r="F1" s="8"/>
      <c r="G1" s="8"/>
      <c r="H1" s="160"/>
      <c r="I1" s="8"/>
      <c r="J1" s="8"/>
      <c r="K1" s="8"/>
      <c r="L1" s="8"/>
      <c r="M1" s="8"/>
      <c r="N1" s="8"/>
      <c r="O1" s="222"/>
      <c r="P1" s="222"/>
    </row>
    <row r="2" spans="1:16" s="29" customFormat="1" ht="18.75">
      <c r="A2" s="222"/>
      <c r="B2" s="222"/>
      <c r="C2" s="223"/>
      <c r="D2" s="224"/>
      <c r="E2" s="224"/>
      <c r="F2" s="224"/>
      <c r="G2" s="222"/>
      <c r="H2" s="225"/>
      <c r="I2" s="222"/>
      <c r="J2" s="222"/>
      <c r="K2" s="222"/>
      <c r="L2" s="14"/>
      <c r="M2" s="222"/>
      <c r="N2" s="222"/>
      <c r="O2" s="222"/>
      <c r="P2" s="222"/>
    </row>
    <row r="3" spans="1:16" s="29" customFormat="1" ht="39.75">
      <c r="A3" s="10" t="s">
        <v>286</v>
      </c>
      <c r="B3" s="222"/>
      <c r="C3" s="224"/>
      <c r="D3" s="222"/>
      <c r="E3" s="222"/>
      <c r="F3" s="222"/>
      <c r="G3" s="222"/>
      <c r="H3" s="225"/>
      <c r="I3" s="222"/>
      <c r="J3" s="222"/>
      <c r="K3" s="222"/>
      <c r="L3" s="14"/>
      <c r="M3" s="222"/>
      <c r="N3" s="222"/>
      <c r="O3" s="222"/>
      <c r="P3" s="69"/>
    </row>
    <row r="4" spans="1:16" s="30" customFormat="1" ht="57.95" customHeight="1">
      <c r="A4" s="224"/>
      <c r="B4" s="358" t="s">
        <v>287</v>
      </c>
      <c r="C4" s="358"/>
      <c r="D4" s="358"/>
      <c r="E4" s="358"/>
      <c r="F4" s="358"/>
      <c r="G4" s="358"/>
      <c r="H4" s="358"/>
      <c r="I4" s="358"/>
      <c r="J4" s="358"/>
      <c r="K4" s="358"/>
      <c r="L4" s="358"/>
      <c r="M4" s="358"/>
      <c r="N4" s="358"/>
      <c r="O4" s="224"/>
      <c r="P4" s="69"/>
    </row>
    <row r="5" spans="1:16">
      <c r="P5" s="69"/>
    </row>
    <row r="6" spans="1:16" ht="39.75">
      <c r="B6" s="33" t="s">
        <v>288</v>
      </c>
      <c r="C6" s="33" t="s">
        <v>289</v>
      </c>
      <c r="P6" s="69"/>
    </row>
    <row r="7" spans="1:16">
      <c r="P7" s="69"/>
    </row>
    <row r="8" spans="1:16" ht="39.75">
      <c r="B8" s="33" t="s">
        <v>290</v>
      </c>
      <c r="C8" s="33"/>
      <c r="P8" s="69"/>
    </row>
    <row r="9" spans="1:16" s="35" customFormat="1" ht="39" customHeight="1">
      <c r="C9" s="378" t="s">
        <v>291</v>
      </c>
      <c r="D9" s="378"/>
      <c r="E9" s="379" t="s">
        <v>292</v>
      </c>
      <c r="F9" s="379"/>
      <c r="G9" s="380" t="s">
        <v>293</v>
      </c>
      <c r="H9" s="380"/>
      <c r="I9" s="381" t="s">
        <v>294</v>
      </c>
      <c r="J9" s="381"/>
      <c r="K9" s="382" t="s">
        <v>295</v>
      </c>
      <c r="L9" s="382"/>
      <c r="M9" s="383" t="s">
        <v>296</v>
      </c>
      <c r="N9" s="383"/>
      <c r="P9" s="69"/>
    </row>
    <row r="10" spans="1:16" s="32" customFormat="1" ht="63" customHeight="1">
      <c r="C10" s="377" t="str">
        <f>AttackScenario!$B$5</f>
        <v>・業務アドレスの調査</v>
      </c>
      <c r="D10" s="377"/>
      <c r="E10" s="377" t="str">
        <f>AttackScenario!$C$5</f>
        <v>・マルウェア添付メールを送信
・従業員がメールを開封</v>
      </c>
      <c r="F10" s="377"/>
      <c r="G10" s="377" t="str">
        <f>AttackScenario!$D$5</f>
        <v>・端末上でのマルウェア実行</v>
      </c>
      <c r="H10" s="377"/>
      <c r="I10" s="377" t="str">
        <f>AttackScenario!$E$5</f>
        <v>・重要情報を管理するサーバへの横展開
・権限昇格</v>
      </c>
      <c r="J10" s="377"/>
      <c r="K10" s="377" t="str">
        <f>AttackScenario!$F$5</f>
        <v>・標準ポートを使用した疎通
・OSコマンド実行
・コマンド実行履歴の削除</v>
      </c>
      <c r="L10" s="377"/>
      <c r="M10" s="377" t="str">
        <f>AttackScenario!$G$5</f>
        <v>・重要情報の暗号化</v>
      </c>
      <c r="N10" s="377"/>
      <c r="P10" s="69"/>
    </row>
    <row r="11" spans="1:16" s="32" customFormat="1" ht="223.5" customHeight="1">
      <c r="C11" s="377" t="s">
        <v>297</v>
      </c>
      <c r="D11" s="377"/>
      <c r="E11" s="377" t="s">
        <v>298</v>
      </c>
      <c r="F11" s="377"/>
      <c r="G11" s="377" t="s">
        <v>299</v>
      </c>
      <c r="H11" s="377"/>
      <c r="I11" s="377" t="s">
        <v>300</v>
      </c>
      <c r="J11" s="377"/>
      <c r="K11" s="377" t="s">
        <v>301</v>
      </c>
      <c r="L11" s="377"/>
      <c r="M11" s="377" t="s">
        <v>302</v>
      </c>
      <c r="N11" s="377"/>
      <c r="P11" s="69"/>
    </row>
    <row r="12" spans="1:16">
      <c r="C12" s="36" t="s">
        <v>303</v>
      </c>
      <c r="D12" s="36"/>
      <c r="E12" s="36"/>
      <c r="F12" s="36"/>
      <c r="G12" s="36"/>
      <c r="H12" s="161"/>
      <c r="I12" s="36"/>
      <c r="J12" s="36"/>
      <c r="K12" s="36"/>
      <c r="L12" s="36"/>
      <c r="M12" s="36"/>
      <c r="N12" s="36"/>
      <c r="P12" s="69"/>
    </row>
    <row r="13" spans="1:16" ht="108" customHeight="1">
      <c r="C13" s="394" t="s">
        <v>304</v>
      </c>
      <c r="D13" s="394"/>
      <c r="E13" s="394"/>
      <c r="F13" s="394"/>
      <c r="G13" s="394"/>
      <c r="H13" s="394"/>
      <c r="I13" s="394"/>
      <c r="J13" s="394"/>
      <c r="K13" s="394"/>
      <c r="L13" s="394"/>
      <c r="M13" s="394"/>
      <c r="N13" s="394"/>
      <c r="P13" s="69"/>
    </row>
    <row r="14" spans="1:16">
      <c r="P14" s="69"/>
    </row>
    <row r="15" spans="1:16" ht="39.75">
      <c r="B15" s="33" t="s">
        <v>305</v>
      </c>
      <c r="C15" s="33"/>
      <c r="P15" s="69"/>
    </row>
    <row r="16" spans="1:16" ht="41.1" customHeight="1">
      <c r="B16" s="33"/>
      <c r="C16" s="390" t="s">
        <v>306</v>
      </c>
      <c r="D16" s="390"/>
      <c r="E16" s="390"/>
      <c r="F16" s="390"/>
      <c r="G16" s="390"/>
      <c r="H16" s="390"/>
      <c r="I16" s="390"/>
      <c r="J16" s="390"/>
      <c r="K16" s="390"/>
      <c r="L16" s="390"/>
      <c r="M16" s="390"/>
      <c r="N16" s="390"/>
      <c r="P16" s="69"/>
    </row>
    <row r="17" spans="2:16" ht="20.100000000000001" customHeight="1">
      <c r="B17" s="33"/>
      <c r="C17" s="410" t="s">
        <v>307</v>
      </c>
      <c r="D17" s="410"/>
      <c r="E17" s="410"/>
      <c r="F17" s="410"/>
      <c r="G17" s="410"/>
      <c r="H17" s="410"/>
      <c r="I17" s="410"/>
      <c r="J17" s="410"/>
      <c r="K17" s="410"/>
      <c r="L17" s="410"/>
      <c r="M17" s="410"/>
      <c r="N17" s="410"/>
      <c r="P17" s="69"/>
    </row>
    <row r="18" spans="2:16">
      <c r="P18" s="69"/>
    </row>
    <row r="19" spans="2:16">
      <c r="C19" s="407" t="s">
        <v>308</v>
      </c>
      <c r="D19" s="407"/>
      <c r="E19" s="407"/>
      <c r="F19" s="407" t="s">
        <v>309</v>
      </c>
      <c r="G19" s="407"/>
      <c r="H19" s="407"/>
      <c r="I19" s="408"/>
      <c r="J19" s="409" t="s">
        <v>310</v>
      </c>
      <c r="K19" s="409"/>
      <c r="L19" s="409"/>
      <c r="M19" s="409"/>
      <c r="N19" s="409"/>
      <c r="P19" s="69"/>
    </row>
    <row r="20" spans="2:16" ht="19.5" customHeight="1">
      <c r="C20" s="400" t="s">
        <v>311</v>
      </c>
      <c r="D20" s="400"/>
      <c r="E20" s="400"/>
      <c r="F20" s="400" t="s">
        <v>312</v>
      </c>
      <c r="G20" s="400"/>
      <c r="H20" s="400"/>
      <c r="I20" s="401"/>
      <c r="J20" s="402" t="str">
        <f>VLOOKUP(24,Products!$A$4:$B$35,2,FALSE)</f>
        <v>セキュリティ機器の運用アウトソーシング</v>
      </c>
      <c r="K20" s="402"/>
      <c r="L20" s="402"/>
      <c r="M20" s="402"/>
      <c r="N20" s="402"/>
      <c r="P20" s="69"/>
    </row>
    <row r="21" spans="2:16" ht="21" customHeight="1">
      <c r="C21" s="400"/>
      <c r="D21" s="400"/>
      <c r="E21" s="400"/>
      <c r="F21" s="400"/>
      <c r="G21" s="400"/>
      <c r="H21" s="400"/>
      <c r="I21" s="401"/>
      <c r="J21" s="402" t="str">
        <f>VLOOKUP(25,Products!$A$4:$B$35,2,FALSE)</f>
        <v>セキュリティオペレーションセンター（SOC）による総合的なセキュリティ監視</v>
      </c>
      <c r="K21" s="402"/>
      <c r="L21" s="402"/>
      <c r="M21" s="402"/>
      <c r="N21" s="402"/>
      <c r="P21" s="69"/>
    </row>
    <row r="22" spans="2:16" ht="19.5" customHeight="1">
      <c r="C22" s="400" t="s">
        <v>313</v>
      </c>
      <c r="D22" s="400"/>
      <c r="E22" s="400"/>
      <c r="F22" s="400" t="s">
        <v>314</v>
      </c>
      <c r="G22" s="400"/>
      <c r="H22" s="400"/>
      <c r="I22" s="401"/>
      <c r="J22" s="402" t="str">
        <f>VLOOKUP(18,Products!$A$4:$B$35,2,FALSE)</f>
        <v>PC資産管理/PC操作ログ管理ツール</v>
      </c>
      <c r="K22" s="402"/>
      <c r="L22" s="402"/>
      <c r="M22" s="402"/>
      <c r="N22" s="402"/>
      <c r="P22" s="69"/>
    </row>
    <row r="23" spans="2:16" ht="20.100000000000001" customHeight="1">
      <c r="C23" s="400"/>
      <c r="D23" s="400"/>
      <c r="E23" s="400"/>
      <c r="F23" s="400" t="s">
        <v>315</v>
      </c>
      <c r="G23" s="400"/>
      <c r="H23" s="400"/>
      <c r="I23" s="401"/>
      <c r="J23" s="402" t="str">
        <f>VLOOKUP(12,Products!$A$4:$B$35,2,FALSE)</f>
        <v>ウィルス対策ソフト（クライアント型）</v>
      </c>
      <c r="K23" s="402"/>
      <c r="L23" s="402"/>
      <c r="M23" s="402"/>
      <c r="N23" s="402"/>
      <c r="P23" s="69"/>
    </row>
    <row r="24" spans="2:16" ht="19.5" customHeight="1">
      <c r="C24" s="400"/>
      <c r="D24" s="400"/>
      <c r="E24" s="400"/>
      <c r="F24" s="400" t="s">
        <v>316</v>
      </c>
      <c r="G24" s="400"/>
      <c r="H24" s="400"/>
      <c r="I24" s="401"/>
      <c r="J24" s="402" t="str">
        <f>VLOOKUP(19,Products!$A$4:$B$35,2,FALSE)</f>
        <v>シンクライアント/VDI /DaaS</v>
      </c>
      <c r="K24" s="402"/>
      <c r="L24" s="402"/>
      <c r="M24" s="402"/>
      <c r="N24" s="402"/>
      <c r="P24" s="69"/>
    </row>
    <row r="25" spans="2:16" ht="19.5" customHeight="1">
      <c r="C25" s="400"/>
      <c r="D25" s="400"/>
      <c r="E25" s="400"/>
      <c r="F25" s="403" t="s">
        <v>317</v>
      </c>
      <c r="G25" s="403"/>
      <c r="H25" s="403"/>
      <c r="I25" s="403"/>
      <c r="J25" s="404" t="str">
        <f>VLOOKUP(18,Products!$A$4:$B$35,2,FALSE)</f>
        <v>PC資産管理/PC操作ログ管理ツール</v>
      </c>
      <c r="K25" s="405"/>
      <c r="L25" s="405"/>
      <c r="M25" s="405"/>
      <c r="N25" s="406"/>
      <c r="P25" s="69"/>
    </row>
    <row r="26" spans="2:16" ht="19.5" customHeight="1">
      <c r="C26" s="400"/>
      <c r="D26" s="400"/>
      <c r="E26" s="400"/>
      <c r="F26" s="403" t="s">
        <v>318</v>
      </c>
      <c r="G26" s="403"/>
      <c r="H26" s="403"/>
      <c r="I26" s="403"/>
      <c r="J26" s="402" t="str">
        <f>VLOOKUP(21,Products!$A$4:$B$35,2,FALSE)</f>
        <v>社内サーバ/プラットフォームに対する脆弱性診断サービス</v>
      </c>
      <c r="K26" s="402"/>
      <c r="L26" s="402"/>
      <c r="M26" s="402"/>
      <c r="N26" s="402"/>
      <c r="P26" s="69"/>
    </row>
    <row r="27" spans="2:16" ht="19.5" customHeight="1">
      <c r="C27" s="400"/>
      <c r="D27" s="400"/>
      <c r="E27" s="400"/>
      <c r="F27" s="403"/>
      <c r="G27" s="403"/>
      <c r="H27" s="403"/>
      <c r="I27" s="403"/>
      <c r="J27" s="402" t="str">
        <f>VLOOKUP(22,Products!$A$4:$B$35,2,FALSE)</f>
        <v>外部WEBサーバに対するアプリケーション脆弱性診断サービス</v>
      </c>
      <c r="K27" s="402"/>
      <c r="L27" s="402"/>
      <c r="M27" s="402"/>
      <c r="N27" s="402"/>
      <c r="P27" s="69"/>
    </row>
    <row r="28" spans="2:16" ht="19.5" customHeight="1">
      <c r="C28" s="400"/>
      <c r="D28" s="400"/>
      <c r="E28" s="400"/>
      <c r="F28" s="403"/>
      <c r="G28" s="403"/>
      <c r="H28" s="403"/>
      <c r="I28" s="403"/>
      <c r="J28" s="402" t="str">
        <f>VLOOKUP(26,Products!$A$4:$B$35,2,FALSE)</f>
        <v>セキュリティ情報（脅威情報含む）有償配信サービス</v>
      </c>
      <c r="K28" s="402"/>
      <c r="L28" s="402"/>
      <c r="M28" s="402"/>
      <c r="N28" s="402"/>
      <c r="P28" s="69"/>
    </row>
    <row r="29" spans="2:16" ht="19.5" customHeight="1">
      <c r="C29" s="403" t="s">
        <v>319</v>
      </c>
      <c r="D29" s="403"/>
      <c r="E29" s="403"/>
      <c r="F29" s="403" t="s">
        <v>312</v>
      </c>
      <c r="G29" s="403"/>
      <c r="H29" s="403"/>
      <c r="I29" s="403"/>
      <c r="J29" s="402" t="str">
        <f>VLOOKUP(19,Products!$A$4:$B$35,2,FALSE)</f>
        <v>シンクライアント/VDI /DaaS</v>
      </c>
      <c r="K29" s="402"/>
      <c r="L29" s="402"/>
      <c r="M29" s="402"/>
      <c r="N29" s="402"/>
      <c r="O29" s="31"/>
      <c r="P29" s="69"/>
    </row>
    <row r="30" spans="2:16" ht="19.5" customHeight="1">
      <c r="C30" s="400" t="s">
        <v>320</v>
      </c>
      <c r="D30" s="400"/>
      <c r="E30" s="400"/>
      <c r="F30" s="400" t="s">
        <v>312</v>
      </c>
      <c r="G30" s="400"/>
      <c r="H30" s="400"/>
      <c r="I30" s="401"/>
      <c r="J30" s="411" t="str">
        <f>VLOOKUP(1,Products!$A$4:$B$35,2,FALSE)</f>
        <v>ファイアウォール・NGFW・UTM</v>
      </c>
      <c r="K30" s="411"/>
      <c r="L30" s="411"/>
      <c r="M30" s="411"/>
      <c r="N30" s="411"/>
      <c r="P30" s="69"/>
    </row>
    <row r="31" spans="2:16" ht="21" customHeight="1">
      <c r="C31" s="400" t="s">
        <v>321</v>
      </c>
      <c r="D31" s="400"/>
      <c r="E31" s="400"/>
      <c r="F31" s="400" t="s">
        <v>312</v>
      </c>
      <c r="G31" s="400"/>
      <c r="H31" s="400"/>
      <c r="I31" s="401"/>
      <c r="J31" s="402" t="str">
        <f>VLOOKUP(13,Products!$A$4:$B$35,2,FALSE)</f>
        <v>ソフトウェア配布ツール</v>
      </c>
      <c r="K31" s="402"/>
      <c r="L31" s="402"/>
      <c r="M31" s="402"/>
      <c r="N31" s="402"/>
      <c r="P31" s="69"/>
    </row>
    <row r="32" spans="2:16" ht="21" customHeight="1">
      <c r="C32" s="403" t="s">
        <v>322</v>
      </c>
      <c r="D32" s="403"/>
      <c r="E32" s="403"/>
      <c r="F32" s="403" t="s">
        <v>323</v>
      </c>
      <c r="G32" s="403"/>
      <c r="H32" s="403"/>
      <c r="I32" s="403"/>
      <c r="J32" s="402" t="str">
        <f>VLOOKUP(21,Products!$A$4:$B$35,2,FALSE)</f>
        <v>社内サーバ/プラットフォームに対する脆弱性診断サービス</v>
      </c>
      <c r="K32" s="402"/>
      <c r="L32" s="402"/>
      <c r="M32" s="402"/>
      <c r="N32" s="402"/>
      <c r="P32" s="69"/>
    </row>
    <row r="33" spans="3:16" ht="21" customHeight="1">
      <c r="C33" s="403"/>
      <c r="D33" s="403"/>
      <c r="E33" s="403"/>
      <c r="F33" s="403"/>
      <c r="G33" s="403"/>
      <c r="H33" s="403"/>
      <c r="I33" s="403"/>
      <c r="J33" s="402" t="str">
        <f>VLOOKUP(22,Products!$A$4:$B$35,2,FALSE)</f>
        <v>外部WEBサーバに対するアプリケーション脆弱性診断サービス</v>
      </c>
      <c r="K33" s="402"/>
      <c r="L33" s="402"/>
      <c r="M33" s="402"/>
      <c r="N33" s="402"/>
      <c r="P33" s="69"/>
    </row>
    <row r="34" spans="3:16" ht="19.5" customHeight="1">
      <c r="C34" s="400" t="s">
        <v>324</v>
      </c>
      <c r="D34" s="400"/>
      <c r="E34" s="400"/>
      <c r="F34" s="400" t="s">
        <v>325</v>
      </c>
      <c r="G34" s="400"/>
      <c r="H34" s="400"/>
      <c r="I34" s="401"/>
      <c r="J34" s="411" t="str">
        <f>VLOOKUP(1,Products!$A$4:$B$35,2,FALSE)</f>
        <v>ファイアウォール・NGFW・UTM</v>
      </c>
      <c r="K34" s="411"/>
      <c r="L34" s="411"/>
      <c r="M34" s="411"/>
      <c r="N34" s="411"/>
      <c r="P34" s="69"/>
    </row>
    <row r="35" spans="3:16" ht="19.5" customHeight="1">
      <c r="C35" s="400"/>
      <c r="D35" s="400"/>
      <c r="E35" s="400"/>
      <c r="F35" s="400"/>
      <c r="G35" s="400"/>
      <c r="H35" s="400"/>
      <c r="I35" s="401"/>
      <c r="J35" s="402" t="str">
        <f>VLOOKUP(6,Products!$A$4:$B$35,2,FALSE)</f>
        <v>統合振舞い検知サービス（XDR）</v>
      </c>
      <c r="K35" s="402"/>
      <c r="L35" s="402"/>
      <c r="M35" s="402"/>
      <c r="N35" s="402"/>
      <c r="P35" s="69"/>
    </row>
    <row r="36" spans="3:16" ht="19.5" customHeight="1">
      <c r="C36" s="400"/>
      <c r="D36" s="400"/>
      <c r="E36" s="400"/>
      <c r="F36" s="400"/>
      <c r="G36" s="400"/>
      <c r="H36" s="400"/>
      <c r="I36" s="401"/>
      <c r="J36" s="402" t="str">
        <f>VLOOKUP(7,Products!$A$4:$B$35,2,FALSE)</f>
        <v>統合ログ分析管理（SIEM）ツール</v>
      </c>
      <c r="K36" s="402"/>
      <c r="L36" s="402"/>
      <c r="M36" s="402"/>
      <c r="N36" s="402"/>
      <c r="P36" s="69"/>
    </row>
    <row r="37" spans="3:16" ht="19.5" customHeight="1">
      <c r="C37" s="400"/>
      <c r="D37" s="400"/>
      <c r="E37" s="400"/>
      <c r="F37" s="400"/>
      <c r="G37" s="400"/>
      <c r="H37" s="400"/>
      <c r="I37" s="401"/>
      <c r="J37" s="402" t="str">
        <f>VLOOKUP(8,Products!$A$4:$B$35,2,FALSE)</f>
        <v>フォレンジクスツール</v>
      </c>
      <c r="K37" s="402"/>
      <c r="L37" s="402"/>
      <c r="M37" s="402"/>
      <c r="N37" s="402"/>
      <c r="P37" s="69"/>
    </row>
    <row r="38" spans="3:16" ht="21" customHeight="1">
      <c r="C38" s="400"/>
      <c r="D38" s="400"/>
      <c r="E38" s="400"/>
      <c r="F38" s="400"/>
      <c r="G38" s="400"/>
      <c r="H38" s="400"/>
      <c r="I38" s="401"/>
      <c r="J38" s="402" t="str">
        <f>VLOOKUP(15,Products!$A$4:$B$35,2,FALSE)</f>
        <v>IRM／DLP（情報漏洩防止）ツール</v>
      </c>
      <c r="K38" s="402"/>
      <c r="L38" s="402"/>
      <c r="M38" s="402"/>
      <c r="N38" s="402"/>
      <c r="P38" s="69"/>
    </row>
    <row r="39" spans="3:16" ht="21" customHeight="1">
      <c r="C39" s="400"/>
      <c r="D39" s="400"/>
      <c r="E39" s="400"/>
      <c r="F39" s="400"/>
      <c r="G39" s="400"/>
      <c r="H39" s="400"/>
      <c r="I39" s="401"/>
      <c r="J39" s="402" t="str">
        <f>VLOOKUP(16,Products!$A$4:$B$35,2,FALSE)</f>
        <v>EDRツール（データバックアップ含む）</v>
      </c>
      <c r="K39" s="402"/>
      <c r="L39" s="402"/>
      <c r="M39" s="402"/>
      <c r="N39" s="402"/>
      <c r="P39" s="69"/>
    </row>
    <row r="40" spans="3:16" ht="21" customHeight="1">
      <c r="C40" s="400"/>
      <c r="D40" s="400"/>
      <c r="E40" s="400"/>
      <c r="F40" s="400"/>
      <c r="G40" s="400"/>
      <c r="H40" s="400"/>
      <c r="I40" s="401"/>
      <c r="J40" s="402" t="str">
        <f>VLOOKUP(17,Products!$A$4:$B$35,2,FALSE)</f>
        <v>アプリケーション制御/分離ツール</v>
      </c>
      <c r="K40" s="402"/>
      <c r="L40" s="402"/>
      <c r="M40" s="402"/>
      <c r="N40" s="402"/>
      <c r="P40" s="69"/>
    </row>
    <row r="41" spans="3:16" ht="21" customHeight="1">
      <c r="C41" s="400"/>
      <c r="D41" s="400"/>
      <c r="E41" s="400"/>
      <c r="F41" s="400"/>
      <c r="G41" s="400"/>
      <c r="H41" s="400"/>
      <c r="I41" s="401"/>
      <c r="J41" s="402" t="str">
        <f>VLOOKUP(18,Products!$A$4:$B$35,2,FALSE)</f>
        <v>PC資産管理/PC操作ログ管理ツール</v>
      </c>
      <c r="K41" s="402"/>
      <c r="L41" s="402"/>
      <c r="M41" s="402"/>
      <c r="N41" s="402"/>
      <c r="P41" s="69"/>
    </row>
    <row r="42" spans="3:16" ht="21" customHeight="1">
      <c r="C42" s="400"/>
      <c r="D42" s="400"/>
      <c r="E42" s="400"/>
      <c r="F42" s="400"/>
      <c r="G42" s="400"/>
      <c r="H42" s="400"/>
      <c r="I42" s="401"/>
      <c r="J42" s="402" t="str">
        <f>VLOOKUP(20,Products!$A$4:$B$35,2,FALSE)</f>
        <v>UEBA（ユーザ振舞い検知ツール）</v>
      </c>
      <c r="K42" s="402"/>
      <c r="L42" s="402"/>
      <c r="M42" s="402"/>
      <c r="N42" s="402"/>
      <c r="P42" s="69"/>
    </row>
    <row r="43" spans="3:16" ht="21" customHeight="1">
      <c r="C43" s="403" t="s">
        <v>326</v>
      </c>
      <c r="D43" s="403"/>
      <c r="E43" s="403"/>
      <c r="F43" s="403" t="s">
        <v>312</v>
      </c>
      <c r="G43" s="403"/>
      <c r="H43" s="403"/>
      <c r="I43" s="403"/>
      <c r="J43" s="411" t="str">
        <f>VLOOKUP(1,Products!$A$4:$B$35,2,FALSE)</f>
        <v>ファイアウォール・NGFW・UTM</v>
      </c>
      <c r="K43" s="411"/>
      <c r="L43" s="411"/>
      <c r="M43" s="411"/>
      <c r="N43" s="411"/>
      <c r="P43" s="69"/>
    </row>
    <row r="44" spans="3:16" ht="21" customHeight="1">
      <c r="C44" s="403"/>
      <c r="D44" s="403"/>
      <c r="E44" s="403"/>
      <c r="F44" s="403"/>
      <c r="G44" s="403"/>
      <c r="H44" s="403"/>
      <c r="I44" s="403"/>
      <c r="J44" s="411" t="str">
        <f>VLOOKUP(2,Products!$A$4:$B$35,2,FALSE)</f>
        <v>クラウドサービス用ファイアウォール</v>
      </c>
      <c r="K44" s="411"/>
      <c r="L44" s="411"/>
      <c r="M44" s="411"/>
      <c r="N44" s="411"/>
      <c r="P44" s="69"/>
    </row>
    <row r="45" spans="3:16" ht="21" customHeight="1">
      <c r="C45" s="403"/>
      <c r="D45" s="403"/>
      <c r="E45" s="403"/>
      <c r="F45" s="403"/>
      <c r="G45" s="403"/>
      <c r="H45" s="403"/>
      <c r="I45" s="403"/>
      <c r="J45" s="402" t="str">
        <f>VLOOKUP(5,Products!$A$4:$B$35,2,FALSE)</f>
        <v>VPN、セキュアリモートアクセス、プライベートアクセス</v>
      </c>
      <c r="K45" s="402"/>
      <c r="L45" s="402"/>
      <c r="M45" s="402"/>
      <c r="N45" s="402"/>
      <c r="P45" s="69"/>
    </row>
    <row r="46" spans="3:16" ht="21" customHeight="1">
      <c r="C46" s="403"/>
      <c r="D46" s="403"/>
      <c r="E46" s="403"/>
      <c r="F46" s="403"/>
      <c r="G46" s="403"/>
      <c r="H46" s="403"/>
      <c r="I46" s="403"/>
      <c r="J46" s="402" t="str">
        <f>VLOOKUP(23,Products!$A$4:$B$35,2,FALSE)</f>
        <v>侵入検知ツール</v>
      </c>
      <c r="K46" s="402"/>
      <c r="L46" s="402"/>
      <c r="M46" s="402"/>
      <c r="N46" s="402"/>
      <c r="P46" s="69"/>
    </row>
    <row r="47" spans="3:16" ht="21" customHeight="1">
      <c r="C47" s="403" t="s">
        <v>327</v>
      </c>
      <c r="D47" s="403"/>
      <c r="E47" s="403"/>
      <c r="F47" s="403" t="s">
        <v>312</v>
      </c>
      <c r="G47" s="403"/>
      <c r="H47" s="403"/>
      <c r="I47" s="403"/>
      <c r="J47" s="402" t="str">
        <f>VLOOKUP(10,Products!$A$4:$B$35,2,FALSE)</f>
        <v>インターネット分離ツール</v>
      </c>
      <c r="K47" s="402"/>
      <c r="L47" s="402"/>
      <c r="M47" s="402"/>
      <c r="N47" s="402"/>
      <c r="P47" s="69"/>
    </row>
    <row r="48" spans="3:16" ht="21" customHeight="1">
      <c r="C48" s="403"/>
      <c r="D48" s="403"/>
      <c r="E48" s="403"/>
      <c r="F48" s="403"/>
      <c r="G48" s="403"/>
      <c r="H48" s="403"/>
      <c r="I48" s="403"/>
      <c r="J48" s="402" t="str">
        <f>VLOOKUP(11,Products!$A$4:$B$35,2,FALSE)</f>
        <v>CASB</v>
      </c>
      <c r="K48" s="402"/>
      <c r="L48" s="402"/>
      <c r="M48" s="402"/>
      <c r="N48" s="402"/>
      <c r="P48" s="69"/>
    </row>
    <row r="49" spans="2:17" ht="21" customHeight="1">
      <c r="C49" s="403"/>
      <c r="D49" s="403"/>
      <c r="E49" s="403"/>
      <c r="F49" s="403"/>
      <c r="G49" s="403"/>
      <c r="H49" s="403"/>
      <c r="I49" s="403"/>
      <c r="J49" s="402" t="str">
        <f>VLOOKUP(14,Products!$A$4:$B$35,2,FALSE)</f>
        <v>暗号化ツール</v>
      </c>
      <c r="K49" s="402"/>
      <c r="L49" s="402"/>
      <c r="M49" s="402"/>
      <c r="N49" s="402"/>
      <c r="P49" s="69"/>
    </row>
    <row r="50" spans="2:17" ht="21" customHeight="1">
      <c r="C50" s="403"/>
      <c r="D50" s="403"/>
      <c r="E50" s="403"/>
      <c r="F50" s="403"/>
      <c r="G50" s="403"/>
      <c r="H50" s="403"/>
      <c r="I50" s="403"/>
      <c r="J50" s="402" t="str">
        <f>VLOOKUP(15,Products!$A$4:$B$35,2,FALSE)</f>
        <v>IRM／DLP（情報漏洩防止）ツール</v>
      </c>
      <c r="K50" s="402"/>
      <c r="L50" s="402"/>
      <c r="M50" s="402"/>
      <c r="N50" s="402"/>
      <c r="P50" s="69"/>
    </row>
    <row r="51" spans="2:17" ht="19.5" customHeight="1">
      <c r="C51" s="403" t="s">
        <v>328</v>
      </c>
      <c r="D51" s="403"/>
      <c r="E51" s="403"/>
      <c r="F51" s="403" t="s">
        <v>312</v>
      </c>
      <c r="G51" s="403"/>
      <c r="H51" s="403"/>
      <c r="I51" s="403"/>
      <c r="J51" s="402" t="str">
        <f>VLOOKUP(3,Products!$A$4:$B$35,2,FALSE)</f>
        <v>Webアプリケーションファイアウォール（WAF）</v>
      </c>
      <c r="K51" s="402"/>
      <c r="L51" s="402"/>
      <c r="M51" s="402"/>
      <c r="N51" s="402"/>
      <c r="P51" s="69"/>
    </row>
    <row r="52" spans="2:17" ht="21" customHeight="1">
      <c r="C52" s="403"/>
      <c r="D52" s="403"/>
      <c r="E52" s="403"/>
      <c r="F52" s="403"/>
      <c r="G52" s="403"/>
      <c r="H52" s="403"/>
      <c r="I52" s="403"/>
      <c r="J52" s="402" t="str">
        <f>VLOOKUP(4,Products!$A$4:$B$35,2,FALSE)</f>
        <v>クラウドサービス用WAF</v>
      </c>
      <c r="K52" s="402"/>
      <c r="L52" s="402"/>
      <c r="M52" s="402"/>
      <c r="N52" s="402"/>
      <c r="P52" s="69"/>
    </row>
    <row r="53" spans="2:17" ht="21" customHeight="1">
      <c r="C53" s="403"/>
      <c r="D53" s="403"/>
      <c r="E53" s="403"/>
      <c r="F53" s="403"/>
      <c r="G53" s="403"/>
      <c r="H53" s="403"/>
      <c r="I53" s="403"/>
      <c r="J53" s="402" t="str">
        <f>VLOOKUP(9,Products!$A$4:$B$35,2,FALSE)</f>
        <v>DDoS（サービス妨害）攻撃対策ツール</v>
      </c>
      <c r="K53" s="402"/>
      <c r="L53" s="402"/>
      <c r="M53" s="402"/>
      <c r="N53" s="402"/>
      <c r="P53" s="69"/>
    </row>
    <row r="54" spans="2:17" ht="21" customHeight="1">
      <c r="C54" s="400" t="s">
        <v>329</v>
      </c>
      <c r="D54" s="400"/>
      <c r="E54" s="400"/>
      <c r="F54" s="400" t="s">
        <v>330</v>
      </c>
      <c r="G54" s="400"/>
      <c r="H54" s="400"/>
      <c r="I54" s="401"/>
      <c r="J54" s="402" t="str">
        <f>VLOOKUP(16,Products!$A$4:$B$35,2,FALSE)</f>
        <v>EDRツール（データバックアップ含む）</v>
      </c>
      <c r="K54" s="402"/>
      <c r="L54" s="402"/>
      <c r="M54" s="402"/>
      <c r="N54" s="402"/>
      <c r="P54" s="69"/>
    </row>
    <row r="55" spans="2:17" ht="39.75">
      <c r="J55" s="36"/>
      <c r="M55" s="34"/>
      <c r="P55" s="69"/>
    </row>
    <row r="56" spans="2:17" s="34" customFormat="1" ht="39.75">
      <c r="B56" s="33" t="s">
        <v>331</v>
      </c>
      <c r="C56" s="33" t="s">
        <v>332</v>
      </c>
      <c r="H56" s="162"/>
      <c r="P56" s="69"/>
    </row>
    <row r="57" spans="2:17" ht="81.95" customHeight="1">
      <c r="B57" s="33"/>
      <c r="C57" s="390" t="s">
        <v>333</v>
      </c>
      <c r="D57" s="390"/>
      <c r="E57" s="390"/>
      <c r="F57" s="390"/>
      <c r="G57" s="390"/>
      <c r="H57" s="390"/>
      <c r="I57" s="390"/>
      <c r="J57" s="390"/>
      <c r="K57" s="390"/>
      <c r="L57" s="390"/>
      <c r="M57" s="390"/>
      <c r="N57" s="390"/>
      <c r="P57" s="69"/>
    </row>
    <row r="58" spans="2:17">
      <c r="P58" s="69"/>
    </row>
    <row r="59" spans="2:17" ht="39.75">
      <c r="B59" s="33"/>
      <c r="C59" s="33" t="str">
        <f>VLOOKUP(1,Products!$A$4:$B$35,2,FALSE)</f>
        <v>ファイアウォール・NGFW・UTM</v>
      </c>
      <c r="P59" s="69"/>
    </row>
    <row r="60" spans="2:17">
      <c r="C60" s="22" t="s">
        <v>334</v>
      </c>
      <c r="H60" s="113" t="s">
        <v>335</v>
      </c>
      <c r="P60" s="69"/>
    </row>
    <row r="61" spans="2:17" ht="145.5" customHeight="1">
      <c r="C61" s="390" t="str" cm="1">
        <f t="array" aca="1" ref="C61" ca="1">INDEX(Products!A:D, (MATCH(OFFSET(INDIRECT(ADDRESS(ROW(), COLUMN())), -2, 0), Products!B:B, 0)), 4)</f>
        <v xml:space="preserve">ファイアウォール:
TCP/IPなどトランスポート層の通信内容を元にアクセスを制御します。			
NGFW:
HTTPなどアプリケーション層の通信内容を解析し、不審な通信を検知・遮断します。
UTM:
webフィルタリング、アプリケーション実行制限、アンチウイルス、メールフィルタリングなど複数の異なるセキュリティ機能をもち、統合的に脅威を管理します。			</v>
      </c>
      <c r="D61" s="390"/>
      <c r="E61" s="390"/>
      <c r="F61" s="390"/>
      <c r="G61" s="390"/>
      <c r="H61" s="392" t="s">
        <v>336</v>
      </c>
      <c r="I61" s="392"/>
      <c r="J61" s="392"/>
      <c r="P61" s="69"/>
    </row>
    <row r="62" spans="2:17">
      <c r="H62" s="391" t="s">
        <v>337</v>
      </c>
      <c r="I62" s="391"/>
      <c r="J62" s="391"/>
      <c r="O62" s="99"/>
      <c r="P62" s="99"/>
      <c r="Q62" s="99"/>
    </row>
    <row r="63" spans="2:17">
      <c r="C63" s="22" t="s">
        <v>338</v>
      </c>
      <c r="H63" s="391"/>
      <c r="I63" s="391"/>
      <c r="J63" s="391"/>
      <c r="O63" s="99"/>
      <c r="P63" s="99"/>
      <c r="Q63" s="99"/>
    </row>
    <row r="64" spans="2:17" ht="123" customHeight="1">
      <c r="C64" s="390" t="str" cm="1">
        <f t="array" aca="1" ref="C64" ca="1">INDEX(Products!A:E, (MATCH(OFFSET(INDIRECT(ADDRESS(ROW(), COLUMN())), -5, 0), Products!B:B, 0)), 5)</f>
        <v xml:space="preserve">・通常運用で使用しない通信は基本的に遮断しますが、ルール設計・疎通確認が必要となります。				
・通信やセキュリティ機能が集約される（通信経路が集約される）ため、製品の障害がシステム全体に影響を及ぼす可能性があります。				
・UTMは多機能であるが故に高コストです。必要な機能に限定して利用できるものもあるため、自社のセキュリティレベルを加味して必要機能を選定してください。				</v>
      </c>
      <c r="D64" s="390"/>
      <c r="E64" s="390"/>
      <c r="F64" s="390"/>
      <c r="G64" s="390"/>
      <c r="H64" s="391"/>
      <c r="I64" s="391"/>
      <c r="J64" s="391"/>
      <c r="O64" s="99"/>
      <c r="P64" s="99"/>
      <c r="Q64" s="99"/>
    </row>
    <row r="65" spans="2:17">
      <c r="H65" s="391"/>
      <c r="I65" s="391"/>
      <c r="J65" s="391"/>
      <c r="O65" s="99"/>
      <c r="P65" s="99"/>
      <c r="Q65" s="99"/>
    </row>
    <row r="66" spans="2:17">
      <c r="C66" s="22" t="s">
        <v>339</v>
      </c>
      <c r="H66" s="391"/>
      <c r="I66" s="391"/>
      <c r="J66" s="391"/>
      <c r="O66" s="99"/>
      <c r="P66" s="99"/>
      <c r="Q66" s="99"/>
    </row>
    <row r="67" spans="2:17">
      <c r="O67" s="99"/>
      <c r="P67" s="99"/>
      <c r="Q67" s="99"/>
    </row>
    <row r="68" spans="2:17">
      <c r="C68" s="378" t="s">
        <v>291</v>
      </c>
      <c r="D68" s="378"/>
      <c r="E68" s="398" t="s">
        <v>292</v>
      </c>
      <c r="F68" s="399"/>
      <c r="G68" s="380" t="s">
        <v>293</v>
      </c>
      <c r="H68" s="380"/>
      <c r="I68" s="381" t="s">
        <v>294</v>
      </c>
      <c r="J68" s="381"/>
      <c r="K68" s="382" t="s">
        <v>295</v>
      </c>
      <c r="L68" s="382"/>
      <c r="M68" s="383" t="s">
        <v>296</v>
      </c>
      <c r="N68" s="383"/>
      <c r="P68" s="69"/>
    </row>
    <row r="69" spans="2:17" ht="66" customHeight="1">
      <c r="C69" s="377" t="str">
        <f>$C$10</f>
        <v>・業務アドレスの調査</v>
      </c>
      <c r="D69" s="377"/>
      <c r="E69" s="412" t="str">
        <f>$E$10</f>
        <v>・マルウェア添付メールを送信
・従業員がメールを開封</v>
      </c>
      <c r="F69" s="413"/>
      <c r="G69" s="412" t="str">
        <f>$G$10</f>
        <v>・端末上でのマルウェア実行</v>
      </c>
      <c r="H69" s="413"/>
      <c r="I69" s="412" t="str">
        <f>$I$10</f>
        <v>・重要情報を管理するサーバへの横展開
・権限昇格</v>
      </c>
      <c r="J69" s="413"/>
      <c r="K69" s="377" t="str">
        <f>$K$10</f>
        <v>・標準ポートを使用した疎通
・OSコマンド実行
・コマンド実行履歴の削除</v>
      </c>
      <c r="L69" s="377"/>
      <c r="M69" s="377" t="str">
        <f>$M$10</f>
        <v>・重要情報の暗号化</v>
      </c>
      <c r="N69" s="377"/>
      <c r="P69" s="69"/>
    </row>
    <row r="70" spans="2:17" ht="210" customHeight="1">
      <c r="C70" s="377" t="s">
        <v>340</v>
      </c>
      <c r="D70" s="377"/>
      <c r="E70" s="389" t="s">
        <v>341</v>
      </c>
      <c r="F70" s="389"/>
      <c r="G70" s="389" t="s">
        <v>342</v>
      </c>
      <c r="H70" s="389"/>
      <c r="I70" s="389" t="s">
        <v>343</v>
      </c>
      <c r="J70" s="389"/>
      <c r="K70" s="377" t="s">
        <v>340</v>
      </c>
      <c r="L70" s="377"/>
      <c r="M70" s="377" t="s">
        <v>340</v>
      </c>
      <c r="N70" s="377"/>
      <c r="P70" s="69"/>
    </row>
    <row r="71" spans="2:17" ht="20.25" thickBot="1">
      <c r="P71" s="69"/>
    </row>
    <row r="72" spans="2:17" ht="39.950000000000003" customHeight="1" thickBot="1">
      <c r="C72" s="374" t="s">
        <v>344</v>
      </c>
      <c r="D72" s="375"/>
      <c r="E72" s="375"/>
      <c r="F72" s="375"/>
      <c r="G72" s="375"/>
      <c r="H72" s="375"/>
      <c r="I72" s="375"/>
      <c r="J72" s="375"/>
      <c r="K72" s="375"/>
      <c r="L72" s="375"/>
      <c r="M72" s="375"/>
      <c r="N72" s="376"/>
      <c r="P72" s="69"/>
    </row>
    <row r="73" spans="2:17" ht="19.5" customHeight="1">
      <c r="C73" s="22"/>
      <c r="H73" s="99"/>
      <c r="I73" s="99"/>
      <c r="J73" s="99"/>
      <c r="P73" s="69"/>
    </row>
    <row r="74" spans="2:17" ht="19.5" customHeight="1">
      <c r="C74" s="22"/>
      <c r="H74" s="99"/>
      <c r="I74" s="99"/>
      <c r="J74" s="99"/>
      <c r="P74" s="69"/>
    </row>
    <row r="75" spans="2:17" ht="39.75">
      <c r="B75" s="33"/>
      <c r="C75" s="33" t="str">
        <f>VLOOKUP(2,Products!$A$4:$B$35,2,FALSE)</f>
        <v>クラウドサービス用ファイアウォール</v>
      </c>
      <c r="P75" s="69" t="s">
        <v>345</v>
      </c>
    </row>
    <row r="76" spans="2:17">
      <c r="C76" s="22" t="s">
        <v>334</v>
      </c>
      <c r="H76" s="113" t="s">
        <v>335</v>
      </c>
      <c r="P76" s="69"/>
    </row>
    <row r="77" spans="2:17" ht="60" customHeight="1">
      <c r="C77" s="390" t="str" cm="1">
        <f t="array" aca="1" ref="C77" ca="1">INDEX(Products!A:D, (MATCH(OFFSET(INDIRECT(ADDRESS(ROW(), COLUMN())), -2, 0), Products!B:B, 0)), 4)</f>
        <v xml:space="preserve">クラウド上の社内システムと外部ネットワークの通信を集中的に管理します。			
クラウド上で提供されるサービスのため、ユーザやシステムの場所にとらわれず同一のポリシーを適用することができます。			</v>
      </c>
      <c r="D77" s="390"/>
      <c r="E77" s="390"/>
      <c r="F77" s="390"/>
      <c r="G77" s="390"/>
      <c r="H77" s="392" t="str">
        <f>$H$61</f>
        <v>JIPDEC「企業IT利活⽤動向調査2022」より引用</v>
      </c>
      <c r="I77" s="392"/>
      <c r="J77" s="392"/>
      <c r="P77" s="69" t="str" cm="1">
        <f t="array" aca="1" ref="P77" ca="1">OFFSET(INDIRECT(ADDRESS(ROW(), COLUMN())), -2, 0)</f>
        <v>ok!</v>
      </c>
    </row>
    <row r="78" spans="2:17" ht="20.100000000000001" customHeight="1">
      <c r="H78" s="391" t="str">
        <f>$H$62</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78" s="391"/>
      <c r="J78" s="391"/>
      <c r="O78" s="99"/>
      <c r="P78" s="99"/>
      <c r="Q78" s="99"/>
    </row>
    <row r="79" spans="2:17">
      <c r="C79" s="22" t="s">
        <v>338</v>
      </c>
      <c r="G79" s="37"/>
      <c r="H79" s="391"/>
      <c r="I79" s="391"/>
      <c r="J79" s="391"/>
      <c r="O79" s="99"/>
      <c r="P79" s="99"/>
      <c r="Q79" s="99"/>
    </row>
    <row r="80" spans="2:17" ht="96.95" customHeight="1">
      <c r="C80" s="390" t="str" cm="1">
        <f t="array" aca="1" ref="C80" ca="1">INDEX(Products!A:E, (MATCH(OFFSET(INDIRECT(ADDRESS(ROW(), COLUMN())), -5, 0), Products!B:B, 0)), 5)</f>
        <v xml:space="preserve">・通常運用で使用しない通信は基本的に遮断しますが、ルール設計・疎通確認が必要となります。				
・通信やセキュリティ機能が集約される（通信経路が集約される）ため、製品の障害がシステム
　全体に影響を及ぼす可能性があります。				</v>
      </c>
      <c r="D80" s="390"/>
      <c r="E80" s="390"/>
      <c r="F80" s="390"/>
      <c r="G80" s="390"/>
      <c r="H80" s="391"/>
      <c r="I80" s="391"/>
      <c r="J80" s="391"/>
      <c r="O80" s="99"/>
      <c r="P80" s="99"/>
      <c r="Q80" s="99"/>
    </row>
    <row r="81" spans="2:17">
      <c r="H81" s="391"/>
      <c r="I81" s="391"/>
      <c r="J81" s="391"/>
      <c r="O81" s="99"/>
      <c r="P81" s="99"/>
      <c r="Q81" s="99"/>
    </row>
    <row r="82" spans="2:17">
      <c r="C82" s="22" t="s">
        <v>339</v>
      </c>
      <c r="H82" s="391"/>
      <c r="I82" s="391"/>
      <c r="J82" s="391"/>
      <c r="O82" s="99"/>
      <c r="P82" s="99"/>
      <c r="Q82" s="99"/>
    </row>
    <row r="83" spans="2:17">
      <c r="O83" s="99"/>
      <c r="P83" s="99"/>
      <c r="Q83" s="99"/>
    </row>
    <row r="84" spans="2:17">
      <c r="C84" s="378" t="s">
        <v>291</v>
      </c>
      <c r="D84" s="378"/>
      <c r="E84" s="379" t="s">
        <v>292</v>
      </c>
      <c r="F84" s="379"/>
      <c r="G84" s="380" t="s">
        <v>293</v>
      </c>
      <c r="H84" s="380"/>
      <c r="I84" s="381" t="s">
        <v>294</v>
      </c>
      <c r="J84" s="381"/>
      <c r="K84" s="382" t="s">
        <v>295</v>
      </c>
      <c r="L84" s="382"/>
      <c r="M84" s="383" t="s">
        <v>296</v>
      </c>
      <c r="N84" s="383"/>
      <c r="P84" s="69"/>
    </row>
    <row r="85" spans="2:17" ht="68.099999999999994" customHeight="1">
      <c r="C85" s="385" t="str">
        <f>$C$10</f>
        <v>・業務アドレスの調査</v>
      </c>
      <c r="D85" s="386"/>
      <c r="E85" s="377" t="str">
        <f>$E$10</f>
        <v>・マルウェア添付メールを送信
・従業員がメールを開封</v>
      </c>
      <c r="F85" s="377"/>
      <c r="G85" s="385" t="str">
        <f>$G$10</f>
        <v>・端末上でのマルウェア実行</v>
      </c>
      <c r="H85" s="386"/>
      <c r="I85" s="412" t="str">
        <f>$I$10</f>
        <v>・重要情報を管理するサーバへの横展開
・権限昇格</v>
      </c>
      <c r="J85" s="413"/>
      <c r="K85" s="412" t="str">
        <f>$K$10</f>
        <v>・標準ポートを使用した疎通
・OSコマンド実行
・コマンド実行履歴の削除</v>
      </c>
      <c r="L85" s="413"/>
      <c r="M85" s="385" t="str">
        <f>$M$10</f>
        <v>・重要情報の暗号化</v>
      </c>
      <c r="N85" s="386"/>
      <c r="P85" s="69"/>
    </row>
    <row r="86" spans="2:17" ht="129" customHeight="1">
      <c r="C86" s="377" t="s">
        <v>340</v>
      </c>
      <c r="D86" s="377"/>
      <c r="E86" s="377" t="s">
        <v>340</v>
      </c>
      <c r="F86" s="377"/>
      <c r="G86" s="377" t="s">
        <v>340</v>
      </c>
      <c r="H86" s="377"/>
      <c r="I86" s="389" t="s">
        <v>346</v>
      </c>
      <c r="J86" s="389"/>
      <c r="K86" s="389" t="s">
        <v>347</v>
      </c>
      <c r="L86" s="389"/>
      <c r="M86" s="377" t="s">
        <v>340</v>
      </c>
      <c r="N86" s="377"/>
      <c r="P86" s="69"/>
    </row>
    <row r="87" spans="2:17" ht="20.25" thickBot="1">
      <c r="P87" s="69"/>
    </row>
    <row r="88" spans="2:17" ht="39.950000000000003" customHeight="1" thickBot="1">
      <c r="C88" s="374" t="s">
        <v>344</v>
      </c>
      <c r="D88" s="375"/>
      <c r="E88" s="375"/>
      <c r="F88" s="375"/>
      <c r="G88" s="375"/>
      <c r="H88" s="375"/>
      <c r="I88" s="375"/>
      <c r="J88" s="375"/>
      <c r="K88" s="375"/>
      <c r="L88" s="375"/>
      <c r="M88" s="375"/>
      <c r="N88" s="376"/>
      <c r="P88" s="69"/>
    </row>
    <row r="89" spans="2:17" ht="19.5" customHeight="1">
      <c r="C89" s="22"/>
      <c r="H89" s="99"/>
      <c r="I89" s="99"/>
      <c r="J89" s="99"/>
      <c r="P89" s="69"/>
    </row>
    <row r="90" spans="2:17" ht="19.5" customHeight="1">
      <c r="C90" s="22"/>
      <c r="H90" s="99"/>
      <c r="I90" s="99"/>
      <c r="J90" s="99"/>
      <c r="P90" s="69"/>
    </row>
    <row r="91" spans="2:17" ht="39.75">
      <c r="B91" s="33"/>
      <c r="C91" s="33" t="str">
        <f>VLOOKUP(3,Products!$A$4:$B$35,2,FALSE)</f>
        <v>Webアプリケーションファイアウォール（WAF）</v>
      </c>
      <c r="P91" s="69"/>
    </row>
    <row r="92" spans="2:17">
      <c r="C92" s="22" t="s">
        <v>334</v>
      </c>
      <c r="H92" s="113" t="s">
        <v>335</v>
      </c>
      <c r="P92" s="69"/>
    </row>
    <row r="93" spans="2:17">
      <c r="C93" s="390" t="str" cm="1">
        <f t="array" aca="1" ref="C93" ca="1">INDEX(Products!A:D, (MATCH(OFFSET(INDIRECT(ADDRESS(ROW(), COLUMN())), -2, 0), Products!B:B, 0)), 4)</f>
        <v>Webアプリケーションの前面やネットワークに配置し、脆弱性を悪用した攻撃を検出・低減します。</v>
      </c>
      <c r="D93" s="390"/>
      <c r="E93" s="390"/>
      <c r="F93" s="390"/>
      <c r="G93" s="390"/>
      <c r="H93" s="392" t="str">
        <f>$H$77</f>
        <v>JIPDEC「企業IT利活⽤動向調査2022」より引用</v>
      </c>
      <c r="I93" s="392"/>
      <c r="J93" s="392"/>
      <c r="P93" s="69"/>
    </row>
    <row r="94" spans="2:17">
      <c r="H94" s="391" t="str">
        <f>$H$62</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94" s="391"/>
      <c r="J94" s="391"/>
      <c r="O94" s="99"/>
      <c r="P94" s="99"/>
      <c r="Q94" s="99"/>
    </row>
    <row r="95" spans="2:17">
      <c r="C95" s="22" t="s">
        <v>348</v>
      </c>
      <c r="G95" s="37"/>
      <c r="H95" s="391"/>
      <c r="I95" s="391"/>
      <c r="J95" s="391"/>
      <c r="O95" s="99"/>
      <c r="P95" s="99"/>
      <c r="Q95" s="99"/>
    </row>
    <row r="96" spans="2:17">
      <c r="C96" s="390" t="str" cm="1">
        <f t="array" aca="1" ref="C96" ca="1">INDEX(Products!A:E, (MATCH(OFFSET(INDIRECT(ADDRESS(ROW(), COLUMN())), -5, 0), Products!B:B, 0)), 5)</f>
        <v xml:space="preserve">・過検知、誤検知のリスクがあります。				
・基本的には設定のチューニングが必要です。
　内製が難しい場合は既成ルールの検討または運用の外部委託をご検討ください。			
・アプリケーション型のWAFを運用する場合にはWebサーバに大きな負荷がかかる場合があります。
　クラウド型、アプライアンス型の提供形態をご検討ください。		</v>
      </c>
      <c r="D96" s="390"/>
      <c r="E96" s="390"/>
      <c r="F96" s="390"/>
      <c r="G96" s="390"/>
      <c r="H96" s="391"/>
      <c r="I96" s="391"/>
      <c r="J96" s="391"/>
      <c r="O96" s="99"/>
      <c r="P96" s="99"/>
      <c r="Q96" s="99"/>
    </row>
    <row r="97" spans="2:17" ht="39" customHeight="1">
      <c r="C97" s="390"/>
      <c r="D97" s="390"/>
      <c r="E97" s="390"/>
      <c r="F97" s="390"/>
      <c r="G97" s="390"/>
      <c r="H97" s="391"/>
      <c r="I97" s="391"/>
      <c r="J97" s="391"/>
      <c r="O97" s="99"/>
      <c r="P97" s="99"/>
      <c r="Q97" s="99"/>
    </row>
    <row r="98" spans="2:17" ht="42" customHeight="1">
      <c r="C98" s="390"/>
      <c r="D98" s="390"/>
      <c r="E98" s="390"/>
      <c r="F98" s="390"/>
      <c r="G98" s="390"/>
      <c r="H98" s="391"/>
      <c r="I98" s="391"/>
      <c r="J98" s="391"/>
      <c r="O98" s="99"/>
      <c r="P98" s="99"/>
      <c r="Q98" s="99"/>
    </row>
    <row r="99" spans="2:17">
      <c r="H99" s="391"/>
      <c r="I99" s="391"/>
      <c r="J99" s="391"/>
      <c r="O99" s="99"/>
      <c r="P99" s="99"/>
      <c r="Q99" s="99"/>
    </row>
    <row r="100" spans="2:17">
      <c r="C100" s="22" t="s">
        <v>339</v>
      </c>
      <c r="H100" s="391"/>
      <c r="I100" s="391"/>
      <c r="J100" s="391"/>
      <c r="O100" s="99"/>
      <c r="P100" s="99"/>
      <c r="Q100" s="99"/>
    </row>
    <row r="101" spans="2:17">
      <c r="O101" s="99"/>
      <c r="P101" s="99"/>
      <c r="Q101" s="99"/>
    </row>
    <row r="102" spans="2:17">
      <c r="C102" s="378" t="s">
        <v>291</v>
      </c>
      <c r="D102" s="378"/>
      <c r="E102" s="379" t="s">
        <v>292</v>
      </c>
      <c r="F102" s="379"/>
      <c r="G102" s="380" t="s">
        <v>293</v>
      </c>
      <c r="H102" s="380"/>
      <c r="I102" s="381" t="s">
        <v>294</v>
      </c>
      <c r="J102" s="381"/>
      <c r="K102" s="382" t="s">
        <v>295</v>
      </c>
      <c r="L102" s="382"/>
      <c r="M102" s="383" t="s">
        <v>296</v>
      </c>
      <c r="N102" s="383"/>
      <c r="P102" s="69"/>
    </row>
    <row r="103" spans="2:17" ht="60" customHeight="1">
      <c r="C103" s="377" t="str">
        <f>$C$10</f>
        <v>・業務アドレスの調査</v>
      </c>
      <c r="D103" s="377"/>
      <c r="E103" s="377" t="str">
        <f>$E$10</f>
        <v>・マルウェア添付メールを送信
・従業員がメールを開封</v>
      </c>
      <c r="F103" s="377"/>
      <c r="G103" s="377" t="str">
        <f>$G$10</f>
        <v>・端末上でのマルウェア実行</v>
      </c>
      <c r="H103" s="377"/>
      <c r="I103" s="377" t="str">
        <f>$I$10</f>
        <v>・重要情報を管理するサーバへの横展開
・権限昇格</v>
      </c>
      <c r="J103" s="377"/>
      <c r="K103" s="377" t="str">
        <f>$K$10</f>
        <v>・標準ポートを使用した疎通
・OSコマンド実行
・コマンド実行履歴の削除</v>
      </c>
      <c r="L103" s="377"/>
      <c r="M103" s="377" t="str">
        <f>$M$10</f>
        <v>・重要情報の暗号化</v>
      </c>
      <c r="N103" s="377"/>
      <c r="P103" s="69"/>
    </row>
    <row r="104" spans="2:17">
      <c r="C104" s="377" t="s">
        <v>340</v>
      </c>
      <c r="D104" s="377"/>
      <c r="E104" s="377" t="s">
        <v>340</v>
      </c>
      <c r="F104" s="377"/>
      <c r="G104" s="377" t="s">
        <v>340</v>
      </c>
      <c r="H104" s="377"/>
      <c r="I104" s="377" t="s">
        <v>340</v>
      </c>
      <c r="J104" s="377"/>
      <c r="K104" s="377" t="s">
        <v>340</v>
      </c>
      <c r="L104" s="377"/>
      <c r="M104" s="377" t="s">
        <v>340</v>
      </c>
      <c r="N104" s="377"/>
      <c r="P104" s="69"/>
    </row>
    <row r="105" spans="2:17" ht="20.25" thickBot="1">
      <c r="P105" s="69"/>
    </row>
    <row r="106" spans="2:17" ht="39.950000000000003" customHeight="1" thickBot="1">
      <c r="C106" s="374" t="s">
        <v>344</v>
      </c>
      <c r="D106" s="375"/>
      <c r="E106" s="375"/>
      <c r="F106" s="375"/>
      <c r="G106" s="375"/>
      <c r="H106" s="375"/>
      <c r="I106" s="375"/>
      <c r="J106" s="375"/>
      <c r="K106" s="375"/>
      <c r="L106" s="375"/>
      <c r="M106" s="375"/>
      <c r="N106" s="376"/>
      <c r="P106" s="69"/>
    </row>
    <row r="107" spans="2:17" ht="19.5" customHeight="1">
      <c r="C107" s="22"/>
      <c r="H107" s="99"/>
      <c r="I107" s="99"/>
      <c r="J107" s="99"/>
      <c r="P107" s="69"/>
    </row>
    <row r="108" spans="2:17" ht="19.5" customHeight="1">
      <c r="C108" s="22"/>
      <c r="H108" s="99"/>
      <c r="I108" s="99"/>
      <c r="J108" s="99"/>
      <c r="P108" s="69"/>
    </row>
    <row r="109" spans="2:17" ht="39.75">
      <c r="B109" s="33"/>
      <c r="C109" s="33" t="str">
        <f>VLOOKUP(4,Products!$A$4:$B$35,2,FALSE)</f>
        <v>クラウドサービス用WAF</v>
      </c>
      <c r="P109" s="69"/>
    </row>
    <row r="110" spans="2:17">
      <c r="C110" s="22" t="s">
        <v>334</v>
      </c>
      <c r="H110" s="113" t="s">
        <v>335</v>
      </c>
      <c r="P110" s="69"/>
    </row>
    <row r="111" spans="2:17" ht="60.95" customHeight="1">
      <c r="C111" s="390" t="str" cm="1">
        <f t="array" aca="1" ref="C111" ca="1">INDEX(Products!A:D, (MATCH(OFFSET(INDIRECT(ADDRESS(ROW(), COLUMN())), -2, 0), Products!B:B, 0)), 4)</f>
        <v>Webアプリケーションの前面やネットワークに配置し、脆弱性を悪用した攻撃を検出・低減します。クラウドサービスとして利用しているWebサーバを保護します。</v>
      </c>
      <c r="D111" s="390"/>
      <c r="E111" s="390"/>
      <c r="F111" s="390"/>
      <c r="G111" s="390"/>
      <c r="H111" s="392" t="str">
        <f>$H$61</f>
        <v>JIPDEC「企業IT利活⽤動向調査2022」より引用</v>
      </c>
      <c r="I111" s="392"/>
      <c r="J111" s="392"/>
      <c r="P111" s="69"/>
    </row>
    <row r="112" spans="2:17">
      <c r="C112" s="22"/>
      <c r="H112" s="391" t="str">
        <f>$H$62</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112" s="391"/>
      <c r="J112" s="391"/>
      <c r="O112" s="99"/>
      <c r="P112" s="99"/>
      <c r="Q112" s="99"/>
    </row>
    <row r="113" spans="2:17">
      <c r="C113" s="22" t="s">
        <v>348</v>
      </c>
      <c r="G113" s="37"/>
      <c r="H113" s="391"/>
      <c r="I113" s="391"/>
      <c r="J113" s="391"/>
      <c r="O113" s="99"/>
      <c r="P113" s="99"/>
      <c r="Q113" s="99"/>
    </row>
    <row r="114" spans="2:17" ht="89.1" customHeight="1">
      <c r="C114" s="390" t="str" cm="1">
        <f t="array" aca="1" ref="C114" ca="1">INDEX(Products!A:E, (MATCH(OFFSET(INDIRECT(ADDRESS(ROW(), COLUMN())), -5, 0), Products!B:B, 0)), 5)</f>
        <v xml:space="preserve">・過検知、誤検知のリスクがあります。				
・基本的には設定のチューニングが必要です。
　内製が難しい場合は既成ルールの検討または運用の外部委託をご検討ください。			</v>
      </c>
      <c r="D114" s="390"/>
      <c r="E114" s="390"/>
      <c r="F114" s="390"/>
      <c r="G114" s="390"/>
      <c r="H114" s="391"/>
      <c r="I114" s="391"/>
      <c r="J114" s="391"/>
      <c r="O114" s="99"/>
      <c r="P114" s="99"/>
      <c r="Q114" s="99"/>
    </row>
    <row r="115" spans="2:17" ht="35.1" customHeight="1">
      <c r="H115" s="391"/>
      <c r="I115" s="391"/>
      <c r="J115" s="391"/>
      <c r="O115" s="99"/>
      <c r="P115" s="99"/>
      <c r="Q115" s="99"/>
    </row>
    <row r="116" spans="2:17">
      <c r="C116" s="22" t="s">
        <v>339</v>
      </c>
      <c r="H116" s="391"/>
      <c r="I116" s="391"/>
      <c r="J116" s="391"/>
      <c r="O116" s="99"/>
      <c r="P116" s="99"/>
      <c r="Q116" s="99"/>
    </row>
    <row r="117" spans="2:17">
      <c r="O117" s="99"/>
      <c r="P117" s="99"/>
      <c r="Q117" s="99"/>
    </row>
    <row r="118" spans="2:17">
      <c r="C118" s="378" t="s">
        <v>291</v>
      </c>
      <c r="D118" s="378"/>
      <c r="E118" s="379" t="s">
        <v>292</v>
      </c>
      <c r="F118" s="379"/>
      <c r="G118" s="380" t="s">
        <v>293</v>
      </c>
      <c r="H118" s="380"/>
      <c r="I118" s="381" t="s">
        <v>294</v>
      </c>
      <c r="J118" s="381"/>
      <c r="K118" s="382" t="s">
        <v>295</v>
      </c>
      <c r="L118" s="382"/>
      <c r="M118" s="383" t="s">
        <v>296</v>
      </c>
      <c r="N118" s="383"/>
      <c r="P118" s="69"/>
    </row>
    <row r="119" spans="2:17" ht="60" customHeight="1">
      <c r="C119" s="377" t="str">
        <f>$C$10</f>
        <v>・業務アドレスの調査</v>
      </c>
      <c r="D119" s="377"/>
      <c r="E119" s="377" t="str">
        <f>$E$10</f>
        <v>・マルウェア添付メールを送信
・従業員がメールを開封</v>
      </c>
      <c r="F119" s="377"/>
      <c r="G119" s="377" t="str">
        <f>$G$10</f>
        <v>・端末上でのマルウェア実行</v>
      </c>
      <c r="H119" s="377"/>
      <c r="I119" s="377" t="str">
        <f>$I$10</f>
        <v>・重要情報を管理するサーバへの横展開
・権限昇格</v>
      </c>
      <c r="J119" s="377"/>
      <c r="K119" s="377" t="str">
        <f>$K$10</f>
        <v>・標準ポートを使用した疎通
・OSコマンド実行
・コマンド実行履歴の削除</v>
      </c>
      <c r="L119" s="377"/>
      <c r="M119" s="377" t="str">
        <f>$M$10</f>
        <v>・重要情報の暗号化</v>
      </c>
      <c r="N119" s="377"/>
      <c r="P119" s="69"/>
    </row>
    <row r="120" spans="2:17">
      <c r="C120" s="377" t="s">
        <v>340</v>
      </c>
      <c r="D120" s="377"/>
      <c r="E120" s="377" t="s">
        <v>340</v>
      </c>
      <c r="F120" s="377"/>
      <c r="G120" s="377" t="s">
        <v>340</v>
      </c>
      <c r="H120" s="377"/>
      <c r="I120" s="377" t="s">
        <v>340</v>
      </c>
      <c r="J120" s="377"/>
      <c r="K120" s="377" t="s">
        <v>340</v>
      </c>
      <c r="L120" s="377"/>
      <c r="M120" s="377" t="s">
        <v>340</v>
      </c>
      <c r="N120" s="377"/>
      <c r="P120" s="69"/>
    </row>
    <row r="121" spans="2:17" ht="20.25" thickBot="1">
      <c r="P121" s="69"/>
    </row>
    <row r="122" spans="2:17" ht="39.950000000000003" customHeight="1" thickBot="1">
      <c r="C122" s="374" t="s">
        <v>344</v>
      </c>
      <c r="D122" s="375"/>
      <c r="E122" s="375"/>
      <c r="F122" s="375"/>
      <c r="G122" s="375"/>
      <c r="H122" s="375"/>
      <c r="I122" s="375"/>
      <c r="J122" s="375"/>
      <c r="K122" s="375"/>
      <c r="L122" s="375"/>
      <c r="M122" s="375"/>
      <c r="N122" s="376"/>
      <c r="P122" s="69"/>
    </row>
    <row r="123" spans="2:17" ht="19.5" customHeight="1">
      <c r="C123" s="22"/>
      <c r="H123" s="99"/>
      <c r="I123" s="99"/>
      <c r="J123" s="99"/>
      <c r="P123" s="69"/>
    </row>
    <row r="124" spans="2:17" ht="19.5" customHeight="1">
      <c r="C124" s="22"/>
      <c r="H124" s="99"/>
      <c r="I124" s="99"/>
      <c r="J124" s="99"/>
      <c r="P124" s="69"/>
    </row>
    <row r="125" spans="2:17" ht="39.75">
      <c r="B125" s="33"/>
      <c r="C125" s="33" t="str">
        <f>VLOOKUP(5,Products!$A$4:$B$35,2,FALSE)</f>
        <v>VPN、セキュアリモートアクセス、プライベートアクセス</v>
      </c>
      <c r="P125" s="69"/>
    </row>
    <row r="126" spans="2:17">
      <c r="C126" s="22" t="s">
        <v>334</v>
      </c>
      <c r="H126" s="113" t="s">
        <v>335</v>
      </c>
      <c r="P126" s="69"/>
    </row>
    <row r="127" spans="2:17" ht="195" customHeight="1">
      <c r="C127" s="393" t="str" cm="1">
        <f t="array" aca="1" ref="C127" ca="1">INDEX(Products!A:D, (MATCH(OFFSET(INDIRECT(ADDRESS(ROW(), COLUMN())), -2, 0), Products!B:B, 0)), 4)</f>
        <v xml:space="preserve">VPN：
インターネット上に仮想の専用線を設定し、接続したい拠点に専用のルーターを設置し、特定の人のみが相互通信できる環境を構築します。	
セキュアリモートアクセス：
IDとパスワードに加えて、利用するユーザと端末情報を利用することで認証を強化します。リモートデスクトップやセキュアブラウザといった利用形態が挙げられます。			
プライベートアクセス：
回線事業者が提供する閉域網によりインターネットを経由せずに事業拠点とデータセンタ環境を接続します。GW同士の認証を行うことでセキュアな通信を実現します。			</v>
      </c>
      <c r="D127" s="393"/>
      <c r="E127" s="393"/>
      <c r="F127" s="393"/>
      <c r="G127" s="393"/>
      <c r="H127" s="392" t="str">
        <f>$H$61</f>
        <v>JIPDEC「企業IT利活⽤動向調査2022」より引用</v>
      </c>
      <c r="I127" s="392"/>
      <c r="J127" s="392"/>
      <c r="P127" s="69"/>
    </row>
    <row r="128" spans="2:17" ht="40.5" customHeight="1">
      <c r="H128" s="391" t="str">
        <f>$H$62</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128" s="391"/>
      <c r="J128" s="391"/>
      <c r="O128" s="99"/>
      <c r="P128" s="99"/>
      <c r="Q128" s="99"/>
    </row>
    <row r="129" spans="2:17">
      <c r="C129" s="22" t="s">
        <v>338</v>
      </c>
      <c r="G129" s="37"/>
      <c r="H129" s="391"/>
      <c r="I129" s="391"/>
      <c r="J129" s="391"/>
      <c r="O129" s="99"/>
      <c r="P129" s="99"/>
      <c r="Q129" s="99"/>
    </row>
    <row r="130" spans="2:17" ht="84" customHeight="1">
      <c r="C130" s="390" t="str" cm="1">
        <f t="array" aca="1" ref="C130" ca="1">INDEX(Products!A:E, (MATCH(OFFSET(INDIRECT(ADDRESS(ROW(), COLUMN())), -5, 0), Products!B:B, 0)), 5)</f>
        <v xml:space="preserve">・VPN機器の脆弱性を利用した侵入事例があるように、100%侵入防止を保障
　するものではありません。				
・クラウドやデータセンターなどの提供事業者側のインシデントのリスクが
　あります。				</v>
      </c>
      <c r="D130" s="390"/>
      <c r="E130" s="390"/>
      <c r="F130" s="390"/>
      <c r="G130" s="390"/>
      <c r="H130" s="391"/>
      <c r="I130" s="391"/>
      <c r="J130" s="391"/>
      <c r="O130" s="99"/>
      <c r="P130" s="99"/>
      <c r="Q130" s="99"/>
    </row>
    <row r="131" spans="2:17">
      <c r="H131" s="391"/>
      <c r="I131" s="391"/>
      <c r="J131" s="391"/>
      <c r="O131" s="99"/>
      <c r="P131" s="99"/>
      <c r="Q131" s="99"/>
    </row>
    <row r="132" spans="2:17">
      <c r="C132" s="22" t="s">
        <v>339</v>
      </c>
      <c r="H132" s="391"/>
      <c r="I132" s="391"/>
      <c r="J132" s="391"/>
      <c r="O132" s="99"/>
      <c r="P132" s="99"/>
      <c r="Q132" s="99"/>
    </row>
    <row r="133" spans="2:17">
      <c r="O133" s="99"/>
      <c r="P133" s="99"/>
      <c r="Q133" s="99"/>
    </row>
    <row r="134" spans="2:17">
      <c r="C134" s="378" t="s">
        <v>291</v>
      </c>
      <c r="D134" s="378"/>
      <c r="E134" s="379" t="s">
        <v>292</v>
      </c>
      <c r="F134" s="379"/>
      <c r="G134" s="380" t="s">
        <v>293</v>
      </c>
      <c r="H134" s="380"/>
      <c r="I134" s="381" t="s">
        <v>294</v>
      </c>
      <c r="J134" s="381"/>
      <c r="K134" s="382" t="s">
        <v>295</v>
      </c>
      <c r="L134" s="382"/>
      <c r="M134" s="383" t="s">
        <v>296</v>
      </c>
      <c r="N134" s="383"/>
      <c r="P134" s="69"/>
    </row>
    <row r="135" spans="2:17" ht="66.95" customHeight="1">
      <c r="C135" s="377" t="str">
        <f>$C$10</f>
        <v>・業務アドレスの調査</v>
      </c>
      <c r="D135" s="377"/>
      <c r="E135" s="377" t="str">
        <f>$E$10</f>
        <v>・マルウェア添付メールを送信
・従業員がメールを開封</v>
      </c>
      <c r="F135" s="377"/>
      <c r="G135" s="377" t="str">
        <f>$G$10</f>
        <v>・端末上でのマルウェア実行</v>
      </c>
      <c r="H135" s="377"/>
      <c r="I135" s="377" t="str">
        <f>$I$10</f>
        <v>・重要情報を管理するサーバへの横展開
・権限昇格</v>
      </c>
      <c r="J135" s="377"/>
      <c r="K135" s="377" t="str">
        <f>$K$10</f>
        <v>・標準ポートを使用した疎通
・OSコマンド実行
・コマンド実行履歴の削除</v>
      </c>
      <c r="L135" s="377"/>
      <c r="M135" s="377" t="str">
        <f>$M$10</f>
        <v>・重要情報の暗号化</v>
      </c>
      <c r="N135" s="377"/>
      <c r="P135" s="69"/>
    </row>
    <row r="136" spans="2:17">
      <c r="C136" s="377" t="s">
        <v>340</v>
      </c>
      <c r="D136" s="377"/>
      <c r="E136" s="377" t="s">
        <v>340</v>
      </c>
      <c r="F136" s="377"/>
      <c r="G136" s="377" t="s">
        <v>340</v>
      </c>
      <c r="H136" s="377"/>
      <c r="I136" s="377" t="s">
        <v>340</v>
      </c>
      <c r="J136" s="377"/>
      <c r="K136" s="377" t="s">
        <v>340</v>
      </c>
      <c r="L136" s="377"/>
      <c r="M136" s="377" t="s">
        <v>340</v>
      </c>
      <c r="N136" s="377"/>
      <c r="P136" s="69"/>
    </row>
    <row r="137" spans="2:17" ht="20.25" thickBot="1">
      <c r="P137" s="69"/>
    </row>
    <row r="138" spans="2:17" ht="39.950000000000003" customHeight="1" thickBot="1">
      <c r="C138" s="374" t="s">
        <v>344</v>
      </c>
      <c r="D138" s="375"/>
      <c r="E138" s="375"/>
      <c r="F138" s="375"/>
      <c r="G138" s="375"/>
      <c r="H138" s="375"/>
      <c r="I138" s="375"/>
      <c r="J138" s="375"/>
      <c r="K138" s="375"/>
      <c r="L138" s="375"/>
      <c r="M138" s="375"/>
      <c r="N138" s="376"/>
      <c r="P138" s="69"/>
    </row>
    <row r="139" spans="2:17" ht="19.5" customHeight="1">
      <c r="C139" s="22"/>
      <c r="H139" s="99"/>
      <c r="I139" s="99"/>
      <c r="J139" s="99"/>
      <c r="P139" s="69"/>
    </row>
    <row r="140" spans="2:17" ht="19.5" customHeight="1">
      <c r="C140" s="22"/>
      <c r="H140" s="99"/>
      <c r="I140" s="99"/>
      <c r="J140" s="99"/>
      <c r="P140" s="69"/>
    </row>
    <row r="141" spans="2:17" ht="39.75">
      <c r="B141" s="33"/>
      <c r="C141" s="33" t="str">
        <f>VLOOKUP(6,Products!$A$4:$B$35,2,FALSE)</f>
        <v>統合振舞い検知サービス（XDR）</v>
      </c>
      <c r="P141" s="69"/>
    </row>
    <row r="142" spans="2:17">
      <c r="C142" s="22" t="s">
        <v>334</v>
      </c>
      <c r="H142" s="113" t="s">
        <v>335</v>
      </c>
      <c r="P142" s="69"/>
    </row>
    <row r="143" spans="2:17" ht="62.1" customHeight="1">
      <c r="C143" s="390" t="str" cm="1">
        <f t="array" aca="1" ref="C143" ca="1">INDEX(Products!A:D, (MATCH(OFFSET(INDIRECT(ADDRESS(ROW(), COLUMN())), -2, 0), Products!B:B, 0)), 4)</f>
        <v>エンドポイント、ネットワーク、アプリケーション、オンプレミスのデータセンター、クラウドでホスティングされているワークロード全体の情報を活用してセキュリティインシデントの検出と分析を行い、被害後の対処/修復を行うセキュリティ製品です。</v>
      </c>
      <c r="D143" s="390"/>
      <c r="E143" s="390"/>
      <c r="F143" s="390"/>
      <c r="G143" s="390"/>
      <c r="H143" s="392" t="str">
        <f>$H$61</f>
        <v>JIPDEC「企業IT利活⽤動向調査2022」より引用</v>
      </c>
      <c r="I143" s="392"/>
      <c r="J143" s="392"/>
      <c r="P143" s="69"/>
    </row>
    <row r="144" spans="2:17">
      <c r="C144" s="22"/>
      <c r="H144" s="391" t="str">
        <f>$H$62</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144" s="391"/>
      <c r="J144" s="391"/>
      <c r="O144" s="99"/>
      <c r="P144" s="99"/>
      <c r="Q144" s="99"/>
    </row>
    <row r="145" spans="2:17">
      <c r="C145" s="22" t="s">
        <v>348</v>
      </c>
      <c r="G145" s="37"/>
      <c r="H145" s="391"/>
      <c r="I145" s="391"/>
      <c r="J145" s="391"/>
      <c r="O145" s="99"/>
      <c r="P145" s="99"/>
      <c r="Q145" s="99"/>
    </row>
    <row r="146" spans="2:17" ht="130.5" customHeight="1">
      <c r="C146" s="390" t="str" cm="1">
        <f t="array" aca="1" ref="C146" ca="1">INDEX(Products!A:E, (MATCH(OFFSET(INDIRECT(ADDRESS(ROW(), COLUMN())), -5, 0), Products!B:B, 0)), 5)</f>
        <v xml:space="preserve">・機器やネットワークへの負荷を考慮する必要があります。				
・収集・検知・分析などの作業を自動化できますが、検知された問題が
　本当に取り除かれたかどうか、問題がある場合はどのように対処する
　のかなど、最終的には人が判断する必要があります。				
・運用には専門知識が必要となります。必要に応じて外部委託をご検討
　ください。				</v>
      </c>
      <c r="D146" s="390"/>
      <c r="E146" s="390"/>
      <c r="F146" s="390"/>
      <c r="G146" s="390"/>
      <c r="H146" s="391"/>
      <c r="I146" s="391"/>
      <c r="J146" s="391"/>
      <c r="O146" s="99"/>
      <c r="P146" s="99"/>
      <c r="Q146" s="99"/>
    </row>
    <row r="147" spans="2:17">
      <c r="H147" s="391"/>
      <c r="I147" s="391"/>
      <c r="J147" s="391"/>
      <c r="O147" s="99"/>
      <c r="P147" s="99"/>
      <c r="Q147" s="99"/>
    </row>
    <row r="148" spans="2:17">
      <c r="C148" s="22" t="s">
        <v>339</v>
      </c>
      <c r="H148" s="391"/>
      <c r="I148" s="391"/>
      <c r="J148" s="391"/>
      <c r="O148" s="99"/>
      <c r="P148" s="99"/>
      <c r="Q148" s="99"/>
    </row>
    <row r="149" spans="2:17">
      <c r="O149" s="99"/>
      <c r="P149" s="99"/>
      <c r="Q149" s="99"/>
    </row>
    <row r="150" spans="2:17">
      <c r="C150" s="378" t="s">
        <v>291</v>
      </c>
      <c r="D150" s="378"/>
      <c r="E150" s="379" t="s">
        <v>292</v>
      </c>
      <c r="F150" s="379"/>
      <c r="G150" s="380" t="s">
        <v>293</v>
      </c>
      <c r="H150" s="380"/>
      <c r="I150" s="381" t="s">
        <v>294</v>
      </c>
      <c r="J150" s="381"/>
      <c r="K150" s="382" t="s">
        <v>295</v>
      </c>
      <c r="L150" s="382"/>
      <c r="M150" s="383" t="s">
        <v>296</v>
      </c>
      <c r="N150" s="383"/>
      <c r="P150" s="69"/>
    </row>
    <row r="151" spans="2:17" ht="63" customHeight="1">
      <c r="C151" s="377" t="str">
        <f>$C$10</f>
        <v>・業務アドレスの調査</v>
      </c>
      <c r="D151" s="377"/>
      <c r="E151" s="377" t="str">
        <f>$E$10</f>
        <v>・マルウェア添付メールを送信
・従業員がメールを開封</v>
      </c>
      <c r="F151" s="377"/>
      <c r="G151" s="384" t="str">
        <f>$G$10</f>
        <v>・端末上でのマルウェア実行</v>
      </c>
      <c r="H151" s="384"/>
      <c r="I151" s="384" t="str">
        <f>$I$10</f>
        <v>・重要情報を管理するサーバへの横展開
・権限昇格</v>
      </c>
      <c r="J151" s="384"/>
      <c r="K151" s="384" t="str">
        <f>$K$10</f>
        <v>・標準ポートを使用した疎通
・OSコマンド実行
・コマンド実行履歴の削除</v>
      </c>
      <c r="L151" s="384"/>
      <c r="M151" s="377" t="str">
        <f>$M$10</f>
        <v>・重要情報の暗号化</v>
      </c>
      <c r="N151" s="377"/>
      <c r="P151" s="69"/>
    </row>
    <row r="152" spans="2:17" ht="87" customHeight="1">
      <c r="C152" s="377" t="s">
        <v>340</v>
      </c>
      <c r="D152" s="377"/>
      <c r="E152" s="377" t="s">
        <v>340</v>
      </c>
      <c r="F152" s="377"/>
      <c r="G152" s="389" t="s">
        <v>349</v>
      </c>
      <c r="H152" s="389"/>
      <c r="I152" s="389" t="s">
        <v>350</v>
      </c>
      <c r="J152" s="389"/>
      <c r="K152" s="389" t="s">
        <v>351</v>
      </c>
      <c r="L152" s="389"/>
      <c r="M152" s="377" t="s">
        <v>340</v>
      </c>
      <c r="N152" s="377"/>
      <c r="P152" s="69"/>
    </row>
    <row r="153" spans="2:17" ht="20.25" thickBot="1">
      <c r="P153" s="69"/>
    </row>
    <row r="154" spans="2:17" ht="39.950000000000003" customHeight="1" thickBot="1">
      <c r="C154" s="374" t="s">
        <v>344</v>
      </c>
      <c r="D154" s="375"/>
      <c r="E154" s="375"/>
      <c r="F154" s="375"/>
      <c r="G154" s="375"/>
      <c r="H154" s="375"/>
      <c r="I154" s="375"/>
      <c r="J154" s="375"/>
      <c r="K154" s="375"/>
      <c r="L154" s="375"/>
      <c r="M154" s="375"/>
      <c r="N154" s="376"/>
      <c r="P154" s="69"/>
    </row>
    <row r="155" spans="2:17" ht="19.5" customHeight="1">
      <c r="C155" s="22"/>
      <c r="H155" s="99"/>
      <c r="I155" s="99"/>
      <c r="J155" s="99"/>
      <c r="P155" s="69"/>
    </row>
    <row r="156" spans="2:17" ht="19.5" customHeight="1">
      <c r="C156" s="22"/>
      <c r="H156" s="99"/>
      <c r="I156" s="99"/>
      <c r="J156" s="99"/>
      <c r="P156" s="69"/>
    </row>
    <row r="157" spans="2:17" ht="39.75">
      <c r="B157" s="33"/>
      <c r="C157" s="33" t="str">
        <f>VLOOKUP(7,Products!$A$4:$B$35,2,FALSE)</f>
        <v>統合ログ分析管理（SIEM）ツール</v>
      </c>
      <c r="P157" s="69"/>
    </row>
    <row r="158" spans="2:17">
      <c r="C158" s="22" t="s">
        <v>334</v>
      </c>
      <c r="H158" s="113" t="s">
        <v>335</v>
      </c>
      <c r="P158" s="69"/>
    </row>
    <row r="159" spans="2:17" ht="42" customHeight="1">
      <c r="C159" s="390" t="str" cm="1">
        <f t="array" aca="1" ref="C159" ca="1">INDEX(Products!A:D, (MATCH(OFFSET(INDIRECT(ADDRESS(ROW(), COLUMN())), -2, 0), Products!B:B, 0)), 4)</f>
        <v>ファイアウォールやIDS／IPS、プロキシなどから出力されるログやデータを一元的に集約・監視することで、攻撃を検知・記録します。</v>
      </c>
      <c r="D159" s="390"/>
      <c r="E159" s="390"/>
      <c r="F159" s="390"/>
      <c r="G159" s="390"/>
      <c r="H159" s="392" t="str">
        <f>$H$61</f>
        <v>JIPDEC「企業IT利活⽤動向調査2022」より引用</v>
      </c>
      <c r="I159" s="392"/>
      <c r="J159" s="392"/>
      <c r="P159" s="69"/>
    </row>
    <row r="160" spans="2:17">
      <c r="C160" s="22"/>
      <c r="H160" s="391" t="str">
        <f>$H$62</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160" s="391"/>
      <c r="J160" s="391"/>
      <c r="O160" s="99"/>
      <c r="P160" s="99"/>
      <c r="Q160" s="99"/>
    </row>
    <row r="161" spans="2:17">
      <c r="C161" s="22" t="s">
        <v>338</v>
      </c>
      <c r="G161" s="37"/>
      <c r="H161" s="391"/>
      <c r="I161" s="391"/>
      <c r="J161" s="391"/>
      <c r="O161" s="99"/>
      <c r="P161" s="99"/>
      <c r="Q161" s="99"/>
    </row>
    <row r="162" spans="2:17" ht="100.5" customHeight="1">
      <c r="C162" s="390" t="str" cm="1">
        <f t="array" aca="1" ref="C162" ca="1">INDEX(Products!A:E, (MATCH(OFFSET(INDIRECT(ADDRESS(ROW(), COLUMN())), -5, 0), Products!B:B, 0)), 5)</f>
        <v>・管理対象の選定が必要です。ディスク容量を考慮して必要な対象および保存期間をご検討ください。
・分析に際しては、勤務時間帯やアクセス先など自社の傾向を加味する必要があります。
・サイバー攻撃によりログ収集を無効化されたりログデータを改ざんされたりするリスクがあります。</v>
      </c>
      <c r="D162" s="390"/>
      <c r="E162" s="390"/>
      <c r="F162" s="390"/>
      <c r="G162" s="390"/>
      <c r="H162" s="391"/>
      <c r="I162" s="391"/>
      <c r="J162" s="391"/>
      <c r="O162" s="99"/>
      <c r="P162" s="99"/>
      <c r="Q162" s="99"/>
    </row>
    <row r="163" spans="2:17">
      <c r="H163" s="391"/>
      <c r="I163" s="391"/>
      <c r="J163" s="391"/>
      <c r="O163" s="99"/>
      <c r="P163" s="99"/>
      <c r="Q163" s="99"/>
    </row>
    <row r="164" spans="2:17">
      <c r="C164" s="22" t="s">
        <v>339</v>
      </c>
      <c r="H164" s="391"/>
      <c r="I164" s="391"/>
      <c r="J164" s="391"/>
      <c r="O164" s="99"/>
      <c r="P164" s="99"/>
      <c r="Q164" s="99"/>
    </row>
    <row r="165" spans="2:17">
      <c r="O165" s="99"/>
      <c r="P165" s="99"/>
      <c r="Q165" s="99"/>
    </row>
    <row r="166" spans="2:17">
      <c r="C166" s="378" t="s">
        <v>291</v>
      </c>
      <c r="D166" s="378"/>
      <c r="E166" s="379" t="s">
        <v>292</v>
      </c>
      <c r="F166" s="379"/>
      <c r="G166" s="380" t="s">
        <v>293</v>
      </c>
      <c r="H166" s="380"/>
      <c r="I166" s="381" t="s">
        <v>294</v>
      </c>
      <c r="J166" s="381"/>
      <c r="K166" s="382" t="s">
        <v>295</v>
      </c>
      <c r="L166" s="382"/>
      <c r="M166" s="383" t="s">
        <v>296</v>
      </c>
      <c r="N166" s="383"/>
      <c r="P166" s="69"/>
    </row>
    <row r="167" spans="2:17" ht="57.95" customHeight="1">
      <c r="C167" s="377" t="str">
        <f>$C$10</f>
        <v>・業務アドレスの調査</v>
      </c>
      <c r="D167" s="377"/>
      <c r="E167" s="384" t="str">
        <f>$E$10</f>
        <v>・マルウェア添付メールを送信
・従業員がメールを開封</v>
      </c>
      <c r="F167" s="384"/>
      <c r="G167" s="384" t="str">
        <f>$G$10</f>
        <v>・端末上でのマルウェア実行</v>
      </c>
      <c r="H167" s="384"/>
      <c r="I167" s="384" t="str">
        <f>$I$10</f>
        <v>・重要情報を管理するサーバへの横展開
・権限昇格</v>
      </c>
      <c r="J167" s="384"/>
      <c r="K167" s="384" t="str">
        <f>$K$10</f>
        <v>・標準ポートを使用した疎通
・OSコマンド実行
・コマンド実行履歴の削除</v>
      </c>
      <c r="L167" s="384"/>
      <c r="M167" s="377" t="str">
        <f>$M$10</f>
        <v>・重要情報の暗号化</v>
      </c>
      <c r="N167" s="377"/>
      <c r="P167" s="69"/>
    </row>
    <row r="168" spans="2:17" ht="108.95" customHeight="1">
      <c r="C168" s="377" t="s">
        <v>340</v>
      </c>
      <c r="D168" s="377"/>
      <c r="E168" s="389" t="s">
        <v>352</v>
      </c>
      <c r="F168" s="389"/>
      <c r="G168" s="387" t="s">
        <v>353</v>
      </c>
      <c r="H168" s="388"/>
      <c r="I168" s="387" t="s">
        <v>353</v>
      </c>
      <c r="J168" s="388"/>
      <c r="K168" s="389" t="s">
        <v>354</v>
      </c>
      <c r="L168" s="389"/>
      <c r="M168" s="377" t="s">
        <v>340</v>
      </c>
      <c r="N168" s="377"/>
      <c r="P168" s="69"/>
    </row>
    <row r="169" spans="2:17" ht="20.25" thickBot="1">
      <c r="P169" s="69"/>
    </row>
    <row r="170" spans="2:17" ht="39.950000000000003" customHeight="1" thickBot="1">
      <c r="C170" s="374" t="s">
        <v>344</v>
      </c>
      <c r="D170" s="375"/>
      <c r="E170" s="375"/>
      <c r="F170" s="375"/>
      <c r="G170" s="375"/>
      <c r="H170" s="375"/>
      <c r="I170" s="375"/>
      <c r="J170" s="375"/>
      <c r="K170" s="375"/>
      <c r="L170" s="375"/>
      <c r="M170" s="375"/>
      <c r="N170" s="376"/>
      <c r="P170" s="69"/>
    </row>
    <row r="171" spans="2:17" ht="19.5" customHeight="1">
      <c r="C171" s="22"/>
      <c r="H171" s="99"/>
      <c r="I171" s="99"/>
      <c r="J171" s="99"/>
      <c r="P171" s="69"/>
    </row>
    <row r="172" spans="2:17" ht="19.5" customHeight="1">
      <c r="C172" s="22"/>
      <c r="H172" s="99"/>
      <c r="I172" s="99"/>
      <c r="J172" s="99"/>
      <c r="P172" s="69"/>
    </row>
    <row r="173" spans="2:17" ht="39.75">
      <c r="B173" s="33"/>
      <c r="C173" s="33" t="str">
        <f>VLOOKUP(8,Products!$A$4:$B$35,2,FALSE)</f>
        <v>フォレンジクスツール</v>
      </c>
      <c r="P173" s="69"/>
    </row>
    <row r="174" spans="2:17">
      <c r="C174" s="22" t="s">
        <v>334</v>
      </c>
      <c r="H174" s="113" t="s">
        <v>335</v>
      </c>
      <c r="P174" s="69"/>
    </row>
    <row r="175" spans="2:17" ht="39.950000000000003" customHeight="1">
      <c r="C175" s="390" t="str" cm="1">
        <f t="array" aca="1" ref="C175" ca="1">INDEX(Products!A:D, (MATCH(OFFSET(INDIRECT(ADDRESS(ROW(), COLUMN())), -2, 0), Products!B:B, 0)), 4)</f>
        <v>コンピュータやネットワークを解析し、攻撃の痕跡（データのコピー・消去・改ざんなど）を探したり、削除された情報を復元することで攻撃者の行動を把握したりすることができます。</v>
      </c>
      <c r="D175" s="390"/>
      <c r="E175" s="390"/>
      <c r="F175" s="390"/>
      <c r="G175" s="390"/>
      <c r="H175" s="392" t="str">
        <f>$H$61</f>
        <v>JIPDEC「企業IT利活⽤動向調査2022」より引用</v>
      </c>
      <c r="I175" s="392"/>
      <c r="J175" s="392"/>
      <c r="P175" s="69"/>
    </row>
    <row r="176" spans="2:17">
      <c r="H176" s="391" t="str">
        <f>$H$62</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176" s="391"/>
      <c r="J176" s="391"/>
      <c r="O176" s="99"/>
      <c r="P176" s="99"/>
      <c r="Q176" s="99"/>
    </row>
    <row r="177" spans="2:17">
      <c r="C177" s="22" t="s">
        <v>348</v>
      </c>
      <c r="G177" s="37"/>
      <c r="H177" s="391"/>
      <c r="I177" s="391"/>
      <c r="J177" s="391"/>
      <c r="O177" s="99"/>
      <c r="P177" s="99"/>
      <c r="Q177" s="99"/>
    </row>
    <row r="178" spans="2:17" ht="81" customHeight="1">
      <c r="C178" s="390" t="str" cm="1">
        <f t="array" aca="1" ref="C178" ca="1">INDEX(Products!A:E, (MATCH(OFFSET(INDIRECT(ADDRESS(ROW(), COLUMN())), -5, 0), Products!B:B, 0)), 5)</f>
        <v xml:space="preserve">・エンドポイントで動作するソフトウェアの場合、感染拡大と負荷のリスクがあるため、まずは対象
　をネットワークから隔離してご利用ください。				
・攻撃者が痕跡を隠蔽した場合、有効なデータが取得できない場合があります。				
・取得すべきデータの検討や分析の専門知識が必要となります。				</v>
      </c>
      <c r="D178" s="390"/>
      <c r="E178" s="390"/>
      <c r="F178" s="390"/>
      <c r="G178" s="390"/>
      <c r="H178" s="391"/>
      <c r="I178" s="391"/>
      <c r="J178" s="391"/>
      <c r="O178" s="99"/>
      <c r="P178" s="99"/>
      <c r="Q178" s="99"/>
    </row>
    <row r="179" spans="2:17">
      <c r="H179" s="391"/>
      <c r="I179" s="391"/>
      <c r="J179" s="391"/>
      <c r="O179" s="99"/>
      <c r="P179" s="99"/>
      <c r="Q179" s="99"/>
    </row>
    <row r="180" spans="2:17">
      <c r="C180" s="22" t="s">
        <v>339</v>
      </c>
      <c r="H180" s="391"/>
      <c r="I180" s="391"/>
      <c r="J180" s="391"/>
      <c r="O180" s="99"/>
      <c r="P180" s="99"/>
      <c r="Q180" s="99"/>
    </row>
    <row r="181" spans="2:17" ht="60.95" customHeight="1">
      <c r="C181" s="390" t="s">
        <v>355</v>
      </c>
      <c r="D181" s="390"/>
      <c r="E181" s="390"/>
      <c r="F181" s="390"/>
      <c r="G181" s="390"/>
      <c r="H181" s="391"/>
      <c r="I181" s="391"/>
      <c r="J181" s="391"/>
      <c r="O181" s="99"/>
      <c r="P181" s="99"/>
      <c r="Q181" s="99"/>
    </row>
    <row r="182" spans="2:17">
      <c r="O182" s="99"/>
      <c r="P182" s="99"/>
      <c r="Q182" s="99"/>
    </row>
    <row r="183" spans="2:17">
      <c r="C183" s="378" t="s">
        <v>291</v>
      </c>
      <c r="D183" s="378"/>
      <c r="E183" s="379" t="s">
        <v>292</v>
      </c>
      <c r="F183" s="379"/>
      <c r="G183" s="380" t="s">
        <v>293</v>
      </c>
      <c r="H183" s="380"/>
      <c r="I183" s="381" t="s">
        <v>294</v>
      </c>
      <c r="J183" s="381"/>
      <c r="K183" s="382" t="s">
        <v>295</v>
      </c>
      <c r="L183" s="382"/>
      <c r="M183" s="383" t="s">
        <v>296</v>
      </c>
      <c r="N183" s="383"/>
      <c r="P183" s="69"/>
    </row>
    <row r="184" spans="2:17" ht="60.95" customHeight="1">
      <c r="C184" s="377" t="str">
        <f>$C$10</f>
        <v>・業務アドレスの調査</v>
      </c>
      <c r="D184" s="377"/>
      <c r="E184" s="377" t="str">
        <f>$E$10</f>
        <v>・マルウェア添付メールを送信
・従業員がメールを開封</v>
      </c>
      <c r="F184" s="377"/>
      <c r="G184" s="397" t="str">
        <f>$G$10</f>
        <v>・端末上でのマルウェア実行</v>
      </c>
      <c r="H184" s="397"/>
      <c r="I184" s="397" t="str">
        <f>$I$10</f>
        <v>・重要情報を管理するサーバへの横展開
・権限昇格</v>
      </c>
      <c r="J184" s="397"/>
      <c r="K184" s="377" t="str">
        <f>$K$10</f>
        <v>・標準ポートを使用した疎通
・OSコマンド実行
・コマンド実行履歴の削除</v>
      </c>
      <c r="L184" s="377"/>
      <c r="M184" s="377" t="str">
        <f>$M$10</f>
        <v>・重要情報の暗号化</v>
      </c>
      <c r="N184" s="377"/>
      <c r="P184" s="69"/>
    </row>
    <row r="185" spans="2:17">
      <c r="C185" s="377" t="s">
        <v>340</v>
      </c>
      <c r="D185" s="377"/>
      <c r="E185" s="377" t="s">
        <v>340</v>
      </c>
      <c r="F185" s="377"/>
      <c r="G185" s="397" t="s">
        <v>340</v>
      </c>
      <c r="H185" s="397"/>
      <c r="I185" s="397" t="s">
        <v>340</v>
      </c>
      <c r="J185" s="397"/>
      <c r="K185" s="377" t="s">
        <v>340</v>
      </c>
      <c r="L185" s="377"/>
      <c r="M185" s="377" t="s">
        <v>340</v>
      </c>
      <c r="N185" s="377"/>
      <c r="P185" s="69"/>
    </row>
    <row r="186" spans="2:17" ht="20.25" thickBot="1">
      <c r="P186" s="69"/>
    </row>
    <row r="187" spans="2:17" ht="39.950000000000003" customHeight="1" thickBot="1">
      <c r="C187" s="374" t="s">
        <v>344</v>
      </c>
      <c r="D187" s="375"/>
      <c r="E187" s="375"/>
      <c r="F187" s="375"/>
      <c r="G187" s="375"/>
      <c r="H187" s="375"/>
      <c r="I187" s="375"/>
      <c r="J187" s="375"/>
      <c r="K187" s="375"/>
      <c r="L187" s="375"/>
      <c r="M187" s="375"/>
      <c r="N187" s="376"/>
      <c r="P187" s="69"/>
    </row>
    <row r="188" spans="2:17" ht="19.5" customHeight="1">
      <c r="C188" s="22"/>
      <c r="H188" s="99"/>
      <c r="I188" s="99"/>
      <c r="J188" s="99"/>
      <c r="P188" s="69"/>
    </row>
    <row r="189" spans="2:17" ht="19.5" customHeight="1">
      <c r="C189" s="22"/>
      <c r="H189" s="99"/>
      <c r="I189" s="99"/>
      <c r="J189" s="99"/>
      <c r="P189" s="69"/>
    </row>
    <row r="190" spans="2:17" ht="39.75">
      <c r="B190" s="33"/>
      <c r="C190" s="33" t="str">
        <f>VLOOKUP(9,Products!$A$4:$B$35,2,FALSE)</f>
        <v>DDoS（サービス妨害）攻撃対策ツール</v>
      </c>
      <c r="P190" s="69"/>
    </row>
    <row r="191" spans="2:17">
      <c r="C191" s="22" t="s">
        <v>334</v>
      </c>
      <c r="H191" s="113" t="s">
        <v>335</v>
      </c>
      <c r="P191" s="69"/>
    </row>
    <row r="192" spans="2:17" ht="41.1" customHeight="1">
      <c r="C192" s="390" t="str" cm="1">
        <f t="array" aca="1" ref="C192" ca="1">INDEX(Products!A:D, (MATCH(OFFSET(INDIRECT(ADDRESS(ROW(), COLUMN())), -2, 0), Products!B:B, 0)), 4)</f>
        <v>外部ネットワークの複数の機器から公開サーバへ大量のトラフィックを送付しサービス停止を狙う攻撃を防ぐ、または緩和します。</v>
      </c>
      <c r="D192" s="390"/>
      <c r="E192" s="390"/>
      <c r="F192" s="390"/>
      <c r="G192" s="390"/>
      <c r="H192" s="392" t="str">
        <f>$H$61</f>
        <v>JIPDEC「企業IT利活⽤動向調査2022」より引用</v>
      </c>
      <c r="I192" s="392"/>
      <c r="J192" s="392"/>
      <c r="P192" s="69"/>
    </row>
    <row r="193" spans="2:17">
      <c r="C193" s="22"/>
      <c r="H193" s="391" t="str">
        <f>$H$62</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193" s="391"/>
      <c r="J193" s="391"/>
      <c r="O193" s="99"/>
      <c r="P193" s="99"/>
      <c r="Q193" s="99"/>
    </row>
    <row r="194" spans="2:17">
      <c r="C194" s="22" t="s">
        <v>338</v>
      </c>
      <c r="G194" s="37"/>
      <c r="H194" s="391"/>
      <c r="I194" s="391"/>
      <c r="J194" s="391"/>
      <c r="O194" s="99"/>
      <c r="P194" s="99"/>
      <c r="Q194" s="99"/>
    </row>
    <row r="195" spans="2:17" ht="100.5" customHeight="1">
      <c r="C195" s="390" t="str" cm="1">
        <f t="array" aca="1" ref="C195" ca="1">INDEX(Products!A:E, (MATCH(OFFSET(INDIRECT(ADDRESS(ROW(), COLUMN())), -5, 0), Products!B:B, 0)), 5)</f>
        <v xml:space="preserve">・平常時の公開サーバへのトラフィックを加味してご検討ください。				
・プロダクトによっては検知から緩和まで時間を要する場合があります。				
・WAF, IDSもDDoS攻撃を防ぐ、検知する上で有効なプロダクトです。各プロ
　ダクトの記載をご参照ください。				</v>
      </c>
      <c r="D195" s="390"/>
      <c r="E195" s="390"/>
      <c r="F195" s="390"/>
      <c r="G195" s="390"/>
      <c r="H195" s="391"/>
      <c r="I195" s="391"/>
      <c r="J195" s="391"/>
      <c r="O195" s="99"/>
      <c r="P195" s="99"/>
      <c r="Q195" s="99"/>
    </row>
    <row r="196" spans="2:17">
      <c r="H196" s="391"/>
      <c r="I196" s="391"/>
      <c r="J196" s="391"/>
      <c r="O196" s="99"/>
      <c r="P196" s="99"/>
      <c r="Q196" s="99"/>
    </row>
    <row r="197" spans="2:17">
      <c r="C197" s="22" t="s">
        <v>339</v>
      </c>
      <c r="H197" s="391"/>
      <c r="I197" s="391"/>
      <c r="J197" s="391"/>
      <c r="O197" s="99"/>
      <c r="P197" s="99"/>
      <c r="Q197" s="99"/>
    </row>
    <row r="198" spans="2:17">
      <c r="O198" s="99"/>
      <c r="P198" s="99"/>
      <c r="Q198" s="99"/>
    </row>
    <row r="199" spans="2:17">
      <c r="C199" s="378" t="s">
        <v>291</v>
      </c>
      <c r="D199" s="378"/>
      <c r="E199" s="379" t="s">
        <v>292</v>
      </c>
      <c r="F199" s="379"/>
      <c r="G199" s="380" t="s">
        <v>293</v>
      </c>
      <c r="H199" s="380"/>
      <c r="I199" s="381" t="s">
        <v>294</v>
      </c>
      <c r="J199" s="381"/>
      <c r="K199" s="382" t="s">
        <v>295</v>
      </c>
      <c r="L199" s="382"/>
      <c r="M199" s="383" t="s">
        <v>296</v>
      </c>
      <c r="N199" s="383"/>
      <c r="P199" s="69"/>
    </row>
    <row r="200" spans="2:17" ht="60" customHeight="1">
      <c r="C200" s="377" t="str">
        <f>$C$10</f>
        <v>・業務アドレスの調査</v>
      </c>
      <c r="D200" s="377"/>
      <c r="E200" s="377" t="str">
        <f>$E$10</f>
        <v>・マルウェア添付メールを送信
・従業員がメールを開封</v>
      </c>
      <c r="F200" s="377"/>
      <c r="G200" s="377" t="str">
        <f>$G$10</f>
        <v>・端末上でのマルウェア実行</v>
      </c>
      <c r="H200" s="377"/>
      <c r="I200" s="377" t="str">
        <f>$I$10</f>
        <v>・重要情報を管理するサーバへの横展開
・権限昇格</v>
      </c>
      <c r="J200" s="377"/>
      <c r="K200" s="377" t="str">
        <f>$K$10</f>
        <v>・標準ポートを使用した疎通
・OSコマンド実行
・コマンド実行履歴の削除</v>
      </c>
      <c r="L200" s="377"/>
      <c r="M200" s="377" t="str">
        <f>$M$10</f>
        <v>・重要情報の暗号化</v>
      </c>
      <c r="N200" s="377"/>
      <c r="P200" s="69"/>
    </row>
    <row r="201" spans="2:17">
      <c r="C201" s="377" t="s">
        <v>340</v>
      </c>
      <c r="D201" s="377"/>
      <c r="E201" s="377" t="s">
        <v>340</v>
      </c>
      <c r="F201" s="377"/>
      <c r="G201" s="377" t="s">
        <v>340</v>
      </c>
      <c r="H201" s="377"/>
      <c r="I201" s="377" t="s">
        <v>340</v>
      </c>
      <c r="J201" s="377"/>
      <c r="K201" s="377" t="s">
        <v>340</v>
      </c>
      <c r="L201" s="377"/>
      <c r="M201" s="377" t="s">
        <v>340</v>
      </c>
      <c r="N201" s="377"/>
      <c r="P201" s="69"/>
    </row>
    <row r="202" spans="2:17" ht="20.25" thickBot="1">
      <c r="P202" s="69"/>
    </row>
    <row r="203" spans="2:17" ht="39.950000000000003" customHeight="1" thickBot="1">
      <c r="C203" s="374" t="s">
        <v>344</v>
      </c>
      <c r="D203" s="375"/>
      <c r="E203" s="375"/>
      <c r="F203" s="375"/>
      <c r="G203" s="375"/>
      <c r="H203" s="375"/>
      <c r="I203" s="375"/>
      <c r="J203" s="375"/>
      <c r="K203" s="375"/>
      <c r="L203" s="375"/>
      <c r="M203" s="375"/>
      <c r="N203" s="376"/>
      <c r="P203" s="69"/>
    </row>
    <row r="204" spans="2:17" ht="19.5" customHeight="1">
      <c r="C204" s="22"/>
      <c r="H204" s="99"/>
      <c r="I204" s="99"/>
      <c r="J204" s="99"/>
      <c r="P204" s="69"/>
    </row>
    <row r="205" spans="2:17" ht="19.5" customHeight="1">
      <c r="C205" s="22"/>
      <c r="H205" s="99"/>
      <c r="I205" s="99"/>
      <c r="J205" s="99"/>
      <c r="P205" s="69"/>
    </row>
    <row r="206" spans="2:17" ht="39.75" hidden="1" outlineLevel="1">
      <c r="B206" s="33"/>
      <c r="C206" s="129" t="str">
        <f>VLOOKUP(10,Products!$A$4:$B$35,2,FALSE)</f>
        <v>インターネット分離ツール</v>
      </c>
      <c r="D206" s="130"/>
      <c r="E206" s="130"/>
      <c r="F206" s="134" t="s">
        <v>356</v>
      </c>
      <c r="G206" s="130"/>
      <c r="H206" s="163"/>
      <c r="I206" s="130"/>
      <c r="J206" s="130"/>
      <c r="K206" s="130"/>
      <c r="L206" s="130"/>
      <c r="M206" s="130"/>
      <c r="N206" s="130"/>
      <c r="P206" s="69"/>
    </row>
    <row r="207" spans="2:17" hidden="1" outlineLevel="1">
      <c r="C207" s="131" t="s">
        <v>334</v>
      </c>
      <c r="D207" s="130"/>
      <c r="E207" s="130"/>
      <c r="F207" s="130"/>
      <c r="G207" s="130"/>
      <c r="H207" s="164" t="s">
        <v>335</v>
      </c>
      <c r="I207" s="130"/>
      <c r="J207" s="130"/>
      <c r="K207" s="130"/>
      <c r="L207" s="130"/>
      <c r="M207" s="130"/>
      <c r="N207" s="130"/>
      <c r="P207" s="69"/>
    </row>
    <row r="208" spans="2:17" ht="42.95" hidden="1" customHeight="1" outlineLevel="1">
      <c r="C208" s="395" t="s">
        <v>357</v>
      </c>
      <c r="D208" s="395"/>
      <c r="E208" s="395"/>
      <c r="F208" s="395"/>
      <c r="G208" s="395"/>
      <c r="H208" s="163" t="s">
        <v>358</v>
      </c>
      <c r="I208" s="130"/>
      <c r="J208" s="130"/>
      <c r="K208" s="130"/>
      <c r="L208" s="130"/>
      <c r="M208" s="130"/>
      <c r="N208" s="130"/>
      <c r="P208" s="69"/>
    </row>
    <row r="209" spans="3:17" hidden="1" outlineLevel="1">
      <c r="C209" s="131"/>
      <c r="D209" s="130"/>
      <c r="E209" s="130"/>
      <c r="F209" s="130"/>
      <c r="G209" s="130"/>
      <c r="H209" s="132"/>
      <c r="I209" s="132"/>
      <c r="J209" s="132"/>
      <c r="K209" s="130"/>
      <c r="L209" s="130"/>
      <c r="M209" s="130"/>
      <c r="N209" s="130"/>
      <c r="O209" s="99"/>
      <c r="P209" s="99"/>
      <c r="Q209" s="99"/>
    </row>
    <row r="210" spans="3:17" hidden="1" outlineLevel="1">
      <c r="C210" s="131"/>
      <c r="D210" s="130"/>
      <c r="E210" s="130"/>
      <c r="F210" s="130"/>
      <c r="G210" s="130"/>
      <c r="H210" s="396" t="s">
        <v>359</v>
      </c>
      <c r="I210" s="396"/>
      <c r="J210" s="396"/>
      <c r="K210" s="130"/>
      <c r="L210" s="130"/>
      <c r="M210" s="130"/>
      <c r="N210" s="130"/>
      <c r="O210" s="99"/>
      <c r="P210" s="99"/>
      <c r="Q210" s="99"/>
    </row>
    <row r="211" spans="3:17" hidden="1" outlineLevel="1">
      <c r="C211" s="130"/>
      <c r="D211" s="130"/>
      <c r="E211" s="130"/>
      <c r="F211" s="130"/>
      <c r="G211" s="130"/>
      <c r="H211" s="396"/>
      <c r="I211" s="396"/>
      <c r="J211" s="396"/>
      <c r="K211" s="130"/>
      <c r="L211" s="130"/>
      <c r="M211" s="130"/>
      <c r="N211" s="130"/>
      <c r="O211" s="99"/>
      <c r="P211" s="99"/>
      <c r="Q211" s="99"/>
    </row>
    <row r="212" spans="3:17" hidden="1" outlineLevel="1">
      <c r="C212" s="131" t="s">
        <v>348</v>
      </c>
      <c r="D212" s="130"/>
      <c r="E212" s="130"/>
      <c r="F212" s="130"/>
      <c r="G212" s="133"/>
      <c r="H212" s="396"/>
      <c r="I212" s="396"/>
      <c r="J212" s="396"/>
      <c r="K212" s="130"/>
      <c r="L212" s="130"/>
      <c r="M212" s="130"/>
      <c r="N212" s="130"/>
      <c r="O212" s="99"/>
      <c r="P212" s="99"/>
      <c r="Q212" s="99"/>
    </row>
    <row r="213" spans="3:17" hidden="1" outlineLevel="1">
      <c r="C213" s="130" t="s">
        <v>360</v>
      </c>
      <c r="D213" s="130"/>
      <c r="E213" s="130"/>
      <c r="F213" s="130"/>
      <c r="G213" s="130"/>
      <c r="H213" s="396"/>
      <c r="I213" s="396"/>
      <c r="J213" s="396"/>
      <c r="K213" s="130"/>
      <c r="L213" s="130"/>
      <c r="M213" s="130"/>
      <c r="N213" s="130"/>
      <c r="O213" s="99"/>
      <c r="P213" s="99"/>
      <c r="Q213" s="99"/>
    </row>
    <row r="214" spans="3:17" hidden="1" outlineLevel="1">
      <c r="C214" s="130" t="s">
        <v>361</v>
      </c>
      <c r="D214" s="130"/>
      <c r="E214" s="130"/>
      <c r="F214" s="130"/>
      <c r="G214" s="130"/>
      <c r="H214" s="396"/>
      <c r="I214" s="396"/>
      <c r="J214" s="396"/>
      <c r="K214" s="130"/>
      <c r="L214" s="130"/>
      <c r="M214" s="130"/>
      <c r="N214" s="130"/>
      <c r="O214" s="99"/>
      <c r="P214" s="99"/>
      <c r="Q214" s="99"/>
    </row>
    <row r="215" spans="3:17" hidden="1" outlineLevel="1">
      <c r="C215" s="130"/>
      <c r="D215" s="130"/>
      <c r="E215" s="130"/>
      <c r="F215" s="130"/>
      <c r="G215" s="130"/>
      <c r="H215" s="396"/>
      <c r="I215" s="396"/>
      <c r="J215" s="396"/>
      <c r="K215" s="130"/>
      <c r="L215" s="130"/>
      <c r="M215" s="130"/>
      <c r="N215" s="130"/>
      <c r="O215" s="99"/>
      <c r="P215" s="99"/>
      <c r="Q215" s="99"/>
    </row>
    <row r="216" spans="3:17" hidden="1" outlineLevel="1">
      <c r="C216" s="130"/>
      <c r="D216" s="130"/>
      <c r="E216" s="130"/>
      <c r="F216" s="130"/>
      <c r="G216" s="130"/>
      <c r="H216" s="396"/>
      <c r="I216" s="396"/>
      <c r="J216" s="396"/>
      <c r="K216" s="130"/>
      <c r="L216" s="130"/>
      <c r="M216" s="130"/>
      <c r="N216" s="130"/>
      <c r="O216" s="99"/>
      <c r="P216" s="99"/>
      <c r="Q216" s="99"/>
    </row>
    <row r="217" spans="3:17" hidden="1" outlineLevel="1">
      <c r="C217" s="131" t="s">
        <v>339</v>
      </c>
      <c r="D217" s="130"/>
      <c r="E217" s="130"/>
      <c r="F217" s="130"/>
      <c r="G217" s="130"/>
      <c r="H217" s="396"/>
      <c r="I217" s="396"/>
      <c r="J217" s="396"/>
      <c r="K217" s="130"/>
      <c r="L217" s="130"/>
      <c r="M217" s="130"/>
      <c r="N217" s="130"/>
      <c r="O217" s="99"/>
      <c r="P217" s="99"/>
      <c r="Q217" s="99"/>
    </row>
    <row r="218" spans="3:17" hidden="1" outlineLevel="1">
      <c r="C218" s="134" t="s">
        <v>362</v>
      </c>
      <c r="D218" s="130"/>
      <c r="E218" s="130"/>
      <c r="F218" s="130"/>
      <c r="G218" s="130"/>
      <c r="H218" s="396"/>
      <c r="I218" s="396"/>
      <c r="J218" s="396"/>
      <c r="K218" s="130"/>
      <c r="L218" s="130"/>
      <c r="M218" s="130"/>
      <c r="N218" s="130"/>
      <c r="O218" s="99"/>
      <c r="P218" s="99"/>
      <c r="Q218" s="99"/>
    </row>
    <row r="219" spans="3:17" hidden="1" outlineLevel="1">
      <c r="O219" s="99"/>
      <c r="P219" s="99"/>
      <c r="Q219" s="99"/>
    </row>
    <row r="220" spans="3:17" hidden="1" outlineLevel="1">
      <c r="C220" s="378" t="s">
        <v>291</v>
      </c>
      <c r="D220" s="378"/>
      <c r="E220" s="379" t="s">
        <v>292</v>
      </c>
      <c r="F220" s="379"/>
      <c r="G220" s="380" t="s">
        <v>293</v>
      </c>
      <c r="H220" s="380"/>
      <c r="I220" s="381" t="s">
        <v>294</v>
      </c>
      <c r="J220" s="381"/>
      <c r="K220" s="382" t="s">
        <v>295</v>
      </c>
      <c r="L220" s="382"/>
      <c r="M220" s="383" t="s">
        <v>296</v>
      </c>
      <c r="N220" s="383"/>
      <c r="P220" s="69"/>
    </row>
    <row r="221" spans="3:17" hidden="1" outlineLevel="1">
      <c r="C221" s="377" t="str">
        <f>$C$10</f>
        <v>・業務アドレスの調査</v>
      </c>
      <c r="D221" s="377"/>
      <c r="E221" s="377" t="str">
        <f>$E$10</f>
        <v>・マルウェア添付メールを送信
・従業員がメールを開封</v>
      </c>
      <c r="F221" s="377"/>
      <c r="G221" s="377" t="str">
        <f>$G$10</f>
        <v>・端末上でのマルウェア実行</v>
      </c>
      <c r="H221" s="377"/>
      <c r="I221" s="377" t="str">
        <f>$I$10</f>
        <v>・重要情報を管理するサーバへの横展開
・権限昇格</v>
      </c>
      <c r="J221" s="377"/>
      <c r="K221" s="377" t="str">
        <f>$K$10</f>
        <v>・標準ポートを使用した疎通
・OSコマンド実行
・コマンド実行履歴の削除</v>
      </c>
      <c r="L221" s="377"/>
      <c r="M221" s="377" t="str">
        <f>$M$10</f>
        <v>・重要情報の暗号化</v>
      </c>
      <c r="N221" s="377"/>
      <c r="P221" s="69"/>
    </row>
    <row r="222" spans="3:17" hidden="1" outlineLevel="1">
      <c r="C222" s="377" t="s">
        <v>340</v>
      </c>
      <c r="D222" s="377"/>
      <c r="E222" s="377" t="s">
        <v>340</v>
      </c>
      <c r="F222" s="377"/>
      <c r="G222" s="377" t="s">
        <v>340</v>
      </c>
      <c r="H222" s="377"/>
      <c r="I222" s="377" t="s">
        <v>340</v>
      </c>
      <c r="J222" s="377"/>
      <c r="K222" s="377" t="s">
        <v>340</v>
      </c>
      <c r="L222" s="377"/>
      <c r="M222" s="377" t="s">
        <v>340</v>
      </c>
      <c r="N222" s="377"/>
      <c r="P222" s="69"/>
    </row>
    <row r="223" spans="3:17" ht="20.25" hidden="1" outlineLevel="1" thickBot="1">
      <c r="P223" s="69"/>
    </row>
    <row r="224" spans="3:17" ht="39.950000000000003" hidden="1" customHeight="1" outlineLevel="1" thickBot="1">
      <c r="C224" s="374" t="s">
        <v>344</v>
      </c>
      <c r="D224" s="375"/>
      <c r="E224" s="375"/>
      <c r="F224" s="375"/>
      <c r="G224" s="375"/>
      <c r="H224" s="375"/>
      <c r="I224" s="375"/>
      <c r="J224" s="375"/>
      <c r="K224" s="375"/>
      <c r="L224" s="375"/>
      <c r="M224" s="375"/>
      <c r="N224" s="376"/>
      <c r="P224" s="69"/>
    </row>
    <row r="225" spans="2:17" ht="19.5" hidden="1" customHeight="1" outlineLevel="1">
      <c r="C225" s="22"/>
      <c r="H225" s="99"/>
      <c r="I225" s="99"/>
      <c r="J225" s="99"/>
      <c r="P225" s="69"/>
    </row>
    <row r="226" spans="2:17" ht="19.5" hidden="1" customHeight="1" outlineLevel="1">
      <c r="C226" s="22"/>
      <c r="H226" s="99"/>
      <c r="I226" s="99"/>
      <c r="J226" s="99"/>
      <c r="P226" s="69"/>
    </row>
    <row r="227" spans="2:17" ht="39.75" collapsed="1">
      <c r="B227" s="33"/>
      <c r="C227" s="33" t="str">
        <f>VLOOKUP(11,Products!$A$4:$B$35,2,FALSE)</f>
        <v>CASB</v>
      </c>
      <c r="P227" s="69"/>
    </row>
    <row r="228" spans="2:17">
      <c r="C228" s="22" t="s">
        <v>334</v>
      </c>
      <c r="H228" s="113" t="s">
        <v>335</v>
      </c>
      <c r="P228" s="69"/>
    </row>
    <row r="229" spans="2:17" ht="150" customHeight="1">
      <c r="C229" s="390" t="str" cm="1">
        <f t="array" aca="1" ref="C229" ca="1">INDEX(Products!A:D, (MATCH(OFFSET(INDIRECT(ADDRESS(ROW(), COLUMN())), -2, 0), Products!B:B, 0)), 4)</f>
        <v>CASB(Cloud Access Security Broker)とは、企業や組織の従業員がクラウドサービスを利用する際の
セキュリティを一括管理する役割を果たすソリューションの総称です。
組織内で利用されているクラウドサービスへのアクセスの可視化や不正アクセスやデータ流出の阻止、
適切なクラウドサービス利用のための監視や制御、送受信するデータの暗号化などを実現し、
一貫性のあるセキュリティポリシーを適用することができます。
主にシャドーIT対策に効果があります。</v>
      </c>
      <c r="D229" s="390"/>
      <c r="E229" s="390"/>
      <c r="F229" s="390"/>
      <c r="G229" s="390"/>
      <c r="H229" s="392" t="str">
        <f>$H$61</f>
        <v>JIPDEC「企業IT利活⽤動向調査2022」より引用</v>
      </c>
      <c r="I229" s="392"/>
      <c r="J229" s="392"/>
      <c r="P229" s="69"/>
    </row>
    <row r="230" spans="2:17">
      <c r="C230" s="26"/>
      <c r="H230" s="391" t="str">
        <f>$H$62</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230" s="391"/>
      <c r="J230" s="391"/>
      <c r="O230" s="99"/>
      <c r="P230" s="99"/>
      <c r="Q230" s="99"/>
    </row>
    <row r="231" spans="2:17">
      <c r="C231" s="22" t="s">
        <v>348</v>
      </c>
      <c r="G231" s="37"/>
      <c r="H231" s="391"/>
      <c r="I231" s="391"/>
      <c r="J231" s="391"/>
      <c r="O231" s="99"/>
      <c r="P231" s="99"/>
      <c r="Q231" s="99"/>
    </row>
    <row r="232" spans="2:17" ht="102" customHeight="1">
      <c r="C232" s="390" t="str" cm="1">
        <f t="array" aca="1" ref="C232" ca="1">INDEX(Products!A:E, (MATCH(OFFSET(INDIRECT(ADDRESS(ROW(), COLUMN())), -5, 0), Products!B:B, 0)), 5)</f>
        <v>・セキュリティポリシーを明確にしないと効果を発揮できません。
・異変を検知しますが、その原因まではわからないため、別の手法で
　原因調査をする必要があります。
・プロキシ型の場合、各デバイスにSSL証明書の導入が必要になり、
   また、CASBが単一障害点になる可能性があります。</v>
      </c>
      <c r="D232" s="390"/>
      <c r="E232" s="390"/>
      <c r="F232" s="390"/>
      <c r="G232" s="390"/>
      <c r="H232" s="391"/>
      <c r="I232" s="391"/>
      <c r="J232" s="391"/>
      <c r="O232" s="99"/>
      <c r="P232" s="99"/>
      <c r="Q232" s="99"/>
    </row>
    <row r="233" spans="2:17">
      <c r="H233" s="391"/>
      <c r="I233" s="391"/>
      <c r="J233" s="391"/>
      <c r="O233" s="99"/>
      <c r="P233" s="99"/>
      <c r="Q233" s="99"/>
    </row>
    <row r="234" spans="2:17">
      <c r="C234" s="22" t="s">
        <v>339</v>
      </c>
      <c r="H234" s="391"/>
      <c r="I234" s="391"/>
      <c r="J234" s="391"/>
      <c r="O234" s="99"/>
      <c r="P234" s="99"/>
      <c r="Q234" s="99"/>
    </row>
    <row r="235" spans="2:17">
      <c r="O235" s="99"/>
      <c r="P235" s="99"/>
      <c r="Q235" s="99"/>
    </row>
    <row r="236" spans="2:17">
      <c r="C236" s="378" t="s">
        <v>291</v>
      </c>
      <c r="D236" s="378"/>
      <c r="E236" s="379" t="s">
        <v>292</v>
      </c>
      <c r="F236" s="379"/>
      <c r="G236" s="380" t="s">
        <v>293</v>
      </c>
      <c r="H236" s="380"/>
      <c r="I236" s="381" t="s">
        <v>294</v>
      </c>
      <c r="J236" s="381"/>
      <c r="K236" s="382" t="s">
        <v>295</v>
      </c>
      <c r="L236" s="382"/>
      <c r="M236" s="383" t="s">
        <v>296</v>
      </c>
      <c r="N236" s="383"/>
      <c r="P236" s="69"/>
    </row>
    <row r="237" spans="2:17" ht="62.1" customHeight="1">
      <c r="C237" s="377" t="str">
        <f>$C$10</f>
        <v>・業務アドレスの調査</v>
      </c>
      <c r="D237" s="377"/>
      <c r="E237" s="377" t="str">
        <f>$E$10</f>
        <v>・マルウェア添付メールを送信
・従業員がメールを開封</v>
      </c>
      <c r="F237" s="377"/>
      <c r="G237" s="377" t="str">
        <f>$G$10</f>
        <v>・端末上でのマルウェア実行</v>
      </c>
      <c r="H237" s="377"/>
      <c r="I237" s="414" t="str">
        <f>$I$10</f>
        <v>・重要情報を管理するサーバへの横展開
・権限昇格</v>
      </c>
      <c r="J237" s="414"/>
      <c r="K237" s="414" t="str">
        <f>$K$10</f>
        <v>・標準ポートを使用した疎通
・OSコマンド実行
・コマンド実行履歴の削除</v>
      </c>
      <c r="L237" s="414"/>
      <c r="M237" s="377" t="str">
        <f>$M$10</f>
        <v>・重要情報の暗号化</v>
      </c>
      <c r="N237" s="377"/>
      <c r="P237" s="69"/>
    </row>
    <row r="238" spans="2:17" ht="87" customHeight="1">
      <c r="C238" s="377" t="s">
        <v>340</v>
      </c>
      <c r="D238" s="377"/>
      <c r="E238" s="377" t="s">
        <v>340</v>
      </c>
      <c r="F238" s="377"/>
      <c r="G238" s="377" t="s">
        <v>340</v>
      </c>
      <c r="H238" s="377"/>
      <c r="I238" s="389" t="s">
        <v>363</v>
      </c>
      <c r="J238" s="389"/>
      <c r="K238" s="389" t="s">
        <v>364</v>
      </c>
      <c r="L238" s="389"/>
      <c r="M238" s="377" t="s">
        <v>340</v>
      </c>
      <c r="N238" s="377"/>
      <c r="P238" s="69"/>
    </row>
    <row r="239" spans="2:17" ht="20.25" thickBot="1">
      <c r="P239" s="69"/>
    </row>
    <row r="240" spans="2:17" ht="39.950000000000003" customHeight="1" thickBot="1">
      <c r="C240" s="374" t="s">
        <v>344</v>
      </c>
      <c r="D240" s="375"/>
      <c r="E240" s="375"/>
      <c r="F240" s="375"/>
      <c r="G240" s="375"/>
      <c r="H240" s="375"/>
      <c r="I240" s="375"/>
      <c r="J240" s="375"/>
      <c r="K240" s="375"/>
      <c r="L240" s="375"/>
      <c r="M240" s="375"/>
      <c r="N240" s="376"/>
      <c r="P240" s="69"/>
    </row>
    <row r="241" spans="2:17" ht="19.5" customHeight="1">
      <c r="C241" s="22"/>
      <c r="H241" s="99"/>
      <c r="I241" s="99"/>
      <c r="J241" s="99"/>
      <c r="P241" s="69"/>
    </row>
    <row r="242" spans="2:17" ht="19.5" customHeight="1">
      <c r="C242" s="22"/>
      <c r="H242" s="99"/>
      <c r="I242" s="99"/>
      <c r="J242" s="99"/>
      <c r="P242" s="69"/>
    </row>
    <row r="243" spans="2:17" ht="39.75">
      <c r="B243" s="33"/>
      <c r="C243" s="33" t="str">
        <f>VLOOKUP(12,Products!$A$4:$B$35,2,FALSE)</f>
        <v>ウィルス対策ソフト（クライアント型）</v>
      </c>
      <c r="P243" s="69"/>
    </row>
    <row r="244" spans="2:17">
      <c r="C244" s="22" t="s">
        <v>334</v>
      </c>
      <c r="H244" s="113" t="s">
        <v>335</v>
      </c>
      <c r="P244" s="69"/>
    </row>
    <row r="245" spans="2:17" ht="145.5" customHeight="1">
      <c r="C245" s="390" t="str" cm="1">
        <f t="array" aca="1" ref="C245" ca="1">INDEX(Products!A:D, (MATCH(OFFSET(INDIRECT(ADDRESS(ROW(), COLUMN())), -2, 0), Products!B:B, 0)), 4)</f>
        <v>悪意のあるプログラムやマルウェアへの感染を防ぐソフトウェアで、AV(Anti-Virus)とも呼ばれます。
主な機能として、パターンマッチングと呼ばれる、既知ウイルスのデータパターン脅威情報から
作成したシグネチャ(パターンファイル)に合致するファイルを検知して防御する機能があります。
パターンマッチングに加え、振る舞い検知やAI・機械学習、サンドボックスといった機能に対応した
ものは、NGAV(Next Generation Anti-Virus)と呼ばれます。
また、マルウェアを水際で検知し、PCを保護するエンドポイント製品のことを
EPP(Endpoint Protection Platform)を言い、AV, NGAVはEPPの一種と言えます。</v>
      </c>
      <c r="D245" s="390"/>
      <c r="E245" s="390"/>
      <c r="F245" s="390"/>
      <c r="G245" s="390"/>
      <c r="H245" s="392" t="str">
        <f>$H$61</f>
        <v>JIPDEC「企業IT利活⽤動向調査2022」より引用</v>
      </c>
      <c r="I245" s="392"/>
      <c r="J245" s="392"/>
      <c r="P245" s="69"/>
    </row>
    <row r="246" spans="2:17">
      <c r="H246" s="391" t="str">
        <f>$H$62</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246" s="391"/>
      <c r="J246" s="391"/>
      <c r="O246" s="99"/>
      <c r="P246" s="99"/>
      <c r="Q246" s="99"/>
    </row>
    <row r="247" spans="2:17">
      <c r="C247" s="22" t="s">
        <v>348</v>
      </c>
      <c r="H247" s="391"/>
      <c r="I247" s="391"/>
      <c r="J247" s="391"/>
      <c r="O247" s="99"/>
      <c r="P247" s="99"/>
      <c r="Q247" s="99"/>
    </row>
    <row r="248" spans="2:17" ht="100.5" customHeight="1">
      <c r="C248" s="393" t="str" cm="1">
        <f t="array" aca="1" ref="C248" ca="1">INDEX(Products!A:E, (MATCH(OFFSET(INDIRECT(ADDRESS(ROW(), COLUMN())), -5, 0), Products!B:B, 0)), 5)</f>
        <v>・パターンファイルを最新の状態に保つ必要があります。
・端末内の他ソフトの動作に影響を及ぼす可能性があるため、
   重要なIT資産に適用する際には、事前検証を行うことを推奨します。</v>
      </c>
      <c r="D248" s="393"/>
      <c r="E248" s="393"/>
      <c r="F248" s="393"/>
      <c r="G248" s="393"/>
      <c r="H248" s="391"/>
      <c r="I248" s="391"/>
      <c r="J248" s="391"/>
      <c r="O248" s="99"/>
      <c r="P248" s="99"/>
      <c r="Q248" s="99"/>
    </row>
    <row r="249" spans="2:17">
      <c r="H249" s="391"/>
      <c r="I249" s="391"/>
      <c r="J249" s="391"/>
      <c r="O249" s="99"/>
      <c r="P249" s="99"/>
      <c r="Q249" s="99"/>
    </row>
    <row r="250" spans="2:17">
      <c r="C250" s="22" t="s">
        <v>339</v>
      </c>
      <c r="H250" s="391"/>
      <c r="I250" s="391"/>
      <c r="J250" s="391"/>
      <c r="O250" s="99"/>
      <c r="P250" s="99"/>
      <c r="Q250" s="99"/>
    </row>
    <row r="251" spans="2:17">
      <c r="O251" s="99"/>
      <c r="P251" s="99"/>
      <c r="Q251" s="99"/>
    </row>
    <row r="252" spans="2:17">
      <c r="C252" s="378" t="s">
        <v>291</v>
      </c>
      <c r="D252" s="378"/>
      <c r="E252" s="379" t="s">
        <v>292</v>
      </c>
      <c r="F252" s="379"/>
      <c r="G252" s="380" t="s">
        <v>293</v>
      </c>
      <c r="H252" s="380"/>
      <c r="I252" s="381" t="s">
        <v>294</v>
      </c>
      <c r="J252" s="381"/>
      <c r="K252" s="382" t="s">
        <v>295</v>
      </c>
      <c r="L252" s="382"/>
      <c r="M252" s="383" t="s">
        <v>296</v>
      </c>
      <c r="N252" s="383"/>
      <c r="P252" s="69"/>
    </row>
    <row r="253" spans="2:17" ht="75.95" customHeight="1">
      <c r="C253" s="377" t="str">
        <f>$C$10</f>
        <v>・業務アドレスの調査</v>
      </c>
      <c r="D253" s="377"/>
      <c r="E253" s="377" t="str">
        <f>$E$10</f>
        <v>・マルウェア添付メールを送信
・従業員がメールを開封</v>
      </c>
      <c r="F253" s="377"/>
      <c r="G253" s="384" t="str">
        <f>$G$10</f>
        <v>・端末上でのマルウェア実行</v>
      </c>
      <c r="H253" s="384"/>
      <c r="I253" s="415" t="str">
        <f>$I$10</f>
        <v>・重要情報を管理するサーバへの横展開
・権限昇格</v>
      </c>
      <c r="J253" s="415"/>
      <c r="K253" s="377" t="str">
        <f>$K$10</f>
        <v>・標準ポートを使用した疎通
・OSコマンド実行
・コマンド実行履歴の削除</v>
      </c>
      <c r="L253" s="377"/>
      <c r="M253" s="377" t="str">
        <f>$M$10</f>
        <v>・重要情報の暗号化</v>
      </c>
      <c r="N253" s="377"/>
      <c r="P253" s="69"/>
    </row>
    <row r="254" spans="2:17" ht="135" customHeight="1">
      <c r="C254" s="377" t="s">
        <v>340</v>
      </c>
      <c r="D254" s="377"/>
      <c r="E254" s="377" t="s">
        <v>340</v>
      </c>
      <c r="F254" s="377"/>
      <c r="G254" s="389" t="s">
        <v>365</v>
      </c>
      <c r="H254" s="389"/>
      <c r="I254" s="389" t="s">
        <v>366</v>
      </c>
      <c r="J254" s="389"/>
      <c r="K254" s="377" t="s">
        <v>340</v>
      </c>
      <c r="L254" s="377"/>
      <c r="M254" s="377" t="s">
        <v>340</v>
      </c>
      <c r="N254" s="377"/>
      <c r="P254" s="69"/>
    </row>
    <row r="255" spans="2:17" ht="20.25" thickBot="1">
      <c r="P255" s="69"/>
    </row>
    <row r="256" spans="2:17" ht="39.950000000000003" customHeight="1" thickBot="1">
      <c r="C256" s="374" t="s">
        <v>344</v>
      </c>
      <c r="D256" s="375"/>
      <c r="E256" s="375"/>
      <c r="F256" s="375"/>
      <c r="G256" s="375"/>
      <c r="H256" s="375"/>
      <c r="I256" s="375"/>
      <c r="J256" s="375"/>
      <c r="K256" s="375"/>
      <c r="L256" s="375"/>
      <c r="M256" s="375"/>
      <c r="N256" s="376"/>
      <c r="P256" s="69"/>
    </row>
    <row r="257" spans="2:17" ht="19.5" customHeight="1">
      <c r="C257" s="22"/>
      <c r="H257" s="99"/>
      <c r="I257" s="99"/>
      <c r="J257" s="99"/>
      <c r="P257" s="69"/>
    </row>
    <row r="258" spans="2:17" ht="19.5" customHeight="1">
      <c r="C258" s="22"/>
      <c r="H258" s="99"/>
      <c r="I258" s="99"/>
      <c r="J258" s="99"/>
      <c r="P258" s="69"/>
    </row>
    <row r="259" spans="2:17" ht="39.75">
      <c r="B259" s="33"/>
      <c r="C259" s="33" t="str">
        <f>VLOOKUP(13,Products!$A$4:$B$35,2,FALSE)</f>
        <v>ソフトウェア配布ツール</v>
      </c>
      <c r="P259" s="69"/>
    </row>
    <row r="260" spans="2:17">
      <c r="C260" s="22" t="s">
        <v>334</v>
      </c>
      <c r="H260" s="113" t="s">
        <v>335</v>
      </c>
      <c r="P260" s="69"/>
    </row>
    <row r="261" spans="2:17" ht="39" customHeight="1">
      <c r="C261" s="390" t="str" cm="1">
        <f t="array" aca="1" ref="C261" ca="1">INDEX(Products!A:D, (MATCH(OFFSET(INDIRECT(ADDRESS(ROW(), COLUMN())), -2, 0), Products!B:B, 0)), 4)</f>
        <v>企業内PCで利用するソフトウェアを自動でインストール、アップデート、アンインストールし、
企業内PCで利用するソフトウェアの一元管理を実施できます。</v>
      </c>
      <c r="D261" s="390"/>
      <c r="E261" s="390"/>
      <c r="F261" s="390"/>
      <c r="G261" s="390"/>
      <c r="H261" s="392" t="str">
        <f>$H$61</f>
        <v>JIPDEC「企業IT利活⽤動向調査2022」より引用</v>
      </c>
      <c r="I261" s="392"/>
      <c r="J261" s="392"/>
      <c r="P261" s="69"/>
    </row>
    <row r="262" spans="2:17">
      <c r="C262" s="22"/>
      <c r="H262" s="391" t="str">
        <f>$H$62</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262" s="391"/>
      <c r="J262" s="391"/>
      <c r="O262" s="99"/>
      <c r="P262" s="99"/>
      <c r="Q262" s="99"/>
    </row>
    <row r="263" spans="2:17">
      <c r="C263" s="22" t="s">
        <v>348</v>
      </c>
      <c r="G263" s="37"/>
      <c r="H263" s="391"/>
      <c r="I263" s="391"/>
      <c r="J263" s="391"/>
      <c r="O263" s="99"/>
      <c r="P263" s="99"/>
      <c r="Q263" s="99"/>
    </row>
    <row r="264" spans="2:17" ht="100.5" customHeight="1">
      <c r="C264" s="390" t="str" cm="1">
        <f t="array" aca="1" ref="C264" ca="1">INDEX(Products!A:E, (MATCH(OFFSET(INDIRECT(ADDRESS(ROW(), COLUMN())), -5, 0), Products!B:B, 0)), 5)</f>
        <v>・配布対象以外のソフトウェアが競合することで、PCの動作に影響を与える場合があることから、
    配布前に事前検証を行うか、段階的な配布を検討することを推奨します。</v>
      </c>
      <c r="D264" s="390"/>
      <c r="E264" s="390"/>
      <c r="F264" s="390"/>
      <c r="G264" s="390"/>
      <c r="H264" s="391"/>
      <c r="I264" s="391"/>
      <c r="J264" s="391"/>
      <c r="O264" s="99"/>
      <c r="P264" s="99"/>
      <c r="Q264" s="99"/>
    </row>
    <row r="265" spans="2:17">
      <c r="H265" s="391"/>
      <c r="I265" s="391"/>
      <c r="J265" s="391"/>
      <c r="O265" s="99"/>
      <c r="P265" s="99"/>
      <c r="Q265" s="99"/>
    </row>
    <row r="266" spans="2:17">
      <c r="C266" s="22" t="s">
        <v>339</v>
      </c>
      <c r="H266" s="391"/>
      <c r="I266" s="391"/>
      <c r="J266" s="391"/>
      <c r="O266" s="99"/>
      <c r="P266" s="99"/>
      <c r="Q266" s="99"/>
    </row>
    <row r="267" spans="2:17">
      <c r="C267" s="116"/>
      <c r="O267" s="99"/>
      <c r="P267" s="99"/>
      <c r="Q267" s="99"/>
    </row>
    <row r="268" spans="2:17">
      <c r="C268" s="378" t="s">
        <v>291</v>
      </c>
      <c r="D268" s="378"/>
      <c r="E268" s="379" t="s">
        <v>292</v>
      </c>
      <c r="F268" s="379"/>
      <c r="G268" s="380" t="s">
        <v>293</v>
      </c>
      <c r="H268" s="380"/>
      <c r="I268" s="381" t="s">
        <v>294</v>
      </c>
      <c r="J268" s="381"/>
      <c r="K268" s="382" t="s">
        <v>295</v>
      </c>
      <c r="L268" s="382"/>
      <c r="M268" s="383" t="s">
        <v>296</v>
      </c>
      <c r="N268" s="383"/>
      <c r="P268" s="69"/>
    </row>
    <row r="269" spans="2:17" ht="60.95" customHeight="1">
      <c r="C269" s="377" t="str">
        <f>$C$10</f>
        <v>・業務アドレスの調査</v>
      </c>
      <c r="D269" s="377"/>
      <c r="E269" s="377" t="str">
        <f>$E$10</f>
        <v>・マルウェア添付メールを送信
・従業員がメールを開封</v>
      </c>
      <c r="F269" s="377"/>
      <c r="G269" s="384" t="str">
        <f>$G$10</f>
        <v>・端末上でのマルウェア実行</v>
      </c>
      <c r="H269" s="384"/>
      <c r="I269" s="384" t="str">
        <f>$I$10</f>
        <v>・重要情報を管理するサーバへの横展開
・権限昇格</v>
      </c>
      <c r="J269" s="384"/>
      <c r="K269" s="377" t="str">
        <f>$K$10</f>
        <v>・標準ポートを使用した疎通
・OSコマンド実行
・コマンド実行履歴の削除</v>
      </c>
      <c r="L269" s="377"/>
      <c r="M269" s="377" t="str">
        <f>$M$10</f>
        <v>・重要情報の暗号化</v>
      </c>
      <c r="N269" s="377"/>
      <c r="P269" s="69"/>
    </row>
    <row r="270" spans="2:17" ht="111.95" customHeight="1">
      <c r="C270" s="377" t="s">
        <v>340</v>
      </c>
      <c r="D270" s="377"/>
      <c r="E270" s="377" t="s">
        <v>340</v>
      </c>
      <c r="F270" s="377"/>
      <c r="G270" s="389" t="s">
        <v>367</v>
      </c>
      <c r="H270" s="389"/>
      <c r="I270" s="418" t="s">
        <v>368</v>
      </c>
      <c r="J270" s="419"/>
      <c r="K270" s="377" t="s">
        <v>340</v>
      </c>
      <c r="L270" s="377"/>
      <c r="M270" s="377" t="s">
        <v>340</v>
      </c>
      <c r="N270" s="377"/>
      <c r="P270" s="69"/>
    </row>
    <row r="271" spans="2:17" ht="20.25" thickBot="1">
      <c r="P271" s="69"/>
    </row>
    <row r="272" spans="2:17" ht="39.950000000000003" customHeight="1" thickBot="1">
      <c r="C272" s="374" t="s">
        <v>344</v>
      </c>
      <c r="D272" s="375"/>
      <c r="E272" s="375"/>
      <c r="F272" s="375"/>
      <c r="G272" s="375"/>
      <c r="H272" s="375"/>
      <c r="I272" s="375"/>
      <c r="J272" s="375"/>
      <c r="K272" s="375"/>
      <c r="L272" s="375"/>
      <c r="M272" s="375"/>
      <c r="N272" s="376"/>
      <c r="P272" s="69"/>
    </row>
    <row r="273" spans="2:17" ht="19.5" customHeight="1">
      <c r="C273" s="22"/>
      <c r="H273" s="99"/>
      <c r="I273" s="99"/>
      <c r="J273" s="99"/>
      <c r="P273" s="69"/>
    </row>
    <row r="274" spans="2:17" ht="19.5" customHeight="1">
      <c r="C274" s="22"/>
      <c r="H274" s="99"/>
      <c r="I274" s="99"/>
      <c r="J274" s="99"/>
      <c r="P274" s="69"/>
    </row>
    <row r="275" spans="2:17" ht="39.75">
      <c r="B275" s="33"/>
      <c r="C275" s="33" t="str">
        <f>VLOOKUP(14,Products!$A$4:$B$35,2,FALSE)</f>
        <v>暗号化ツール</v>
      </c>
      <c r="P275" s="69"/>
    </row>
    <row r="276" spans="2:17">
      <c r="C276" s="22" t="s">
        <v>334</v>
      </c>
      <c r="H276" s="113" t="s">
        <v>335</v>
      </c>
      <c r="P276" s="69"/>
    </row>
    <row r="277" spans="2:17" ht="39.950000000000003" customHeight="1">
      <c r="C277" s="390" t="str" cm="1">
        <f t="array" aca="1" ref="C277" ca="1">INDEX(Products!A:D, (MATCH(OFFSET(INDIRECT(ADDRESS(ROW(), COLUMN())), -2, 0), Products!B:B, 0)), 4)</f>
        <v>第三者に知られたくないデータ(文書・設計書・画像など)に暗号化処理を行い、
解読できない状態にして、情報資産を保護することができます。</v>
      </c>
      <c r="D277" s="390"/>
      <c r="E277" s="390"/>
      <c r="F277" s="390"/>
      <c r="G277" s="390"/>
      <c r="H277" s="392" t="str">
        <f>$H$61</f>
        <v>JIPDEC「企業IT利活⽤動向調査2022」より引用</v>
      </c>
      <c r="I277" s="392"/>
      <c r="J277" s="392"/>
      <c r="P277" s="69"/>
    </row>
    <row r="278" spans="2:17">
      <c r="C278" s="22"/>
      <c r="H278" s="391" t="str">
        <f>$H$62</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278" s="391"/>
      <c r="J278" s="391"/>
      <c r="O278" s="99"/>
      <c r="P278" s="99"/>
      <c r="Q278" s="99"/>
    </row>
    <row r="279" spans="2:17">
      <c r="C279" s="22" t="s">
        <v>348</v>
      </c>
      <c r="G279" s="37"/>
      <c r="H279" s="391"/>
      <c r="I279" s="391"/>
      <c r="J279" s="391"/>
      <c r="O279" s="99"/>
      <c r="P279" s="99"/>
      <c r="Q279" s="99"/>
    </row>
    <row r="280" spans="2:17" ht="125.25" customHeight="1">
      <c r="C280" s="390" t="str" cm="1">
        <f t="array" aca="1" ref="C280" ca="1">INDEX(Products!A:E, (MATCH(OFFSET(INDIRECT(ADDRESS(ROW(), COLUMN())), -5, 0), Products!B:B, 0)), 5)</f>
        <v>・暗号化処理により、PCやサーバに負荷がかかるため、
   リソースの裕度を事前に確認しておく必要があります。
・利用している暗号アルゴリズムが危殆化した場合、第三者に解読されて
　しまう危険性があります。
・暗号鍵やパスワードを第三者に窃取されないように厳重に管理する必要
　があります。</v>
      </c>
      <c r="D280" s="390"/>
      <c r="E280" s="390"/>
      <c r="F280" s="390"/>
      <c r="G280" s="390"/>
      <c r="H280" s="391"/>
      <c r="I280" s="391"/>
      <c r="J280" s="391"/>
      <c r="O280" s="99"/>
      <c r="P280" s="99"/>
      <c r="Q280" s="99"/>
    </row>
    <row r="281" spans="2:17">
      <c r="H281" s="391"/>
      <c r="I281" s="391"/>
      <c r="J281" s="391"/>
      <c r="O281" s="99"/>
      <c r="P281" s="99"/>
      <c r="Q281" s="99"/>
    </row>
    <row r="282" spans="2:17">
      <c r="C282" s="22" t="s">
        <v>339</v>
      </c>
      <c r="H282" s="391"/>
      <c r="I282" s="391"/>
      <c r="J282" s="391"/>
      <c r="O282" s="99"/>
      <c r="P282" s="99"/>
      <c r="Q282" s="99"/>
    </row>
    <row r="283" spans="2:17">
      <c r="O283" s="99"/>
      <c r="P283" s="99"/>
      <c r="Q283" s="99"/>
    </row>
    <row r="284" spans="2:17">
      <c r="C284" s="378" t="s">
        <v>291</v>
      </c>
      <c r="D284" s="378"/>
      <c r="E284" s="379" t="s">
        <v>292</v>
      </c>
      <c r="F284" s="379"/>
      <c r="G284" s="380" t="s">
        <v>293</v>
      </c>
      <c r="H284" s="380"/>
      <c r="I284" s="381" t="s">
        <v>294</v>
      </c>
      <c r="J284" s="381"/>
      <c r="K284" s="382" t="s">
        <v>295</v>
      </c>
      <c r="L284" s="382"/>
      <c r="M284" s="383" t="s">
        <v>296</v>
      </c>
      <c r="N284" s="383"/>
      <c r="P284" s="69"/>
    </row>
    <row r="285" spans="2:17" ht="59.1" customHeight="1">
      <c r="C285" s="377" t="str">
        <f>$C$10</f>
        <v>・業務アドレスの調査</v>
      </c>
      <c r="D285" s="377"/>
      <c r="E285" s="377" t="str">
        <f>$E$10</f>
        <v>・マルウェア添付メールを送信
・従業員がメールを開封</v>
      </c>
      <c r="F285" s="377"/>
      <c r="G285" s="377" t="str">
        <f>$G$10</f>
        <v>・端末上でのマルウェア実行</v>
      </c>
      <c r="H285" s="377"/>
      <c r="I285" s="377" t="str">
        <f>$I$10</f>
        <v>・重要情報を管理するサーバへの横展開
・権限昇格</v>
      </c>
      <c r="J285" s="377"/>
      <c r="K285" s="377" t="str">
        <f>$K$10</f>
        <v>・標準ポートを使用した疎通
・OSコマンド実行
・コマンド実行履歴の削除</v>
      </c>
      <c r="L285" s="377"/>
      <c r="M285" s="377" t="str">
        <f>$M$10</f>
        <v>・重要情報の暗号化</v>
      </c>
      <c r="N285" s="377"/>
      <c r="P285" s="69"/>
    </row>
    <row r="286" spans="2:17" ht="23.1" customHeight="1">
      <c r="C286" s="377" t="s">
        <v>340</v>
      </c>
      <c r="D286" s="377"/>
      <c r="E286" s="377" t="s">
        <v>340</v>
      </c>
      <c r="F286" s="377"/>
      <c r="G286" s="377" t="s">
        <v>340</v>
      </c>
      <c r="H286" s="377"/>
      <c r="I286" s="377" t="s">
        <v>340</v>
      </c>
      <c r="J286" s="377"/>
      <c r="K286" s="377" t="s">
        <v>340</v>
      </c>
      <c r="L286" s="377"/>
      <c r="M286" s="377" t="s">
        <v>340</v>
      </c>
      <c r="N286" s="377"/>
      <c r="P286" s="69"/>
    </row>
    <row r="287" spans="2:17" ht="20.25" thickBot="1">
      <c r="P287" s="69"/>
    </row>
    <row r="288" spans="2:17" ht="39.950000000000003" customHeight="1" thickBot="1">
      <c r="C288" s="374" t="s">
        <v>344</v>
      </c>
      <c r="D288" s="375"/>
      <c r="E288" s="375"/>
      <c r="F288" s="375"/>
      <c r="G288" s="375"/>
      <c r="H288" s="375"/>
      <c r="I288" s="375"/>
      <c r="J288" s="375"/>
      <c r="K288" s="375"/>
      <c r="L288" s="375"/>
      <c r="M288" s="375"/>
      <c r="N288" s="376"/>
      <c r="P288" s="69"/>
    </row>
    <row r="289" spans="2:17" ht="19.5" customHeight="1">
      <c r="C289" s="22"/>
      <c r="H289" s="99"/>
      <c r="I289" s="99"/>
      <c r="J289" s="99"/>
      <c r="P289" s="69"/>
    </row>
    <row r="290" spans="2:17" ht="19.5" customHeight="1">
      <c r="C290" s="22"/>
      <c r="H290" s="99"/>
      <c r="I290" s="99"/>
      <c r="J290" s="99"/>
      <c r="P290" s="69"/>
    </row>
    <row r="291" spans="2:17" ht="39.75">
      <c r="B291" s="33"/>
      <c r="C291" s="33" t="str">
        <f>VLOOKUP(15,Products!$A$4:$B$35,2,FALSE)</f>
        <v>IRM／DLP（情報漏洩防止）ツール</v>
      </c>
      <c r="P291" s="69"/>
    </row>
    <row r="292" spans="2:17">
      <c r="C292" s="22" t="s">
        <v>334</v>
      </c>
      <c r="H292" s="113" t="s">
        <v>335</v>
      </c>
      <c r="P292" s="69"/>
    </row>
    <row r="293" spans="2:17" ht="150.75" customHeight="1">
      <c r="C293" s="390" t="str" cm="1">
        <f t="array" aca="1" ref="C293" ca="1">INDEX(Products!A:D, (MATCH(OFFSET(INDIRECT(ADDRESS(ROW(), COLUMN())), -2, 0), Products!B:B, 0)), 4)</f>
        <v>IRM(Information Rights Management)とは、ファイルを暗号化した上で、ユーザー毎に
操作権限を付与し、その利用状況を管理する機能やソフトウェアのことを言います。
DLP(Data Loss Prevention)は、機密情報と特定した情報のみを常時監視し、サーバ上のファイル、
データベース上のデータ、ネットワーク上のデータなどをスキャンし、その中の機密情報の所在を
自動検出します。あらかじめ設定したポリシーに基づき、正規ユーザーであっても、重要データを
外部へ送信しようとしたり、USBメモリにコピーして持ちだそうとすると、アラートを出したり、
自動的にその操作をキャンセルさせることができます。</v>
      </c>
      <c r="D293" s="390"/>
      <c r="E293" s="390"/>
      <c r="F293" s="390"/>
      <c r="G293" s="390"/>
      <c r="H293" s="392" t="str">
        <f>$H$61</f>
        <v>JIPDEC「企業IT利活⽤動向調査2022」より引用</v>
      </c>
      <c r="I293" s="392"/>
      <c r="J293" s="392"/>
      <c r="P293" s="69"/>
    </row>
    <row r="294" spans="2:17">
      <c r="C294" s="26"/>
      <c r="H294" s="391" t="str">
        <f>$H$62</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294" s="391"/>
      <c r="J294" s="391"/>
      <c r="O294" s="99"/>
      <c r="P294" s="99"/>
      <c r="Q294" s="99"/>
    </row>
    <row r="295" spans="2:17">
      <c r="C295" s="22" t="s">
        <v>348</v>
      </c>
      <c r="G295" s="37"/>
      <c r="H295" s="391"/>
      <c r="I295" s="391"/>
      <c r="J295" s="391"/>
      <c r="O295" s="99"/>
      <c r="P295" s="99"/>
      <c r="Q295" s="99"/>
    </row>
    <row r="296" spans="2:17" ht="100.5" customHeight="1">
      <c r="C296" s="390" t="str" cm="1">
        <f t="array" aca="1" ref="C296" ca="1">INDEX(Products!A:E, (MATCH(OFFSET(INDIRECT(ADDRESS(ROW(), COLUMN())), -5, 0), Products!B:B, 0)), 5)</f>
        <v>・IRMはユーザーによる暗号化処理が必要なため、ユーザーが暗号化処理を忘れた場合、
   無保護の状態となるリスクがあります。
・DLPは機密情報を外部に持ち出すすべがなく、業務上持ち出しが必要となる事態に
   対応できないリスクがあります。</v>
      </c>
      <c r="D296" s="390"/>
      <c r="E296" s="390"/>
      <c r="F296" s="390"/>
      <c r="G296" s="390"/>
      <c r="H296" s="391"/>
      <c r="I296" s="391"/>
      <c r="J296" s="391"/>
      <c r="O296" s="99"/>
      <c r="P296" s="99"/>
      <c r="Q296" s="99"/>
    </row>
    <row r="297" spans="2:17">
      <c r="H297" s="391"/>
      <c r="I297" s="391"/>
      <c r="J297" s="391"/>
      <c r="O297" s="99"/>
      <c r="P297" s="99"/>
      <c r="Q297" s="99"/>
    </row>
    <row r="298" spans="2:17">
      <c r="C298" s="22" t="s">
        <v>339</v>
      </c>
      <c r="H298" s="391"/>
      <c r="I298" s="391"/>
      <c r="J298" s="391"/>
      <c r="O298" s="99"/>
      <c r="P298" s="99"/>
      <c r="Q298" s="99"/>
    </row>
    <row r="299" spans="2:17">
      <c r="O299" s="99"/>
      <c r="P299" s="99"/>
      <c r="Q299" s="99"/>
    </row>
    <row r="300" spans="2:17">
      <c r="C300" s="378" t="s">
        <v>291</v>
      </c>
      <c r="D300" s="378"/>
      <c r="E300" s="379" t="s">
        <v>292</v>
      </c>
      <c r="F300" s="379"/>
      <c r="G300" s="380" t="s">
        <v>293</v>
      </c>
      <c r="H300" s="380"/>
      <c r="I300" s="381" t="s">
        <v>294</v>
      </c>
      <c r="J300" s="381"/>
      <c r="K300" s="382" t="s">
        <v>295</v>
      </c>
      <c r="L300" s="382"/>
      <c r="M300" s="383" t="s">
        <v>296</v>
      </c>
      <c r="N300" s="383"/>
      <c r="P300" s="69"/>
    </row>
    <row r="301" spans="2:17" ht="63.95" customHeight="1">
      <c r="C301" s="377" t="str">
        <f>$C$10</f>
        <v>・業務アドレスの調査</v>
      </c>
      <c r="D301" s="377"/>
      <c r="E301" s="377" t="str">
        <f>$E$10</f>
        <v>・マルウェア添付メールを送信
・従業員がメールを開封</v>
      </c>
      <c r="F301" s="377"/>
      <c r="G301" s="377" t="str">
        <f>$G$10</f>
        <v>・端末上でのマルウェア実行</v>
      </c>
      <c r="H301" s="377"/>
      <c r="I301" s="377" t="str">
        <f>$I$10</f>
        <v>・重要情報を管理するサーバへの横展開
・権限昇格</v>
      </c>
      <c r="J301" s="377"/>
      <c r="K301" s="377" t="str">
        <f>$K$10</f>
        <v>・標準ポートを使用した疎通
・OSコマンド実行
・コマンド実行履歴の削除</v>
      </c>
      <c r="L301" s="377"/>
      <c r="M301" s="377" t="str">
        <f>$M$10</f>
        <v>・重要情報の暗号化</v>
      </c>
      <c r="N301" s="377"/>
      <c r="P301" s="69"/>
    </row>
    <row r="302" spans="2:17" ht="23.1" customHeight="1">
      <c r="C302" s="377" t="s">
        <v>340</v>
      </c>
      <c r="D302" s="377"/>
      <c r="E302" s="377" t="s">
        <v>340</v>
      </c>
      <c r="F302" s="377"/>
      <c r="G302" s="377" t="s">
        <v>340</v>
      </c>
      <c r="H302" s="377"/>
      <c r="I302" s="377" t="s">
        <v>340</v>
      </c>
      <c r="J302" s="377"/>
      <c r="K302" s="377" t="s">
        <v>340</v>
      </c>
      <c r="L302" s="377"/>
      <c r="M302" s="377" t="s">
        <v>340</v>
      </c>
      <c r="N302" s="377"/>
      <c r="P302" s="69"/>
    </row>
    <row r="303" spans="2:17" ht="20.25" thickBot="1">
      <c r="P303" s="69"/>
    </row>
    <row r="304" spans="2:17" ht="39.950000000000003" customHeight="1" thickBot="1">
      <c r="C304" s="374" t="s">
        <v>344</v>
      </c>
      <c r="D304" s="375"/>
      <c r="E304" s="375"/>
      <c r="F304" s="375"/>
      <c r="G304" s="375"/>
      <c r="H304" s="375"/>
      <c r="I304" s="375"/>
      <c r="J304" s="375"/>
      <c r="K304" s="375"/>
      <c r="L304" s="375"/>
      <c r="M304" s="375"/>
      <c r="N304" s="376"/>
      <c r="P304" s="69"/>
    </row>
    <row r="305" spans="2:17" ht="19.5" customHeight="1">
      <c r="C305" s="22"/>
      <c r="H305" s="99"/>
      <c r="I305" s="99"/>
      <c r="J305" s="99"/>
      <c r="P305" s="69"/>
    </row>
    <row r="306" spans="2:17" ht="19.5" customHeight="1">
      <c r="C306" s="22"/>
      <c r="H306" s="99"/>
      <c r="I306" s="99"/>
      <c r="J306" s="99"/>
      <c r="P306" s="69"/>
    </row>
    <row r="307" spans="2:17" ht="39.75">
      <c r="B307" s="33"/>
      <c r="C307" s="33" t="str">
        <f>VLOOKUP(16,Products!$A$4:$B$35,2,FALSE)</f>
        <v>EDRツール（データバックアップ含む）</v>
      </c>
      <c r="P307" s="69"/>
    </row>
    <row r="308" spans="2:17">
      <c r="C308" s="22" t="s">
        <v>334</v>
      </c>
      <c r="H308" s="113" t="s">
        <v>335</v>
      </c>
      <c r="P308" s="69"/>
    </row>
    <row r="309" spans="2:17" ht="125.25" customHeight="1">
      <c r="C309" s="390" t="str" cm="1">
        <f t="array" aca="1" ref="C309" ca="1">INDEX(Products!A:D, (MATCH(OFFSET(INDIRECT(ADDRESS(ROW(), COLUMN())), -2, 0), Products!B:B, 0)), 4)</f>
        <v>EDR(Endpoint Detection and Response)は、PC, サーバ(エンドポイント)における
不審な挙動を検知し、マルウェアの検知や除去などの初動対処をスムーズに行い、
被害を最小限に抑えることができます。
EDRはマルウェア感染後の被害を抑えることを目的としており、
マルウェア感染を防止することを目的としているEPP(Endpoint Protection Platform)とは
製品の目的が異なります。</v>
      </c>
      <c r="D309" s="390"/>
      <c r="E309" s="390"/>
      <c r="F309" s="390"/>
      <c r="G309" s="390"/>
      <c r="H309" s="392" t="str">
        <f>$H$61</f>
        <v>JIPDEC「企業IT利活⽤動向調査2022」より引用</v>
      </c>
      <c r="I309" s="392"/>
      <c r="J309" s="392"/>
      <c r="P309" s="69"/>
    </row>
    <row r="310" spans="2:17">
      <c r="C310" s="26"/>
      <c r="H310" s="391" t="str">
        <f>$H$62</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310" s="391"/>
      <c r="J310" s="391"/>
      <c r="O310" s="99"/>
      <c r="P310" s="99"/>
      <c r="Q310" s="99"/>
    </row>
    <row r="311" spans="2:17">
      <c r="C311" s="22" t="s">
        <v>348</v>
      </c>
      <c r="G311" s="37"/>
      <c r="H311" s="391"/>
      <c r="I311" s="391"/>
      <c r="J311" s="391"/>
      <c r="O311" s="99"/>
      <c r="P311" s="99"/>
      <c r="Q311" s="99"/>
    </row>
    <row r="312" spans="2:17" ht="99.75" customHeight="1">
      <c r="C312" s="390" t="str" cm="1">
        <f t="array" aca="1" ref="C312" ca="1">INDEX(Products!A:E, (MATCH(OFFSET(INDIRECT(ADDRESS(ROW(), COLUMN())), -5, 0), Products!B:B, 0)), 5)</f>
        <v>・EDR単体ではウイルスの侵入を阻止できないため、
   他の製品(EPP等)と組み合わせて使う必要があります。
・EDRの導入により、既存のサーバやネットワークに負荷がかかるため、
   既存リソースの裕度を事前に確認しておく必要があります。</v>
      </c>
      <c r="D312" s="390"/>
      <c r="E312" s="390"/>
      <c r="F312" s="390"/>
      <c r="G312" s="390"/>
      <c r="H312" s="391"/>
      <c r="I312" s="391"/>
      <c r="J312" s="391"/>
      <c r="O312" s="99"/>
      <c r="P312" s="99"/>
      <c r="Q312" s="99"/>
    </row>
    <row r="313" spans="2:17">
      <c r="H313" s="391"/>
      <c r="I313" s="391"/>
      <c r="J313" s="391"/>
      <c r="O313" s="99"/>
      <c r="P313" s="99"/>
      <c r="Q313" s="99"/>
    </row>
    <row r="314" spans="2:17">
      <c r="C314" s="22" t="s">
        <v>339</v>
      </c>
      <c r="H314" s="391"/>
      <c r="I314" s="391"/>
      <c r="J314" s="391"/>
      <c r="O314" s="99"/>
      <c r="P314" s="99"/>
      <c r="Q314" s="99"/>
    </row>
    <row r="315" spans="2:17">
      <c r="O315" s="99"/>
      <c r="P315" s="99"/>
      <c r="Q315" s="99"/>
    </row>
    <row r="316" spans="2:17">
      <c r="C316" s="378" t="s">
        <v>291</v>
      </c>
      <c r="D316" s="378"/>
      <c r="E316" s="379" t="s">
        <v>292</v>
      </c>
      <c r="F316" s="379"/>
      <c r="G316" s="380" t="s">
        <v>293</v>
      </c>
      <c r="H316" s="380"/>
      <c r="I316" s="381" t="s">
        <v>294</v>
      </c>
      <c r="J316" s="381"/>
      <c r="K316" s="382" t="s">
        <v>295</v>
      </c>
      <c r="L316" s="382"/>
      <c r="M316" s="383" t="s">
        <v>296</v>
      </c>
      <c r="N316" s="383"/>
      <c r="P316" s="69"/>
    </row>
    <row r="317" spans="2:17" ht="60.95" customHeight="1">
      <c r="C317" s="377" t="str">
        <f>$C$10</f>
        <v>・業務アドレスの調査</v>
      </c>
      <c r="D317" s="377"/>
      <c r="E317" s="377" t="str">
        <f>$E$10</f>
        <v>・マルウェア添付メールを送信
・従業員がメールを開封</v>
      </c>
      <c r="F317" s="377"/>
      <c r="G317" s="384" t="str">
        <f>$G$10</f>
        <v>・端末上でのマルウェア実行</v>
      </c>
      <c r="H317" s="384"/>
      <c r="I317" s="384" t="str">
        <f>$I$10</f>
        <v>・重要情報を管理するサーバへの横展開
・権限昇格</v>
      </c>
      <c r="J317" s="384"/>
      <c r="K317" s="384" t="str">
        <f>$K$10</f>
        <v>・標準ポートを使用した疎通
・OSコマンド実行
・コマンド実行履歴の削除</v>
      </c>
      <c r="L317" s="384"/>
      <c r="M317" s="384" t="str">
        <f>$M$10</f>
        <v>・重要情報の暗号化</v>
      </c>
      <c r="N317" s="384"/>
      <c r="P317" s="69"/>
    </row>
    <row r="318" spans="2:17" ht="113.1" customHeight="1">
      <c r="C318" s="377" t="s">
        <v>312</v>
      </c>
      <c r="D318" s="377"/>
      <c r="E318" s="377" t="s">
        <v>312</v>
      </c>
      <c r="F318" s="377"/>
      <c r="G318" s="389" t="s">
        <v>369</v>
      </c>
      <c r="H318" s="389"/>
      <c r="I318" s="389" t="s">
        <v>370</v>
      </c>
      <c r="J318" s="389"/>
      <c r="K318" s="389" t="s">
        <v>371</v>
      </c>
      <c r="L318" s="389"/>
      <c r="M318" s="389" t="s">
        <v>372</v>
      </c>
      <c r="N318" s="389"/>
      <c r="P318" s="69"/>
    </row>
    <row r="319" spans="2:17" ht="20.25" thickBot="1">
      <c r="P319" s="69"/>
    </row>
    <row r="320" spans="2:17" ht="39.950000000000003" customHeight="1" thickBot="1">
      <c r="C320" s="374" t="s">
        <v>344</v>
      </c>
      <c r="D320" s="375"/>
      <c r="E320" s="375"/>
      <c r="F320" s="375"/>
      <c r="G320" s="375"/>
      <c r="H320" s="375"/>
      <c r="I320" s="375"/>
      <c r="J320" s="375"/>
      <c r="K320" s="375"/>
      <c r="L320" s="375"/>
      <c r="M320" s="375"/>
      <c r="N320" s="376"/>
      <c r="P320" s="69"/>
    </row>
    <row r="321" spans="2:17" ht="19.5" customHeight="1">
      <c r="C321" s="22"/>
      <c r="H321" s="99"/>
      <c r="I321" s="99"/>
      <c r="J321" s="99"/>
      <c r="P321" s="69"/>
    </row>
    <row r="322" spans="2:17" ht="19.5" customHeight="1">
      <c r="C322" s="22"/>
      <c r="H322" s="99"/>
      <c r="I322" s="99"/>
      <c r="J322" s="99"/>
      <c r="P322" s="69"/>
    </row>
    <row r="323" spans="2:17" ht="39.75">
      <c r="B323" s="33"/>
      <c r="C323" s="71" t="str">
        <f>VLOOKUP(17,Products!$A$4:$B$35,2,FALSE)</f>
        <v>アプリケーション制御/分離ツール</v>
      </c>
      <c r="P323" s="69"/>
    </row>
    <row r="324" spans="2:17">
      <c r="C324" s="22" t="s">
        <v>334</v>
      </c>
      <c r="H324" s="113" t="s">
        <v>335</v>
      </c>
      <c r="P324" s="69"/>
    </row>
    <row r="325" spans="2:17" ht="39.950000000000003" customHeight="1">
      <c r="C325" s="390" t="str" cm="1">
        <f t="array" aca="1" ref="C325" ca="1">INDEX(Products!A:D, (MATCH(OFFSET(INDIRECT(ADDRESS(ROW(), COLUMN())), -2, 0), Products!B:B, 0)), 4)</f>
        <v>あらかじめ設定したポリシーに基づき、ユーザー毎にアプリケーションの操作/実行権限を付与し、
その利用状況を管理することができます。</v>
      </c>
      <c r="D325" s="390"/>
      <c r="E325" s="390"/>
      <c r="F325" s="390"/>
      <c r="G325" s="390"/>
      <c r="H325" s="392" t="str">
        <f>$H$61</f>
        <v>JIPDEC「企業IT利活⽤動向調査2022」より引用</v>
      </c>
      <c r="I325" s="392"/>
      <c r="J325" s="392"/>
      <c r="P325" s="69"/>
    </row>
    <row r="326" spans="2:17" ht="40.5" customHeight="1">
      <c r="C326" s="22"/>
      <c r="H326" s="391" t="str">
        <f>$H$62</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326" s="391"/>
      <c r="J326" s="391"/>
      <c r="O326" s="99"/>
      <c r="P326" s="99"/>
      <c r="Q326" s="99"/>
    </row>
    <row r="327" spans="2:17">
      <c r="C327" s="22" t="s">
        <v>348</v>
      </c>
      <c r="G327" s="37"/>
      <c r="H327" s="391"/>
      <c r="I327" s="391"/>
      <c r="J327" s="391"/>
      <c r="O327" s="99"/>
      <c r="P327" s="99"/>
      <c r="Q327" s="99"/>
    </row>
    <row r="328" spans="2:17" ht="100.5" customHeight="1">
      <c r="C328" s="390" t="str" cm="1">
        <f t="array" aca="1" ref="C328" ca="1">INDEX(Products!A:E, (MATCH(OFFSET(INDIRECT(ADDRESS(ROW(), COLUMN())), -5, 0), Products!B:B, 0)), 5)</f>
        <v>・セキュリティポリシーを適切に設定しないと効果を発揮できません。</v>
      </c>
      <c r="D328" s="390"/>
      <c r="E328" s="390"/>
      <c r="F328" s="390"/>
      <c r="G328" s="390"/>
      <c r="H328" s="391"/>
      <c r="I328" s="391"/>
      <c r="J328" s="391"/>
      <c r="O328" s="99"/>
      <c r="P328" s="99"/>
      <c r="Q328" s="99"/>
    </row>
    <row r="329" spans="2:17">
      <c r="H329" s="391"/>
      <c r="I329" s="391"/>
      <c r="J329" s="391"/>
      <c r="O329" s="99"/>
      <c r="P329" s="99"/>
      <c r="Q329" s="99"/>
    </row>
    <row r="330" spans="2:17">
      <c r="C330" s="22" t="s">
        <v>339</v>
      </c>
      <c r="H330" s="391"/>
      <c r="I330" s="391"/>
      <c r="J330" s="391"/>
      <c r="O330" s="99"/>
      <c r="P330" s="99"/>
      <c r="Q330" s="99"/>
    </row>
    <row r="331" spans="2:17">
      <c r="O331" s="99"/>
      <c r="P331" s="99"/>
      <c r="Q331" s="99"/>
    </row>
    <row r="332" spans="2:17">
      <c r="C332" s="378" t="s">
        <v>291</v>
      </c>
      <c r="D332" s="378"/>
      <c r="E332" s="379" t="s">
        <v>292</v>
      </c>
      <c r="F332" s="379"/>
      <c r="G332" s="380" t="s">
        <v>293</v>
      </c>
      <c r="H332" s="380"/>
      <c r="I332" s="381" t="s">
        <v>294</v>
      </c>
      <c r="J332" s="381"/>
      <c r="K332" s="382" t="s">
        <v>295</v>
      </c>
      <c r="L332" s="382"/>
      <c r="M332" s="383" t="s">
        <v>296</v>
      </c>
      <c r="N332" s="383"/>
      <c r="P332" s="69"/>
    </row>
    <row r="333" spans="2:17" ht="60" customHeight="1">
      <c r="C333" s="377" t="str">
        <f>$C$10</f>
        <v>・業務アドレスの調査</v>
      </c>
      <c r="D333" s="377"/>
      <c r="E333" s="377" t="str">
        <f>$E$10</f>
        <v>・マルウェア添付メールを送信
・従業員がメールを開封</v>
      </c>
      <c r="F333" s="377"/>
      <c r="G333" s="384" t="str">
        <f>$G$10</f>
        <v>・端末上でのマルウェア実行</v>
      </c>
      <c r="H333" s="384"/>
      <c r="I333" s="415" t="str">
        <f>$I$10</f>
        <v>・重要情報を管理するサーバへの横展開
・権限昇格</v>
      </c>
      <c r="J333" s="415"/>
      <c r="K333" s="415" t="str">
        <f>$K$10</f>
        <v>・標準ポートを使用した疎通
・OSコマンド実行
・コマンド実行履歴の削除</v>
      </c>
      <c r="L333" s="415"/>
      <c r="M333" s="415" t="str">
        <f>$M$10</f>
        <v>・重要情報の暗号化</v>
      </c>
      <c r="N333" s="415"/>
      <c r="P333" s="69"/>
    </row>
    <row r="334" spans="2:17" ht="125.25" customHeight="1">
      <c r="C334" s="377" t="s">
        <v>340</v>
      </c>
      <c r="D334" s="377"/>
      <c r="E334" s="377" t="s">
        <v>340</v>
      </c>
      <c r="F334" s="377"/>
      <c r="G334" s="389" t="s">
        <v>373</v>
      </c>
      <c r="H334" s="389"/>
      <c r="I334" s="389" t="s">
        <v>374</v>
      </c>
      <c r="J334" s="389"/>
      <c r="K334" s="389" t="s">
        <v>375</v>
      </c>
      <c r="L334" s="389"/>
      <c r="M334" s="389" t="s">
        <v>375</v>
      </c>
      <c r="N334" s="389"/>
      <c r="P334" s="69"/>
    </row>
    <row r="335" spans="2:17" ht="20.25" thickBot="1">
      <c r="P335" s="69"/>
    </row>
    <row r="336" spans="2:17" ht="39.950000000000003" customHeight="1" thickBot="1">
      <c r="C336" s="374" t="s">
        <v>344</v>
      </c>
      <c r="D336" s="375"/>
      <c r="E336" s="375"/>
      <c r="F336" s="375"/>
      <c r="G336" s="375"/>
      <c r="H336" s="375"/>
      <c r="I336" s="375"/>
      <c r="J336" s="375"/>
      <c r="K336" s="375"/>
      <c r="L336" s="375"/>
      <c r="M336" s="375"/>
      <c r="N336" s="376"/>
      <c r="P336" s="69"/>
    </row>
    <row r="337" spans="2:17" ht="19.5" customHeight="1">
      <c r="C337" s="22"/>
      <c r="H337" s="99"/>
      <c r="I337" s="99"/>
      <c r="J337" s="99"/>
      <c r="P337" s="69"/>
    </row>
    <row r="338" spans="2:17" ht="19.5" customHeight="1">
      <c r="C338" s="22"/>
      <c r="H338" s="99"/>
      <c r="I338" s="99"/>
      <c r="J338" s="99"/>
      <c r="P338" s="69"/>
    </row>
    <row r="339" spans="2:17" ht="39.75">
      <c r="B339" s="33"/>
      <c r="C339" s="33" t="str">
        <f>VLOOKUP(18,Products!$A$4:$B$35,2,FALSE)</f>
        <v>PC資産管理/PC操作ログ管理ツール</v>
      </c>
      <c r="P339" s="69"/>
    </row>
    <row r="340" spans="2:17">
      <c r="C340" s="22" t="s">
        <v>334</v>
      </c>
      <c r="H340" s="113" t="s">
        <v>335</v>
      </c>
      <c r="P340" s="69"/>
    </row>
    <row r="341" spans="2:17" ht="78.95" customHeight="1">
      <c r="C341" s="390" t="str" cm="1">
        <f t="array" aca="1" ref="C341" ca="1">INDEX(Products!A:D, (MATCH(OFFSET(INDIRECT(ADDRESS(ROW(), COLUMN())), -2, 0), Products!B:B, 0)), 4)</f>
        <v>企業が保有するPCやソフトウェアなどのバージョンや保有数、各端末の操作ログなどを一元的に管理
するツールです。
導入することにより脆弱性が報告された際の適切なアップデート対応や、インシデント発生時のログ
調査などに役立ちます。</v>
      </c>
      <c r="D341" s="390"/>
      <c r="E341" s="390"/>
      <c r="F341" s="390"/>
      <c r="G341" s="390"/>
      <c r="H341" s="392" t="str">
        <f>$H$61</f>
        <v>JIPDEC「企業IT利活⽤動向調査2022」より引用</v>
      </c>
      <c r="I341" s="392"/>
      <c r="J341" s="392"/>
      <c r="P341" s="69"/>
    </row>
    <row r="342" spans="2:17">
      <c r="C342" s="22"/>
      <c r="H342" s="391" t="str">
        <f>$H$62</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342" s="391"/>
      <c r="J342" s="391"/>
      <c r="O342" s="99"/>
      <c r="P342" s="99"/>
      <c r="Q342" s="99"/>
    </row>
    <row r="343" spans="2:17">
      <c r="C343" s="22" t="s">
        <v>348</v>
      </c>
      <c r="G343" s="37"/>
      <c r="H343" s="391"/>
      <c r="I343" s="391"/>
      <c r="J343" s="391"/>
      <c r="O343" s="99"/>
      <c r="P343" s="99"/>
      <c r="Q343" s="99"/>
    </row>
    <row r="344" spans="2:17" ht="100.5" customHeight="1">
      <c r="C344" s="390" t="str" cm="1">
        <f t="array" aca="1" ref="C344" ca="1">INDEX(Products!A:E, (MATCH(OFFSET(INDIRECT(ADDRESS(ROW(), COLUMN())), -5, 0), Products!B:B, 0)), 5)</f>
        <v>・EPPやEDRなどの検知・防御機能を持ったPC資産・ログ管理ツールが数多く存在します。
役割が重複する可能性あるので導入時は被りがないか確認が必要です。
・内外部の管理サーバとの通信を許容する必要があり、穴となる可能性があります。</v>
      </c>
      <c r="D344" s="390"/>
      <c r="E344" s="390"/>
      <c r="F344" s="390"/>
      <c r="G344" s="390"/>
      <c r="H344" s="391"/>
      <c r="I344" s="391"/>
      <c r="J344" s="391"/>
      <c r="O344" s="99"/>
      <c r="P344" s="99"/>
      <c r="Q344" s="99"/>
    </row>
    <row r="345" spans="2:17">
      <c r="H345" s="391"/>
      <c r="I345" s="391"/>
      <c r="J345" s="391"/>
      <c r="O345" s="99"/>
      <c r="P345" s="99"/>
      <c r="Q345" s="99"/>
    </row>
    <row r="346" spans="2:17">
      <c r="C346" s="22" t="s">
        <v>339</v>
      </c>
      <c r="H346" s="391"/>
      <c r="I346" s="391"/>
      <c r="J346" s="391"/>
      <c r="O346" s="99"/>
      <c r="P346" s="99"/>
      <c r="Q346" s="99"/>
    </row>
    <row r="347" spans="2:17">
      <c r="O347" s="99"/>
      <c r="P347" s="99"/>
      <c r="Q347" s="99"/>
    </row>
    <row r="348" spans="2:17" ht="20.100000000000001" customHeight="1">
      <c r="C348" s="378" t="s">
        <v>291</v>
      </c>
      <c r="D348" s="378"/>
      <c r="E348" s="398" t="s">
        <v>292</v>
      </c>
      <c r="F348" s="399"/>
      <c r="G348" s="422" t="s">
        <v>293</v>
      </c>
      <c r="H348" s="423"/>
      <c r="I348" s="416" t="s">
        <v>294</v>
      </c>
      <c r="J348" s="417"/>
      <c r="K348" s="382" t="s">
        <v>295</v>
      </c>
      <c r="L348" s="382"/>
      <c r="M348" s="383" t="s">
        <v>296</v>
      </c>
      <c r="N348" s="383"/>
      <c r="P348" s="69"/>
    </row>
    <row r="349" spans="2:17" ht="78" customHeight="1">
      <c r="C349" s="377" t="str">
        <f>$C$10</f>
        <v>・業務アドレスの調査</v>
      </c>
      <c r="D349" s="377"/>
      <c r="E349" s="377" t="str">
        <f>$E$10</f>
        <v>・マルウェア添付メールを送信
・従業員がメールを開封</v>
      </c>
      <c r="F349" s="377"/>
      <c r="G349" s="384" t="str">
        <f>$G$10</f>
        <v>・端末上でのマルウェア実行</v>
      </c>
      <c r="H349" s="384"/>
      <c r="I349" s="384" t="str">
        <f>$I$10</f>
        <v>・重要情報を管理するサーバへの横展開
・権限昇格</v>
      </c>
      <c r="J349" s="384"/>
      <c r="K349" s="377" t="str">
        <f>$K$10</f>
        <v>・標準ポートを使用した疎通
・OSコマンド実行
・コマンド実行履歴の削除</v>
      </c>
      <c r="L349" s="377"/>
      <c r="M349" s="377" t="str">
        <f>$M$10</f>
        <v>・重要情報の暗号化</v>
      </c>
      <c r="N349" s="377"/>
      <c r="P349" s="69"/>
    </row>
    <row r="350" spans="2:17" ht="117.95" customHeight="1">
      <c r="C350" s="377" t="s">
        <v>312</v>
      </c>
      <c r="D350" s="377"/>
      <c r="E350" s="377" t="s">
        <v>312</v>
      </c>
      <c r="F350" s="377"/>
      <c r="G350" s="389" t="s">
        <v>376</v>
      </c>
      <c r="H350" s="389"/>
      <c r="I350" s="389" t="s">
        <v>377</v>
      </c>
      <c r="J350" s="389"/>
      <c r="K350" s="377" t="s">
        <v>312</v>
      </c>
      <c r="L350" s="377"/>
      <c r="M350" s="377" t="s">
        <v>312</v>
      </c>
      <c r="N350" s="377"/>
      <c r="P350" s="69"/>
    </row>
    <row r="351" spans="2:17" ht="20.25" thickBot="1">
      <c r="P351" s="69"/>
    </row>
    <row r="352" spans="2:17" ht="39.950000000000003" customHeight="1" thickBot="1">
      <c r="C352" s="374" t="s">
        <v>344</v>
      </c>
      <c r="D352" s="375"/>
      <c r="E352" s="375"/>
      <c r="F352" s="375"/>
      <c r="G352" s="375"/>
      <c r="H352" s="375"/>
      <c r="I352" s="375"/>
      <c r="J352" s="375"/>
      <c r="K352" s="375"/>
      <c r="L352" s="375"/>
      <c r="M352" s="375"/>
      <c r="N352" s="376"/>
      <c r="P352" s="69"/>
    </row>
    <row r="353" spans="2:17" ht="19.5" customHeight="1"/>
    <row r="354" spans="2:17" ht="19.5" customHeight="1"/>
    <row r="355" spans="2:17" ht="39.950000000000003" customHeight="1">
      <c r="B355" s="33"/>
      <c r="C355" s="33" t="str">
        <f>VLOOKUP(19,Products!$A$4:$B$35,2,FALSE)</f>
        <v>シンクライアント/VDI /DaaS</v>
      </c>
      <c r="P355" s="69"/>
    </row>
    <row r="356" spans="2:17" ht="20.100000000000001" customHeight="1">
      <c r="C356" s="22" t="s">
        <v>334</v>
      </c>
      <c r="H356" s="113" t="s">
        <v>335</v>
      </c>
      <c r="P356" s="69"/>
    </row>
    <row r="357" spans="2:17" ht="78.95" customHeight="1">
      <c r="C357" s="390" t="str" cm="1">
        <f t="array" aca="1" ref="C357" ca="1">INDEX(Products!A:D, (MATCH(OFFSET(INDIRECT(ADDRESS(ROW(), COLUMN())), -2, 0), Products!B:B, 0)), 4)</f>
        <v>ユーザーが使うクライアント端末に必要最小限の処理をさせ、ほとんどの処理をサーバ側に集中させたシステムアーキテクチャを実現するサービスです。
個別端末上にデータを保存しないので紛失時のリスクを大幅に削減することができます。</v>
      </c>
      <c r="D357" s="390"/>
      <c r="E357" s="390"/>
      <c r="F357" s="390"/>
      <c r="G357" s="390"/>
      <c r="H357" s="392" t="str">
        <f>$H$61</f>
        <v>JIPDEC「企業IT利活⽤動向調査2022」より引用</v>
      </c>
      <c r="I357" s="392"/>
      <c r="J357" s="392"/>
      <c r="P357" s="69"/>
    </row>
    <row r="358" spans="2:17" ht="20.100000000000001" customHeight="1">
      <c r="C358" s="22"/>
      <c r="H358" s="391" t="str">
        <f>$H$62</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358" s="391"/>
      <c r="J358" s="391"/>
      <c r="O358" s="99"/>
      <c r="P358" s="99"/>
      <c r="Q358" s="99"/>
    </row>
    <row r="359" spans="2:17" ht="20.100000000000001" customHeight="1">
      <c r="C359" s="22" t="s">
        <v>378</v>
      </c>
      <c r="G359" s="37"/>
      <c r="H359" s="391"/>
      <c r="I359" s="391"/>
      <c r="J359" s="391"/>
      <c r="O359" s="99"/>
      <c r="P359" s="99"/>
      <c r="Q359" s="99"/>
    </row>
    <row r="360" spans="2:17" ht="100.5" customHeight="1">
      <c r="C360" s="390" t="str" cm="1">
        <f t="array" aca="1" ref="C360" ca="1">INDEX(Products!A:E, (MATCH(OFFSET(INDIRECT(ADDRESS(ROW(), COLUMN())), -5, 0), Products!B:B, 0)), 5)</f>
        <v>・サーバの負荷が高くなるため、リソースを適切に配置する必要があります。</v>
      </c>
      <c r="D360" s="390"/>
      <c r="E360" s="390"/>
      <c r="F360" s="390"/>
      <c r="G360" s="390"/>
      <c r="H360" s="391"/>
      <c r="I360" s="391"/>
      <c r="J360" s="391"/>
      <c r="O360" s="99"/>
      <c r="P360" s="99"/>
      <c r="Q360" s="99"/>
    </row>
    <row r="361" spans="2:17">
      <c r="H361" s="391"/>
      <c r="I361" s="391"/>
      <c r="J361" s="391"/>
      <c r="O361" s="99"/>
      <c r="P361" s="99"/>
      <c r="Q361" s="99"/>
    </row>
    <row r="362" spans="2:17" ht="20.100000000000001" customHeight="1">
      <c r="C362" s="22" t="s">
        <v>339</v>
      </c>
      <c r="H362" s="391"/>
      <c r="I362" s="391"/>
      <c r="J362" s="391"/>
      <c r="O362" s="99"/>
      <c r="P362" s="99"/>
      <c r="Q362" s="99"/>
    </row>
    <row r="363" spans="2:17">
      <c r="O363" s="99"/>
      <c r="P363" s="99"/>
      <c r="Q363" s="99"/>
    </row>
    <row r="364" spans="2:17">
      <c r="C364" s="378" t="s">
        <v>291</v>
      </c>
      <c r="D364" s="378"/>
      <c r="E364" s="379" t="s">
        <v>292</v>
      </c>
      <c r="F364" s="379"/>
      <c r="G364" s="380" t="s">
        <v>293</v>
      </c>
      <c r="H364" s="380"/>
      <c r="I364" s="381" t="s">
        <v>294</v>
      </c>
      <c r="J364" s="381"/>
      <c r="K364" s="382" t="s">
        <v>295</v>
      </c>
      <c r="L364" s="382"/>
      <c r="M364" s="383" t="s">
        <v>296</v>
      </c>
      <c r="N364" s="383"/>
      <c r="P364" s="69"/>
    </row>
    <row r="365" spans="2:17" ht="86.1" customHeight="1">
      <c r="C365" s="377" t="str">
        <f>$C$10</f>
        <v>・業務アドレスの調査</v>
      </c>
      <c r="D365" s="377"/>
      <c r="E365" s="377" t="str">
        <f>$E$10</f>
        <v>・マルウェア添付メールを送信
・従業員がメールを開封</v>
      </c>
      <c r="F365" s="377"/>
      <c r="G365" s="377" t="str">
        <f>$G$10</f>
        <v>・端末上でのマルウェア実行</v>
      </c>
      <c r="H365" s="377"/>
      <c r="I365" s="377" t="str">
        <f>$I$10</f>
        <v>・重要情報を管理するサーバへの横展開
・権限昇格</v>
      </c>
      <c r="J365" s="377"/>
      <c r="K365" s="377" t="str">
        <f>$K$10</f>
        <v>・標準ポートを使用した疎通
・OSコマンド実行
・コマンド実行履歴の削除</v>
      </c>
      <c r="L365" s="377"/>
      <c r="M365" s="377" t="str">
        <f>$M$10</f>
        <v>・重要情報の暗号化</v>
      </c>
      <c r="N365" s="377"/>
      <c r="P365" s="69"/>
    </row>
    <row r="366" spans="2:17" ht="27.95" customHeight="1">
      <c r="C366" s="377" t="s">
        <v>340</v>
      </c>
      <c r="D366" s="377"/>
      <c r="E366" s="377" t="s">
        <v>340</v>
      </c>
      <c r="F366" s="377"/>
      <c r="G366" s="377" t="s">
        <v>340</v>
      </c>
      <c r="H366" s="377"/>
      <c r="I366" s="377" t="s">
        <v>340</v>
      </c>
      <c r="J366" s="377"/>
      <c r="K366" s="377" t="s">
        <v>340</v>
      </c>
      <c r="L366" s="377"/>
      <c r="M366" s="377" t="s">
        <v>340</v>
      </c>
      <c r="N366" s="377"/>
      <c r="P366" s="69"/>
    </row>
    <row r="367" spans="2:17" ht="20.25" thickBot="1">
      <c r="P367" s="69"/>
    </row>
    <row r="368" spans="2:17" ht="39.950000000000003" customHeight="1" thickBot="1">
      <c r="C368" s="374" t="s">
        <v>344</v>
      </c>
      <c r="D368" s="375"/>
      <c r="E368" s="375"/>
      <c r="F368" s="375"/>
      <c r="G368" s="375"/>
      <c r="H368" s="375"/>
      <c r="I368" s="375"/>
      <c r="J368" s="375"/>
      <c r="K368" s="375"/>
      <c r="L368" s="375"/>
      <c r="M368" s="375"/>
      <c r="N368" s="376"/>
      <c r="P368" s="69"/>
    </row>
    <row r="369" spans="2:17" ht="19.5" customHeight="1">
      <c r="C369" s="22"/>
      <c r="H369" s="99"/>
      <c r="I369" s="99"/>
      <c r="J369" s="99"/>
      <c r="P369" s="69"/>
    </row>
    <row r="370" spans="2:17" ht="19.5" customHeight="1">
      <c r="C370" s="22"/>
      <c r="H370" s="99"/>
      <c r="I370" s="99"/>
      <c r="J370" s="99"/>
      <c r="P370" s="69"/>
    </row>
    <row r="371" spans="2:17" ht="39.75">
      <c r="B371" s="33"/>
      <c r="C371" s="33" t="str">
        <f>VLOOKUP(20,Products!$A$4:$B$35,2,FALSE)</f>
        <v>UEBA（ユーザ振舞い検知ツール）</v>
      </c>
      <c r="P371" s="69"/>
    </row>
    <row r="372" spans="2:17">
      <c r="C372" s="22" t="s">
        <v>334</v>
      </c>
      <c r="H372" s="113" t="s">
        <v>335</v>
      </c>
      <c r="P372" s="69"/>
    </row>
    <row r="373" spans="2:17" ht="57" customHeight="1">
      <c r="C373" s="390" t="str" cm="1">
        <f t="array" aca="1" ref="C373" ca="1">INDEX(Products!A:D, (MATCH(OFFSET(INDIRECT(ADDRESS(ROW(), COLUMN())), -2, 0), Products!B:B, 0)), 4)</f>
        <v>ネットワークやユーザPCから集約したログを集約し、AIを利用してユーザの振る舞いを分析し、普段と違う動作を検知できるツールです。内部不正やマルウェアに感染した端末上で行われる不正な操作の検知ができます。</v>
      </c>
      <c r="D373" s="390"/>
      <c r="E373" s="390"/>
      <c r="F373" s="390"/>
      <c r="G373" s="390"/>
      <c r="H373" s="392" t="str">
        <f>$H$61</f>
        <v>JIPDEC「企業IT利活⽤動向調査2022」より引用</v>
      </c>
      <c r="I373" s="392"/>
      <c r="J373" s="392"/>
      <c r="P373" s="69"/>
    </row>
    <row r="374" spans="2:17">
      <c r="C374" s="22"/>
      <c r="H374" s="391" t="str">
        <f>$H$62</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374" s="391"/>
      <c r="J374" s="391"/>
      <c r="O374" s="99"/>
      <c r="P374" s="99"/>
      <c r="Q374" s="99"/>
    </row>
    <row r="375" spans="2:17">
      <c r="C375" s="22" t="s">
        <v>348</v>
      </c>
      <c r="G375" s="37"/>
      <c r="H375" s="391"/>
      <c r="I375" s="391"/>
      <c r="J375" s="391"/>
      <c r="O375" s="99"/>
      <c r="P375" s="99"/>
      <c r="Q375" s="99"/>
    </row>
    <row r="376" spans="2:17" ht="100.5" customHeight="1">
      <c r="C376" s="390" t="str" cm="1">
        <f t="array" aca="1" ref="C376" ca="1">INDEX(Products!A:E, (MATCH(OFFSET(INDIRECT(ADDRESS(ROW(), COLUMN())), -5, 0), Products!B:B, 0)), 5)</f>
        <v>・ログ分析ツールSIEMの追加機能として導入されるケースが多いです。
・ユーザの振る舞いをAIで判断するためには一定の学習期間が必要です。</v>
      </c>
      <c r="D376" s="390"/>
      <c r="E376" s="390"/>
      <c r="F376" s="390"/>
      <c r="G376" s="390"/>
      <c r="H376" s="391"/>
      <c r="I376" s="391"/>
      <c r="J376" s="391"/>
      <c r="O376" s="99"/>
      <c r="P376" s="99"/>
      <c r="Q376" s="99"/>
    </row>
    <row r="377" spans="2:17">
      <c r="H377" s="391"/>
      <c r="I377" s="391"/>
      <c r="J377" s="391"/>
      <c r="O377" s="99"/>
      <c r="P377" s="99"/>
      <c r="Q377" s="99"/>
    </row>
    <row r="378" spans="2:17">
      <c r="C378" s="22" t="s">
        <v>339</v>
      </c>
      <c r="H378" s="391"/>
      <c r="I378" s="391"/>
      <c r="J378" s="391"/>
      <c r="O378" s="99"/>
      <c r="P378" s="99"/>
      <c r="Q378" s="99"/>
    </row>
    <row r="379" spans="2:17">
      <c r="O379" s="99"/>
      <c r="P379" s="99"/>
      <c r="Q379" s="99"/>
    </row>
    <row r="380" spans="2:17" ht="20.100000000000001" customHeight="1">
      <c r="C380" s="378" t="s">
        <v>291</v>
      </c>
      <c r="D380" s="378"/>
      <c r="E380" s="379" t="s">
        <v>292</v>
      </c>
      <c r="F380" s="379"/>
      <c r="G380" s="380" t="s">
        <v>293</v>
      </c>
      <c r="H380" s="380"/>
      <c r="I380" s="381" t="s">
        <v>294</v>
      </c>
      <c r="J380" s="381"/>
      <c r="K380" s="382" t="s">
        <v>295</v>
      </c>
      <c r="L380" s="382"/>
      <c r="M380" s="420" t="s">
        <v>296</v>
      </c>
      <c r="N380" s="421"/>
      <c r="P380" s="69"/>
    </row>
    <row r="381" spans="2:17" ht="72" customHeight="1">
      <c r="C381" s="377" t="str">
        <f>$C$10</f>
        <v>・業務アドレスの調査</v>
      </c>
      <c r="D381" s="377"/>
      <c r="E381" s="377" t="str">
        <f>$E$10</f>
        <v>・マルウェア添付メールを送信
・従業員がメールを開封</v>
      </c>
      <c r="F381" s="377"/>
      <c r="G381" s="384" t="str">
        <f>$G$10</f>
        <v>・端末上でのマルウェア実行</v>
      </c>
      <c r="H381" s="384"/>
      <c r="I381" s="384" t="str">
        <f>$I$10</f>
        <v>・重要情報を管理するサーバへの横展開
・権限昇格</v>
      </c>
      <c r="J381" s="384"/>
      <c r="K381" s="384" t="str">
        <f>$K$10</f>
        <v>・標準ポートを使用した疎通
・OSコマンド実行
・コマンド実行履歴の削除</v>
      </c>
      <c r="L381" s="384"/>
      <c r="M381" s="384" t="str">
        <f>$M$10</f>
        <v>・重要情報の暗号化</v>
      </c>
      <c r="N381" s="384"/>
      <c r="P381" s="69"/>
    </row>
    <row r="382" spans="2:17" ht="111" customHeight="1">
      <c r="C382" s="377" t="s">
        <v>340</v>
      </c>
      <c r="D382" s="377"/>
      <c r="E382" s="377" t="s">
        <v>340</v>
      </c>
      <c r="F382" s="377"/>
      <c r="G382" s="389" t="s">
        <v>379</v>
      </c>
      <c r="H382" s="389"/>
      <c r="I382" s="389" t="s">
        <v>380</v>
      </c>
      <c r="J382" s="389"/>
      <c r="K382" s="389" t="s">
        <v>381</v>
      </c>
      <c r="L382" s="389"/>
      <c r="M382" s="389" t="s">
        <v>379</v>
      </c>
      <c r="N382" s="389"/>
      <c r="P382" s="69"/>
    </row>
    <row r="383" spans="2:17" ht="20.25" thickBot="1">
      <c r="P383" s="69"/>
    </row>
    <row r="384" spans="2:17" ht="39.950000000000003" customHeight="1" thickBot="1">
      <c r="C384" s="374" t="s">
        <v>344</v>
      </c>
      <c r="D384" s="375"/>
      <c r="E384" s="375"/>
      <c r="F384" s="375"/>
      <c r="G384" s="375"/>
      <c r="H384" s="375"/>
      <c r="I384" s="375"/>
      <c r="J384" s="375"/>
      <c r="K384" s="375"/>
      <c r="L384" s="375"/>
      <c r="M384" s="375"/>
      <c r="N384" s="376"/>
      <c r="P384" s="69"/>
    </row>
    <row r="385" spans="2:17" ht="19.5" customHeight="1">
      <c r="C385" s="22"/>
      <c r="H385" s="99"/>
      <c r="I385" s="99"/>
      <c r="J385" s="99"/>
      <c r="P385" s="69"/>
    </row>
    <row r="386" spans="2:17" ht="19.5" customHeight="1">
      <c r="C386" s="22"/>
      <c r="H386" s="99"/>
      <c r="I386" s="99"/>
      <c r="J386" s="99"/>
      <c r="P386" s="69"/>
    </row>
    <row r="387" spans="2:17" ht="39.75">
      <c r="B387" s="33"/>
      <c r="C387" s="33" t="str">
        <f>VLOOKUP(21,Products!$A$4:$B$35,2,FALSE)</f>
        <v>社内サーバ/プラットフォームに対する脆弱性診断サービス</v>
      </c>
      <c r="P387" s="69"/>
    </row>
    <row r="388" spans="2:17">
      <c r="C388" s="22" t="s">
        <v>334</v>
      </c>
      <c r="H388" s="113" t="s">
        <v>335</v>
      </c>
      <c r="P388" s="69"/>
    </row>
    <row r="389" spans="2:17" ht="78.95" customHeight="1">
      <c r="C389" s="390" t="str" cm="1">
        <f t="array" aca="1" ref="C389" ca="1">INDEX(Products!A:D, (MATCH(OFFSET(INDIRECT(ADDRESS(ROW(), COLUMN())), -2, 0), Products!B:B, 0)), 4)</f>
        <v>新しくサービスを立ち上げたり、既存システムの定期的な見直しを行う際、脆弱性がないかどうかを自社で開発・提供するサーバ・プラットホームに対してスキャン・模擬攻撃などを行い、穴がないかを診断することのできるサービスです。</v>
      </c>
      <c r="D389" s="390"/>
      <c r="E389" s="390"/>
      <c r="F389" s="390"/>
      <c r="G389" s="390"/>
      <c r="H389" s="392" t="str">
        <f>$H$61</f>
        <v>JIPDEC「企業IT利活⽤動向調査2022」より引用</v>
      </c>
      <c r="I389" s="392"/>
      <c r="J389" s="392"/>
      <c r="P389" s="69"/>
    </row>
    <row r="390" spans="2:17">
      <c r="C390" s="22"/>
      <c r="H390" s="391" t="str">
        <f>$H$62</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390" s="391"/>
      <c r="J390" s="391"/>
      <c r="O390" s="99"/>
      <c r="P390" s="99"/>
      <c r="Q390" s="99"/>
    </row>
    <row r="391" spans="2:17">
      <c r="C391" s="22" t="s">
        <v>348</v>
      </c>
      <c r="G391" s="37"/>
      <c r="H391" s="391"/>
      <c r="I391" s="391"/>
      <c r="J391" s="391"/>
      <c r="O391" s="99"/>
      <c r="P391" s="99"/>
      <c r="Q391" s="99"/>
    </row>
    <row r="392" spans="2:17" ht="100.5" customHeight="1">
      <c r="C392" s="390" t="str" cm="1">
        <f t="array" aca="1" ref="C392" ca="1">INDEX(Products!A:E, (MATCH(OFFSET(INDIRECT(ADDRESS(ROW(), COLUMN())), -5, 0), Products!B:B, 0)), 5)</f>
        <v>・ペネトレーションテストとは異なるものです。</v>
      </c>
      <c r="D392" s="390"/>
      <c r="E392" s="390"/>
      <c r="F392" s="390"/>
      <c r="G392" s="390"/>
      <c r="H392" s="391"/>
      <c r="I392" s="391"/>
      <c r="J392" s="391"/>
      <c r="O392" s="99"/>
      <c r="P392" s="99"/>
      <c r="Q392" s="99"/>
    </row>
    <row r="393" spans="2:17">
      <c r="H393" s="391"/>
      <c r="I393" s="391"/>
      <c r="J393" s="391"/>
      <c r="O393" s="99"/>
      <c r="P393" s="99"/>
      <c r="Q393" s="99"/>
    </row>
    <row r="394" spans="2:17">
      <c r="C394" s="22" t="s">
        <v>339</v>
      </c>
      <c r="H394" s="391"/>
      <c r="I394" s="391"/>
      <c r="J394" s="391"/>
      <c r="O394" s="99"/>
      <c r="P394" s="99"/>
      <c r="Q394" s="99"/>
    </row>
    <row r="395" spans="2:17">
      <c r="O395" s="99"/>
      <c r="P395" s="99"/>
      <c r="Q395" s="99"/>
    </row>
    <row r="396" spans="2:17">
      <c r="C396" s="378" t="s">
        <v>291</v>
      </c>
      <c r="D396" s="378"/>
      <c r="E396" s="379" t="s">
        <v>292</v>
      </c>
      <c r="F396" s="379"/>
      <c r="G396" s="380" t="s">
        <v>293</v>
      </c>
      <c r="H396" s="380"/>
      <c r="I396" s="381" t="s">
        <v>294</v>
      </c>
      <c r="J396" s="381"/>
      <c r="K396" s="382" t="s">
        <v>295</v>
      </c>
      <c r="L396" s="382"/>
      <c r="M396" s="383" t="s">
        <v>296</v>
      </c>
      <c r="N396" s="383"/>
      <c r="P396" s="69"/>
    </row>
    <row r="397" spans="2:17" ht="59.1" customHeight="1">
      <c r="C397" s="377" t="str">
        <f>$C$10</f>
        <v>・業務アドレスの調査</v>
      </c>
      <c r="D397" s="377"/>
      <c r="E397" s="377" t="str">
        <f>$E$10</f>
        <v>・マルウェア添付メールを送信
・従業員がメールを開封</v>
      </c>
      <c r="F397" s="377"/>
      <c r="G397" s="377" t="str">
        <f>$G$10</f>
        <v>・端末上でのマルウェア実行</v>
      </c>
      <c r="H397" s="377"/>
      <c r="I397" s="384" t="str">
        <f>$I$10</f>
        <v>・重要情報を管理するサーバへの横展開
・権限昇格</v>
      </c>
      <c r="J397" s="384"/>
      <c r="K397" s="377" t="str">
        <f>$K$10</f>
        <v>・標準ポートを使用した疎通
・OSコマンド実行
・コマンド実行履歴の削除</v>
      </c>
      <c r="L397" s="377"/>
      <c r="M397" s="377" t="str">
        <f>$M$10</f>
        <v>・重要情報の暗号化</v>
      </c>
      <c r="N397" s="377"/>
      <c r="P397" s="69"/>
    </row>
    <row r="398" spans="2:17" ht="135" customHeight="1">
      <c r="C398" s="377" t="s">
        <v>340</v>
      </c>
      <c r="D398" s="377"/>
      <c r="E398" s="377" t="s">
        <v>340</v>
      </c>
      <c r="F398" s="377"/>
      <c r="G398" s="377" t="s">
        <v>340</v>
      </c>
      <c r="H398" s="377"/>
      <c r="I398" s="389" t="s">
        <v>382</v>
      </c>
      <c r="J398" s="389"/>
      <c r="K398" s="377" t="s">
        <v>340</v>
      </c>
      <c r="L398" s="377"/>
      <c r="M398" s="377" t="s">
        <v>340</v>
      </c>
      <c r="N398" s="377"/>
      <c r="P398" s="69"/>
    </row>
    <row r="399" spans="2:17" ht="20.25" thickBot="1">
      <c r="P399" s="69"/>
    </row>
    <row r="400" spans="2:17" ht="39.950000000000003" customHeight="1" thickBot="1">
      <c r="C400" s="374" t="s">
        <v>344</v>
      </c>
      <c r="D400" s="375"/>
      <c r="E400" s="375"/>
      <c r="F400" s="375"/>
      <c r="G400" s="375"/>
      <c r="H400" s="375"/>
      <c r="I400" s="375"/>
      <c r="J400" s="375"/>
      <c r="K400" s="375"/>
      <c r="L400" s="375"/>
      <c r="M400" s="375"/>
      <c r="N400" s="376"/>
      <c r="P400" s="69"/>
    </row>
    <row r="401" spans="2:17" ht="19.5" customHeight="1">
      <c r="C401" s="22"/>
      <c r="H401" s="99"/>
      <c r="I401" s="99"/>
      <c r="J401" s="99"/>
      <c r="P401" s="69"/>
    </row>
    <row r="402" spans="2:17" ht="19.5" customHeight="1">
      <c r="C402" s="22"/>
      <c r="H402" s="99"/>
      <c r="I402" s="99"/>
      <c r="J402" s="99"/>
      <c r="P402" s="69"/>
    </row>
    <row r="403" spans="2:17" ht="39.75">
      <c r="B403" s="33"/>
      <c r="C403" s="33" t="str">
        <f>VLOOKUP(22,Products!$A$4:$B$35,2,FALSE)</f>
        <v>外部WEBサーバに対するアプリケーション脆弱性診断サービス</v>
      </c>
      <c r="P403" s="69"/>
    </row>
    <row r="404" spans="2:17">
      <c r="C404" s="22" t="s">
        <v>334</v>
      </c>
      <c r="H404" s="113" t="s">
        <v>335</v>
      </c>
      <c r="P404" s="69"/>
    </row>
    <row r="405" spans="2:17" ht="78.95" customHeight="1">
      <c r="C405" s="390" t="str" cm="1">
        <f t="array" aca="1" ref="C405" ca="1">INDEX(Products!A:D, (MATCH(OFFSET(INDIRECT(ADDRESS(ROW(), COLUMN())), -2, 0), Products!B:B, 0)), 4)</f>
        <v>自社が運営するWebサービスに対して、脆弱性がないかどうかをスキャン・模擬攻撃などを行い、穴がないかを診断することのできるサービスです。</v>
      </c>
      <c r="D405" s="390"/>
      <c r="E405" s="390"/>
      <c r="F405" s="390"/>
      <c r="G405" s="390"/>
      <c r="H405" s="392" t="str">
        <f>$H$61</f>
        <v>JIPDEC「企業IT利活⽤動向調査2022」より引用</v>
      </c>
      <c r="I405" s="392"/>
      <c r="J405" s="392"/>
      <c r="P405" s="69"/>
    </row>
    <row r="406" spans="2:17">
      <c r="C406" s="22"/>
      <c r="H406" s="391" t="str">
        <f>$H$62</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406" s="391"/>
      <c r="J406" s="391"/>
      <c r="O406" s="99"/>
      <c r="P406" s="99"/>
      <c r="Q406" s="99"/>
    </row>
    <row r="407" spans="2:17">
      <c r="C407" s="22" t="s">
        <v>348</v>
      </c>
      <c r="G407" s="37"/>
      <c r="H407" s="391"/>
      <c r="I407" s="391"/>
      <c r="J407" s="391"/>
      <c r="O407" s="99"/>
      <c r="P407" s="99"/>
      <c r="Q407" s="99"/>
    </row>
    <row r="408" spans="2:17" ht="100.5" customHeight="1">
      <c r="C408" s="390" t="str" cm="1">
        <f t="array" aca="1" ref="C408" ca="1">INDEX(Products!A:E, (MATCH(OFFSET(INDIRECT(ADDRESS(ROW(), COLUMN())), -5, 0), Products!B:B, 0)), 5)</f>
        <v>・ペネトレーションテストとは異なるものです。</v>
      </c>
      <c r="D408" s="390"/>
      <c r="E408" s="390"/>
      <c r="F408" s="390"/>
      <c r="G408" s="390"/>
      <c r="H408" s="391"/>
      <c r="I408" s="391"/>
      <c r="J408" s="391"/>
      <c r="O408" s="99"/>
      <c r="P408" s="99"/>
      <c r="Q408" s="99"/>
    </row>
    <row r="409" spans="2:17">
      <c r="H409" s="391"/>
      <c r="I409" s="391"/>
      <c r="J409" s="391"/>
      <c r="O409" s="99"/>
      <c r="P409" s="99"/>
      <c r="Q409" s="99"/>
    </row>
    <row r="410" spans="2:17">
      <c r="C410" s="22" t="s">
        <v>339</v>
      </c>
      <c r="H410" s="391"/>
      <c r="I410" s="391"/>
      <c r="J410" s="391"/>
      <c r="O410" s="99"/>
      <c r="P410" s="99"/>
      <c r="Q410" s="99"/>
    </row>
    <row r="411" spans="2:17">
      <c r="O411" s="99"/>
      <c r="P411" s="99"/>
      <c r="Q411" s="99"/>
    </row>
    <row r="412" spans="2:17">
      <c r="C412" s="378" t="s">
        <v>291</v>
      </c>
      <c r="D412" s="378"/>
      <c r="E412" s="379" t="s">
        <v>292</v>
      </c>
      <c r="F412" s="379"/>
      <c r="G412" s="380" t="s">
        <v>293</v>
      </c>
      <c r="H412" s="380"/>
      <c r="I412" s="381" t="s">
        <v>294</v>
      </c>
      <c r="J412" s="381"/>
      <c r="K412" s="382" t="s">
        <v>295</v>
      </c>
      <c r="L412" s="382"/>
      <c r="M412" s="383" t="s">
        <v>296</v>
      </c>
      <c r="N412" s="383"/>
      <c r="P412" s="69"/>
    </row>
    <row r="413" spans="2:17" ht="59.1" customHeight="1">
      <c r="C413" s="377" t="str">
        <f>$C$10</f>
        <v>・業務アドレスの調査</v>
      </c>
      <c r="D413" s="377"/>
      <c r="E413" s="377" t="str">
        <f>$E$10</f>
        <v>・マルウェア添付メールを送信
・従業員がメールを開封</v>
      </c>
      <c r="F413" s="377"/>
      <c r="G413" s="377" t="str">
        <f>$G$10</f>
        <v>・端末上でのマルウェア実行</v>
      </c>
      <c r="H413" s="377"/>
      <c r="I413" s="377" t="str">
        <f>$I$10</f>
        <v>・重要情報を管理するサーバへの横展開
・権限昇格</v>
      </c>
      <c r="J413" s="377"/>
      <c r="K413" s="377" t="str">
        <f>$K$10</f>
        <v>・標準ポートを使用した疎通
・OSコマンド実行
・コマンド実行履歴の削除</v>
      </c>
      <c r="L413" s="377"/>
      <c r="M413" s="377" t="str">
        <f>$M$10</f>
        <v>・重要情報の暗号化</v>
      </c>
      <c r="N413" s="377"/>
      <c r="P413" s="69"/>
    </row>
    <row r="414" spans="2:17" ht="30" customHeight="1">
      <c r="C414" s="377" t="s">
        <v>340</v>
      </c>
      <c r="D414" s="377"/>
      <c r="E414" s="377" t="s">
        <v>340</v>
      </c>
      <c r="F414" s="377"/>
      <c r="G414" s="377" t="s">
        <v>340</v>
      </c>
      <c r="H414" s="377"/>
      <c r="I414" s="377" t="s">
        <v>340</v>
      </c>
      <c r="J414" s="377"/>
      <c r="K414" s="377" t="s">
        <v>340</v>
      </c>
      <c r="L414" s="377"/>
      <c r="M414" s="377" t="s">
        <v>340</v>
      </c>
      <c r="N414" s="377"/>
      <c r="P414" s="69"/>
    </row>
    <row r="415" spans="2:17" ht="20.25" thickBot="1">
      <c r="P415" s="69"/>
    </row>
    <row r="416" spans="2:17" ht="39.950000000000003" customHeight="1" thickBot="1">
      <c r="C416" s="374" t="s">
        <v>344</v>
      </c>
      <c r="D416" s="375"/>
      <c r="E416" s="375"/>
      <c r="F416" s="375"/>
      <c r="G416" s="375"/>
      <c r="H416" s="375"/>
      <c r="I416" s="375"/>
      <c r="J416" s="375"/>
      <c r="K416" s="375"/>
      <c r="L416" s="375"/>
      <c r="M416" s="375"/>
      <c r="N416" s="376"/>
      <c r="P416" s="69"/>
    </row>
    <row r="417" spans="2:17" ht="19.5" customHeight="1">
      <c r="C417" s="22"/>
      <c r="H417" s="99"/>
      <c r="I417" s="99"/>
      <c r="J417" s="99"/>
      <c r="P417" s="69"/>
    </row>
    <row r="418" spans="2:17" ht="19.5" customHeight="1">
      <c r="C418" s="22"/>
      <c r="H418" s="99"/>
      <c r="I418" s="99"/>
      <c r="J418" s="99"/>
      <c r="P418" s="69"/>
    </row>
    <row r="419" spans="2:17" ht="39.75">
      <c r="B419" s="33"/>
      <c r="C419" s="33" t="str">
        <f>VLOOKUP(23,Products!$A$4:$B$35,2,FALSE)</f>
        <v>侵入検知ツール</v>
      </c>
      <c r="P419" s="69"/>
    </row>
    <row r="420" spans="2:17">
      <c r="C420" s="22" t="s">
        <v>334</v>
      </c>
      <c r="H420" s="113" t="s">
        <v>335</v>
      </c>
      <c r="P420" s="69"/>
    </row>
    <row r="421" spans="2:17" ht="81" customHeight="1">
      <c r="C421" s="390" t="str" cm="1">
        <f t="array" aca="1" ref="C421" ca="1">INDEX(Products!A:D, (MATCH(OFFSET(INDIRECT(ADDRESS(ROW(), COLUMN())), -2, 0), Products!B:B, 0)), 4)</f>
        <v>パケットや通信ログを監視して攻撃者の侵入を検知するIDS等の製品を侵入検知ツールと呼びます。
適切な検知・遮断ルールの設定（チューニング）の難しさから社外のセキュリティ専門企業などが
請け負うサービスもあります。</v>
      </c>
      <c r="D421" s="390"/>
      <c r="E421" s="390"/>
      <c r="F421" s="390"/>
      <c r="G421" s="390"/>
      <c r="H421" s="390" t="s">
        <v>383</v>
      </c>
      <c r="I421" s="390"/>
      <c r="J421" s="390"/>
      <c r="P421" s="69"/>
    </row>
    <row r="422" spans="2:17">
      <c r="C422" s="22"/>
      <c r="H422" s="391" t="str">
        <f>$H$62</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422" s="391"/>
      <c r="J422" s="391"/>
      <c r="O422" s="99"/>
      <c r="P422" s="99"/>
      <c r="Q422" s="99"/>
    </row>
    <row r="423" spans="2:17">
      <c r="C423" s="22" t="s">
        <v>348</v>
      </c>
      <c r="G423" s="37"/>
      <c r="H423" s="391"/>
      <c r="I423" s="391"/>
      <c r="J423" s="391"/>
      <c r="O423" s="99"/>
      <c r="P423" s="99"/>
      <c r="Q423" s="99"/>
    </row>
    <row r="424" spans="2:17" ht="100.5" customHeight="1">
      <c r="C424" s="390" t="str" cm="1">
        <f t="array" aca="1" ref="C424" ca="1">INDEX(Products!A:E, (MATCH(OFFSET(INDIRECT(ADDRESS(ROW(), COLUMN())), -5, 0), Products!B:B, 0)), 5)</f>
        <v xml:space="preserve">・検知ルールによっては誤検知が発生するため、ルールのアップデート体制やアラートを処理する際のルールが必要となります。
・検知精度を高めるためにはチューニングが必要です。自社で運用が可能か、外部委託が必要か検討を実施してください。				</v>
      </c>
      <c r="D424" s="390"/>
      <c r="E424" s="390"/>
      <c r="F424" s="390"/>
      <c r="G424" s="390"/>
      <c r="H424" s="391"/>
      <c r="I424" s="391"/>
      <c r="J424" s="391"/>
      <c r="O424" s="99"/>
      <c r="P424" s="99"/>
      <c r="Q424" s="99"/>
    </row>
    <row r="425" spans="2:17">
      <c r="H425" s="391"/>
      <c r="I425" s="391"/>
      <c r="J425" s="391"/>
      <c r="O425" s="99"/>
      <c r="P425" s="99"/>
      <c r="Q425" s="99"/>
    </row>
    <row r="426" spans="2:17">
      <c r="C426" s="22" t="s">
        <v>384</v>
      </c>
      <c r="H426" s="391"/>
      <c r="I426" s="391"/>
      <c r="J426" s="391"/>
      <c r="O426" s="99"/>
      <c r="P426" s="99"/>
      <c r="Q426" s="99"/>
    </row>
    <row r="427" spans="2:17">
      <c r="O427" s="99"/>
      <c r="P427" s="99"/>
      <c r="Q427" s="99"/>
    </row>
    <row r="428" spans="2:17">
      <c r="C428" s="378" t="s">
        <v>291</v>
      </c>
      <c r="D428" s="378"/>
      <c r="E428" s="379" t="s">
        <v>292</v>
      </c>
      <c r="F428" s="379"/>
      <c r="G428" s="380" t="s">
        <v>293</v>
      </c>
      <c r="H428" s="380"/>
      <c r="I428" s="381" t="s">
        <v>294</v>
      </c>
      <c r="J428" s="381"/>
      <c r="K428" s="382" t="s">
        <v>295</v>
      </c>
      <c r="L428" s="382"/>
      <c r="M428" s="383" t="s">
        <v>296</v>
      </c>
      <c r="N428" s="383"/>
      <c r="P428" s="69"/>
    </row>
    <row r="429" spans="2:17" ht="63.95" customHeight="1">
      <c r="C429" s="377" t="str">
        <f>$C$10</f>
        <v>・業務アドレスの調査</v>
      </c>
      <c r="D429" s="377"/>
      <c r="E429" s="377" t="str">
        <f>$E$10</f>
        <v>・マルウェア添付メールを送信
・従業員がメールを開封</v>
      </c>
      <c r="F429" s="377"/>
      <c r="G429" s="377" t="str">
        <f>$G$10</f>
        <v>・端末上でのマルウェア実行</v>
      </c>
      <c r="H429" s="377"/>
      <c r="I429" s="384" t="str">
        <f>$I$10</f>
        <v>・重要情報を管理するサーバへの横展開
・権限昇格</v>
      </c>
      <c r="J429" s="384"/>
      <c r="K429" s="384" t="str">
        <f>$K$10</f>
        <v>・標準ポートを使用した疎通
・OSコマンド実行
・コマンド実行履歴の削除</v>
      </c>
      <c r="L429" s="384"/>
      <c r="M429" s="377" t="str">
        <f>$M$10</f>
        <v>・重要情報の暗号化</v>
      </c>
      <c r="N429" s="377"/>
      <c r="P429" s="69"/>
    </row>
    <row r="430" spans="2:17" ht="95.1" customHeight="1">
      <c r="C430" s="377" t="s">
        <v>340</v>
      </c>
      <c r="D430" s="377"/>
      <c r="E430" s="377" t="s">
        <v>340</v>
      </c>
      <c r="F430" s="377"/>
      <c r="G430" s="377" t="s">
        <v>340</v>
      </c>
      <c r="H430" s="377"/>
      <c r="I430" s="389" t="s">
        <v>385</v>
      </c>
      <c r="J430" s="389"/>
      <c r="K430" s="387" t="s">
        <v>385</v>
      </c>
      <c r="L430" s="388"/>
      <c r="M430" s="377" t="s">
        <v>340</v>
      </c>
      <c r="N430" s="377"/>
      <c r="P430" s="69"/>
    </row>
    <row r="431" spans="2:17">
      <c r="P431" s="69"/>
    </row>
    <row r="432" spans="2:17" ht="39.950000000000003" customHeight="1" thickBot="1">
      <c r="C432" s="374" t="s">
        <v>344</v>
      </c>
      <c r="D432" s="375"/>
      <c r="E432" s="375"/>
      <c r="F432" s="375"/>
      <c r="G432" s="375"/>
      <c r="H432" s="375"/>
      <c r="I432" s="375"/>
      <c r="J432" s="375"/>
      <c r="K432" s="375"/>
      <c r="L432" s="375"/>
      <c r="M432" s="375"/>
      <c r="N432" s="376"/>
      <c r="P432" s="69"/>
    </row>
    <row r="433" spans="2:17" ht="19.5" customHeight="1">
      <c r="C433" s="22"/>
      <c r="H433" s="99"/>
      <c r="I433" s="99"/>
      <c r="J433" s="99"/>
      <c r="P433" s="69"/>
    </row>
    <row r="434" spans="2:17" ht="19.5" customHeight="1">
      <c r="C434" s="22"/>
      <c r="H434" s="99"/>
      <c r="I434" s="99"/>
      <c r="J434" s="99"/>
      <c r="P434" s="69"/>
    </row>
    <row r="435" spans="2:17" ht="39.75">
      <c r="B435" s="33"/>
      <c r="C435" s="33" t="str">
        <f>VLOOKUP(24,Products!$A$4:$B$35,2,FALSE)</f>
        <v>セキュリティ機器の運用アウトソーシング</v>
      </c>
      <c r="P435" s="69"/>
    </row>
    <row r="436" spans="2:17">
      <c r="C436" s="22" t="s">
        <v>334</v>
      </c>
      <c r="H436" s="113" t="s">
        <v>335</v>
      </c>
      <c r="P436" s="69"/>
    </row>
    <row r="437" spans="2:17" ht="59.1" customHeight="1">
      <c r="C437" s="390" t="str" cm="1">
        <f t="array" aca="1" ref="C437" ca="1">INDEX(Products!A:D, (MATCH(OFFSET(INDIRECT(ADDRESS(ROW(), COLUMN())), -2, 0), Products!B:B, 0)), 4)</f>
        <v>FW、SIEM, IDSなどのセキュリティ製品のメンテナンス・検知時の一時対応を
社外のセキュリティ専門企業などが請け負うサービスです。
マネージドセキュリティサービス（MSS）と呼ばれることもあります。</v>
      </c>
      <c r="D437" s="390"/>
      <c r="E437" s="390"/>
      <c r="F437" s="390"/>
      <c r="G437" s="390"/>
      <c r="H437" s="392" t="str">
        <f>$H$61</f>
        <v>JIPDEC「企業IT利活⽤動向調査2022」より引用</v>
      </c>
      <c r="I437" s="392"/>
      <c r="J437" s="392"/>
      <c r="P437" s="69"/>
    </row>
    <row r="438" spans="2:17" ht="40.5" customHeight="1">
      <c r="C438" s="22"/>
      <c r="H438" s="391" t="str">
        <f>$H$62</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438" s="391"/>
      <c r="J438" s="391"/>
      <c r="O438" s="99"/>
      <c r="P438" s="99"/>
      <c r="Q438" s="99"/>
    </row>
    <row r="439" spans="2:17">
      <c r="C439" s="22" t="s">
        <v>348</v>
      </c>
      <c r="G439" s="37"/>
      <c r="H439" s="391"/>
      <c r="I439" s="391"/>
      <c r="J439" s="391"/>
      <c r="O439" s="99"/>
      <c r="P439" s="99"/>
      <c r="Q439" s="99"/>
    </row>
    <row r="440" spans="2:17" ht="81" customHeight="1">
      <c r="C440" s="390" t="str" cm="1">
        <f t="array" aca="1" ref="C440" ca="1">INDEX(Products!A:E, (MATCH(OFFSET(INDIRECT(ADDRESS(ROW(), COLUMN())), -5, 0), Products!B:B, 0)), 5)</f>
        <v>・検知後の連絡対応などは委託元でフローなどを綿密に作成する必要があります。
・異常がなくても月時レポートなどで運用状況を報告するのが一般的です。</v>
      </c>
      <c r="D440" s="390"/>
      <c r="E440" s="390"/>
      <c r="F440" s="390"/>
      <c r="G440" s="390"/>
      <c r="H440" s="391"/>
      <c r="I440" s="391"/>
      <c r="J440" s="391"/>
      <c r="O440" s="99"/>
      <c r="P440" s="99"/>
      <c r="Q440" s="99"/>
    </row>
    <row r="441" spans="2:17">
      <c r="H441" s="391"/>
      <c r="I441" s="391"/>
      <c r="J441" s="391"/>
      <c r="O441" s="99"/>
      <c r="P441" s="99"/>
      <c r="Q441" s="99"/>
    </row>
    <row r="442" spans="2:17">
      <c r="C442" s="22" t="s">
        <v>339</v>
      </c>
      <c r="H442" s="391"/>
      <c r="I442" s="391"/>
      <c r="J442" s="391"/>
      <c r="O442" s="99"/>
      <c r="P442" s="99"/>
      <c r="Q442" s="99"/>
    </row>
    <row r="443" spans="2:17">
      <c r="C443" s="143" t="s">
        <v>386</v>
      </c>
      <c r="H443" s="391"/>
      <c r="I443" s="391"/>
      <c r="J443" s="391"/>
      <c r="O443" s="99"/>
      <c r="P443" s="99"/>
      <c r="Q443" s="99"/>
    </row>
    <row r="444" spans="2:17">
      <c r="O444" s="99"/>
      <c r="P444" s="99"/>
      <c r="Q444" s="99"/>
    </row>
    <row r="445" spans="2:17">
      <c r="C445" s="378" t="s">
        <v>291</v>
      </c>
      <c r="D445" s="378"/>
      <c r="E445" s="379" t="s">
        <v>292</v>
      </c>
      <c r="F445" s="379"/>
      <c r="G445" s="380" t="s">
        <v>293</v>
      </c>
      <c r="H445" s="380"/>
      <c r="I445" s="381" t="s">
        <v>294</v>
      </c>
      <c r="J445" s="381"/>
      <c r="K445" s="382" t="s">
        <v>295</v>
      </c>
      <c r="L445" s="382"/>
      <c r="M445" s="383" t="s">
        <v>296</v>
      </c>
      <c r="N445" s="383"/>
      <c r="P445" s="69"/>
    </row>
    <row r="446" spans="2:17" ht="81.95" customHeight="1">
      <c r="C446" s="377" t="str">
        <f>$C$10</f>
        <v>・業務アドレスの調査</v>
      </c>
      <c r="D446" s="377"/>
      <c r="E446" s="377" t="str">
        <f>$E$10</f>
        <v>・マルウェア添付メールを送信
・従業員がメールを開封</v>
      </c>
      <c r="F446" s="377"/>
      <c r="G446" s="377" t="str">
        <f>$G$10</f>
        <v>・端末上でのマルウェア実行</v>
      </c>
      <c r="H446" s="377"/>
      <c r="I446" s="385" t="str">
        <f>$I$10</f>
        <v>・重要情報を管理するサーバへの横展開
・権限昇格</v>
      </c>
      <c r="J446" s="386"/>
      <c r="K446" s="377" t="str">
        <f>$K$10</f>
        <v>・標準ポートを使用した疎通
・OSコマンド実行
・コマンド実行履歴の削除</v>
      </c>
      <c r="L446" s="377"/>
      <c r="M446" s="377" t="str">
        <f>$M$10</f>
        <v>・重要情報の暗号化</v>
      </c>
      <c r="N446" s="377"/>
      <c r="P446" s="69"/>
    </row>
    <row r="447" spans="2:17" ht="21.95" customHeight="1">
      <c r="C447" s="377" t="s">
        <v>340</v>
      </c>
      <c r="D447" s="377"/>
      <c r="E447" s="377" t="s">
        <v>340</v>
      </c>
      <c r="F447" s="377"/>
      <c r="G447" s="377" t="s">
        <v>340</v>
      </c>
      <c r="H447" s="377"/>
      <c r="I447" s="385" t="s">
        <v>340</v>
      </c>
      <c r="J447" s="386"/>
      <c r="K447" s="377" t="s">
        <v>340</v>
      </c>
      <c r="L447" s="377"/>
      <c r="M447" s="377" t="s">
        <v>340</v>
      </c>
      <c r="N447" s="377"/>
      <c r="P447" s="69"/>
    </row>
    <row r="448" spans="2:17" ht="20.25" thickBot="1">
      <c r="P448" s="69"/>
    </row>
    <row r="449" spans="2:17" ht="39.950000000000003" customHeight="1" thickBot="1">
      <c r="C449" s="374" t="s">
        <v>344</v>
      </c>
      <c r="D449" s="375"/>
      <c r="E449" s="375"/>
      <c r="F449" s="375"/>
      <c r="G449" s="375"/>
      <c r="H449" s="375"/>
      <c r="I449" s="375"/>
      <c r="J449" s="375"/>
      <c r="K449" s="375"/>
      <c r="L449" s="375"/>
      <c r="M449" s="375"/>
      <c r="N449" s="376"/>
      <c r="P449" s="69"/>
    </row>
    <row r="450" spans="2:17" ht="19.5" customHeight="1">
      <c r="C450" s="22"/>
      <c r="H450" s="99"/>
      <c r="I450" s="99"/>
      <c r="J450" s="99"/>
      <c r="P450" s="69"/>
    </row>
    <row r="451" spans="2:17" ht="19.5" customHeight="1">
      <c r="C451" s="22"/>
      <c r="H451" s="99"/>
      <c r="I451" s="99"/>
      <c r="J451" s="99"/>
      <c r="P451" s="69"/>
    </row>
    <row r="452" spans="2:17" ht="39.75">
      <c r="B452" s="33"/>
      <c r="C452" s="33" t="str">
        <f>VLOOKUP(25,Products!$A$4:$B$35,2,FALSE)</f>
        <v>セキュリティオペレーションセンター（SOC）による総合的なセキュリティ監視</v>
      </c>
      <c r="P452" s="69"/>
    </row>
    <row r="453" spans="2:17">
      <c r="C453" s="22" t="s">
        <v>334</v>
      </c>
      <c r="H453" s="113" t="s">
        <v>335</v>
      </c>
      <c r="P453" s="69"/>
    </row>
    <row r="454" spans="2:17" ht="105" customHeight="1">
      <c r="C454" s="390" t="str" cm="1">
        <f t="array" aca="1" ref="C454" ca="1">INDEX(Products!A:D, (MATCH(OFFSET(INDIRECT(ADDRESS(ROW(), COLUMN())), -2, 0), Products!B:B, 0)), 4)</f>
        <v>SOC(Security Operation Center)とは、24時間365日体制でネットワークやデバイスを監視し、
サイバー攻撃の検出や分析、対応策のアドバイスを行う組織をいいます。
セキュリティ関連の組織としては他にもCSIRT(Computer Security Incident Response Team)が
ありますが、CSIRTはインシデントが発生した時の対応に重点が置かれているのに対し、SOCはインシデントの検知に重点が置かれている点が特徴的です。</v>
      </c>
      <c r="D454" s="390"/>
      <c r="E454" s="390"/>
      <c r="F454" s="390"/>
      <c r="G454" s="390"/>
      <c r="H454" s="392" t="str">
        <f>$H$61</f>
        <v>JIPDEC「企業IT利活⽤動向調査2022」より引用</v>
      </c>
      <c r="I454" s="392"/>
      <c r="J454" s="392"/>
      <c r="P454" s="69"/>
    </row>
    <row r="455" spans="2:17">
      <c r="C455" s="22"/>
      <c r="H455" s="391" t="str">
        <f>$H$62</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455" s="391"/>
      <c r="J455" s="391"/>
      <c r="O455" s="99"/>
      <c r="P455" s="99"/>
      <c r="Q455" s="99"/>
    </row>
    <row r="456" spans="2:17">
      <c r="C456" s="22" t="s">
        <v>348</v>
      </c>
      <c r="G456" s="37"/>
      <c r="H456" s="391"/>
      <c r="I456" s="391"/>
      <c r="J456" s="391"/>
      <c r="O456" s="99"/>
      <c r="P456" s="99"/>
      <c r="Q456" s="99"/>
    </row>
    <row r="457" spans="2:17" ht="100.5" customHeight="1">
      <c r="C457" s="390" t="str" cm="1">
        <f t="array" aca="1" ref="C457" ca="1">INDEX(Products!A:E, (MATCH(OFFSET(INDIRECT(ADDRESS(ROW(), COLUMN())), -5, 0), Products!B:B, 0)), 5)</f>
        <v>・業務に必要な作業手順やテンプレート、プロセスを特定し、明確な文書を作成する事が必要です。
・SOCの任務や課題を明確にし、対応内容やその業務範囲について、具体的に調整した上で、
SOCの責任範囲を定義する必要があります。
・管理が行き届かない機器(いわゆるシャドーIT)で発生したインシデントは、
SOCも対処できないため、資産管理を適切に行う必要があります。</v>
      </c>
      <c r="D457" s="390"/>
      <c r="E457" s="390"/>
      <c r="F457" s="390"/>
      <c r="G457" s="390"/>
      <c r="H457" s="391"/>
      <c r="I457" s="391"/>
      <c r="J457" s="391"/>
      <c r="O457" s="99"/>
      <c r="P457" s="99"/>
      <c r="Q457" s="99"/>
    </row>
    <row r="458" spans="2:17">
      <c r="H458" s="391"/>
      <c r="I458" s="391"/>
      <c r="J458" s="391"/>
      <c r="O458" s="99"/>
      <c r="P458" s="99"/>
      <c r="Q458" s="99"/>
    </row>
    <row r="459" spans="2:17">
      <c r="C459" s="22" t="s">
        <v>339</v>
      </c>
      <c r="H459" s="391"/>
      <c r="I459" s="391"/>
      <c r="J459" s="391"/>
      <c r="O459" s="99"/>
      <c r="P459" s="99"/>
      <c r="Q459" s="99"/>
    </row>
    <row r="460" spans="2:17">
      <c r="O460" s="99"/>
      <c r="P460" s="99"/>
      <c r="Q460" s="99"/>
    </row>
    <row r="461" spans="2:17">
      <c r="C461" s="378" t="s">
        <v>291</v>
      </c>
      <c r="D461" s="378"/>
      <c r="E461" s="379" t="s">
        <v>292</v>
      </c>
      <c r="F461" s="379"/>
      <c r="G461" s="380" t="s">
        <v>293</v>
      </c>
      <c r="H461" s="380"/>
      <c r="I461" s="381" t="s">
        <v>294</v>
      </c>
      <c r="J461" s="381"/>
      <c r="K461" s="382" t="s">
        <v>295</v>
      </c>
      <c r="L461" s="382"/>
      <c r="M461" s="383" t="s">
        <v>296</v>
      </c>
      <c r="N461" s="383"/>
      <c r="P461" s="69"/>
    </row>
    <row r="462" spans="2:17" ht="57.95" customHeight="1">
      <c r="C462" s="377" t="str">
        <f>$C$10</f>
        <v>・業務アドレスの調査</v>
      </c>
      <c r="D462" s="377"/>
      <c r="E462" s="384" t="str">
        <f>$E$10</f>
        <v>・マルウェア添付メールを送信
・従業員がメールを開封</v>
      </c>
      <c r="F462" s="384"/>
      <c r="G462" s="385" t="str">
        <f>$G$10</f>
        <v>・端末上でのマルウェア実行</v>
      </c>
      <c r="H462" s="386"/>
      <c r="I462" s="384" t="str">
        <f>$I$10</f>
        <v>・重要情報を管理するサーバへの横展開
・権限昇格</v>
      </c>
      <c r="J462" s="384"/>
      <c r="K462" s="384" t="str">
        <f>$K$10</f>
        <v>・標準ポートを使用した疎通
・OSコマンド実行
・コマンド実行履歴の削除</v>
      </c>
      <c r="L462" s="384"/>
      <c r="M462" s="377" t="str">
        <f>$M$10</f>
        <v>・重要情報の暗号化</v>
      </c>
      <c r="N462" s="377"/>
      <c r="P462" s="69"/>
    </row>
    <row r="463" spans="2:17" ht="108.95" customHeight="1">
      <c r="C463" s="377" t="s">
        <v>340</v>
      </c>
      <c r="D463" s="377"/>
      <c r="E463" s="389" t="s">
        <v>354</v>
      </c>
      <c r="F463" s="389"/>
      <c r="G463" s="377" t="s">
        <v>340</v>
      </c>
      <c r="H463" s="377"/>
      <c r="I463" s="387" t="s">
        <v>387</v>
      </c>
      <c r="J463" s="388"/>
      <c r="K463" s="389" t="s">
        <v>354</v>
      </c>
      <c r="L463" s="389"/>
      <c r="M463" s="377" t="s">
        <v>340</v>
      </c>
      <c r="N463" s="377"/>
      <c r="P463" s="69"/>
    </row>
    <row r="464" spans="2:17">
      <c r="P464" s="69"/>
    </row>
    <row r="465" spans="2:17" ht="39.950000000000003" customHeight="1" thickBot="1">
      <c r="C465" s="374" t="s">
        <v>344</v>
      </c>
      <c r="D465" s="375"/>
      <c r="E465" s="375"/>
      <c r="F465" s="375"/>
      <c r="G465" s="375"/>
      <c r="H465" s="375"/>
      <c r="I465" s="375"/>
      <c r="J465" s="375"/>
      <c r="K465" s="375"/>
      <c r="L465" s="375"/>
      <c r="M465" s="375"/>
      <c r="N465" s="376"/>
      <c r="P465" s="69"/>
    </row>
    <row r="466" spans="2:17" ht="19.5" customHeight="1">
      <c r="C466" s="22"/>
      <c r="H466" s="99"/>
      <c r="I466" s="99"/>
      <c r="J466" s="99"/>
      <c r="P466" s="69"/>
    </row>
    <row r="467" spans="2:17" ht="19.5" customHeight="1">
      <c r="C467" s="22"/>
      <c r="H467" s="99"/>
      <c r="I467" s="99"/>
      <c r="J467" s="99"/>
      <c r="P467" s="69"/>
    </row>
    <row r="468" spans="2:17" ht="39.75">
      <c r="B468" s="33"/>
      <c r="C468" s="33" t="str">
        <f>VLOOKUP(26,Products!$A$4:$B$35,2,FALSE)</f>
        <v>セキュリティ情報（脅威情報含む）有償配信サービス</v>
      </c>
      <c r="P468" s="69"/>
    </row>
    <row r="469" spans="2:17">
      <c r="C469" s="22" t="s">
        <v>334</v>
      </c>
      <c r="H469" s="113" t="s">
        <v>335</v>
      </c>
      <c r="P469" s="69"/>
    </row>
    <row r="470" spans="2:17" ht="58.5" customHeight="1">
      <c r="C470" s="390" t="str" cm="1">
        <f t="array" aca="1" ref="C470" ca="1">INDEX(Products!A:D, (MATCH(OFFSET(INDIRECT(ADDRESS(ROW(), COLUMN())), -2, 0), Products!B:B, 0)), 4)</f>
        <v>脅威インテリジェンスと呼ばれる、サイバーセキュリティにおける脅威の防止や検知に利用できる情報の総称を有償で購入するサービスです。特定の業界・業種を標的としたサイバー攻撃への対策検討に有効です。</v>
      </c>
      <c r="D470" s="390"/>
      <c r="E470" s="390"/>
      <c r="F470" s="390"/>
      <c r="G470" s="390"/>
      <c r="H470" s="392" t="str">
        <f>$H$61</f>
        <v>JIPDEC「企業IT利活⽤動向調査2022」より引用</v>
      </c>
      <c r="I470" s="392"/>
      <c r="J470" s="392"/>
      <c r="P470" s="69"/>
    </row>
    <row r="471" spans="2:17">
      <c r="C471" s="22"/>
      <c r="H471" s="391" t="str">
        <f>$H$62</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471" s="391"/>
      <c r="J471" s="391"/>
      <c r="O471" s="99"/>
      <c r="P471" s="99"/>
      <c r="Q471" s="99"/>
    </row>
    <row r="472" spans="2:17">
      <c r="C472" s="22" t="s">
        <v>348</v>
      </c>
      <c r="G472" s="37"/>
      <c r="H472" s="391"/>
      <c r="I472" s="391"/>
      <c r="J472" s="391"/>
      <c r="O472" s="99"/>
      <c r="P472" s="99"/>
      <c r="Q472" s="99"/>
    </row>
    <row r="473" spans="2:17" ht="100.5" customHeight="1">
      <c r="C473" s="390" t="str" cm="1">
        <f t="array" aca="1" ref="C473" ca="1">INDEX(Products!A:E, (MATCH(OFFSET(INDIRECT(ADDRESS(ROW(), COLUMN())), -5, 0), Products!B:B, 0)), 5)</f>
        <v>・サービスによって公開情報から脆弱性情報をまとめただけのものからダークウェブを調査し攻撃者の次の標的となっているかを知ることができるものまで脅威情報は様々な種類があります。自組織に必要な情報の選定が必要になります。</v>
      </c>
      <c r="D473" s="390"/>
      <c r="E473" s="390"/>
      <c r="F473" s="390"/>
      <c r="G473" s="390"/>
      <c r="H473" s="391"/>
      <c r="I473" s="391"/>
      <c r="J473" s="391"/>
      <c r="O473" s="99"/>
      <c r="P473" s="99"/>
      <c r="Q473" s="99"/>
    </row>
    <row r="474" spans="2:17">
      <c r="H474" s="391"/>
      <c r="I474" s="391"/>
      <c r="J474" s="391"/>
      <c r="O474" s="99"/>
      <c r="P474" s="99"/>
      <c r="Q474" s="99"/>
    </row>
    <row r="475" spans="2:17">
      <c r="C475" s="22" t="s">
        <v>339</v>
      </c>
      <c r="H475" s="391"/>
      <c r="I475" s="391"/>
      <c r="J475" s="391"/>
      <c r="O475" s="99"/>
      <c r="P475" s="99"/>
      <c r="Q475" s="99"/>
    </row>
    <row r="476" spans="2:17">
      <c r="O476" s="99"/>
      <c r="P476" s="99"/>
      <c r="Q476" s="99"/>
    </row>
    <row r="477" spans="2:17">
      <c r="C477" s="378" t="s">
        <v>291</v>
      </c>
      <c r="D477" s="378"/>
      <c r="E477" s="379" t="s">
        <v>292</v>
      </c>
      <c r="F477" s="379"/>
      <c r="G477" s="380" t="s">
        <v>293</v>
      </c>
      <c r="H477" s="380"/>
      <c r="I477" s="381" t="s">
        <v>294</v>
      </c>
      <c r="J477" s="381"/>
      <c r="K477" s="382" t="s">
        <v>295</v>
      </c>
      <c r="L477" s="382"/>
      <c r="M477" s="383" t="s">
        <v>296</v>
      </c>
      <c r="N477" s="383"/>
      <c r="P477" s="69"/>
    </row>
    <row r="478" spans="2:17" ht="59.1" customHeight="1">
      <c r="C478" s="385" t="str">
        <f>$C$10</f>
        <v>・業務アドレスの調査</v>
      </c>
      <c r="D478" s="386"/>
      <c r="E478" s="385" t="str">
        <f>$E$10</f>
        <v>・マルウェア添付メールを送信
・従業員がメールを開封</v>
      </c>
      <c r="F478" s="386"/>
      <c r="G478" s="385" t="str">
        <f>$G$10</f>
        <v>・端末上でのマルウェア実行</v>
      </c>
      <c r="H478" s="386"/>
      <c r="I478" s="384" t="str">
        <f>$I$10</f>
        <v>・重要情報を管理するサーバへの横展開
・権限昇格</v>
      </c>
      <c r="J478" s="384"/>
      <c r="K478" s="385" t="str">
        <f>$K$10</f>
        <v>・標準ポートを使用した疎通
・OSコマンド実行
・コマンド実行履歴の削除</v>
      </c>
      <c r="L478" s="386"/>
      <c r="M478" s="385" t="str">
        <f>$M$10</f>
        <v>・重要情報の暗号化</v>
      </c>
      <c r="N478" s="386"/>
      <c r="P478" s="69"/>
    </row>
    <row r="479" spans="2:17" ht="80.099999999999994" customHeight="1">
      <c r="C479" s="377" t="s">
        <v>340</v>
      </c>
      <c r="D479" s="377"/>
      <c r="E479" s="377" t="s">
        <v>340</v>
      </c>
      <c r="F479" s="377"/>
      <c r="G479" s="377" t="s">
        <v>340</v>
      </c>
      <c r="H479" s="377"/>
      <c r="I479" s="389" t="s">
        <v>388</v>
      </c>
      <c r="J479" s="389"/>
      <c r="K479" s="377" t="s">
        <v>340</v>
      </c>
      <c r="L479" s="377"/>
      <c r="M479" s="377" t="s">
        <v>340</v>
      </c>
      <c r="N479" s="377"/>
      <c r="P479" s="69"/>
    </row>
    <row r="480" spans="2:17" ht="20.25" thickBot="1">
      <c r="P480" s="69"/>
    </row>
    <row r="481" spans="2:17" ht="39.950000000000003" customHeight="1" thickBot="1">
      <c r="C481" s="374" t="s">
        <v>344</v>
      </c>
      <c r="D481" s="375"/>
      <c r="E481" s="375"/>
      <c r="F481" s="375"/>
      <c r="G481" s="375"/>
      <c r="H481" s="375"/>
      <c r="I481" s="375"/>
      <c r="J481" s="375"/>
      <c r="K481" s="375"/>
      <c r="L481" s="375"/>
      <c r="M481" s="375"/>
      <c r="N481" s="376"/>
      <c r="P481" s="69"/>
    </row>
    <row r="482" spans="2:17" ht="19.5" customHeight="1">
      <c r="C482" s="22"/>
      <c r="H482" s="99"/>
      <c r="I482" s="99"/>
      <c r="J482" s="99"/>
      <c r="P482" s="69"/>
    </row>
    <row r="483" spans="2:17" ht="19.5" customHeight="1">
      <c r="C483" s="22"/>
      <c r="H483" s="99"/>
      <c r="I483" s="99"/>
      <c r="J483" s="99"/>
      <c r="P483" s="69"/>
    </row>
    <row r="484" spans="2:17" ht="39.75">
      <c r="B484" s="33"/>
      <c r="C484" s="33" t="str">
        <f>VLOOKUP(27,Products!$A$4:$B$35,2,FALSE)</f>
        <v>サイバー保険（個人情報漏洩保険含む）</v>
      </c>
      <c r="P484" s="69"/>
    </row>
    <row r="485" spans="2:17">
      <c r="C485" s="22" t="s">
        <v>334</v>
      </c>
      <c r="H485" s="113" t="s">
        <v>335</v>
      </c>
      <c r="P485" s="69"/>
    </row>
    <row r="486" spans="2:17" ht="60" customHeight="1">
      <c r="C486" s="390" t="str" cm="1">
        <f t="array" aca="1" ref="C486" ca="1">INDEX(Products!A:D, (MATCH(OFFSET(INDIRECT(ADDRESS(ROW(), COLUMN())), -2, 0), Products!B:B, 0)), 4)</f>
        <v>サイバーインシデントが発生した際に発生する損害額の一部が補償されるサービスです。</v>
      </c>
      <c r="D486" s="390"/>
      <c r="E486" s="390"/>
      <c r="F486" s="390"/>
      <c r="G486" s="390"/>
      <c r="H486" s="392" t="str">
        <f>$H$61</f>
        <v>JIPDEC「企業IT利活⽤動向調査2022」より引用</v>
      </c>
      <c r="I486" s="392"/>
      <c r="J486" s="392"/>
      <c r="P486" s="69"/>
    </row>
    <row r="487" spans="2:17">
      <c r="C487" s="22"/>
      <c r="H487" s="391" t="str">
        <f>$H$62</f>
        <v>調査実施期間：2022年1⽉15⽇〜1⽉17⽇
実施主体　　：⼀般財団法⼈⽇本情報経済社会推進協会
　　　　　　　株式会社アイ・ティ・アール
調査方式　　：ITR独⾃パネルを利⽤したWebアンケート
調査対象　　：以下の条件を満たす個⼈　約14,000⼈
　　　　　　　• 従業員数2名以上の国内企業の勤務者であること
　　　　　　　• 情報システム、経営企画、総務・⼈事、業務改⾰系部⾨の
　　　　　　　　いずれかに所属していること
　　　　　　　• IT戦略策定または情報セキュリティの従事者であること
　　　　　　　• 係⻑相当職以上の役職者であること
有効回答数　：982件（1社1⼈）</v>
      </c>
      <c r="I487" s="391"/>
      <c r="J487" s="391"/>
      <c r="O487" s="99"/>
      <c r="P487" s="99"/>
      <c r="Q487" s="99"/>
    </row>
    <row r="488" spans="2:17">
      <c r="C488" s="22" t="s">
        <v>348</v>
      </c>
      <c r="G488" s="37"/>
      <c r="H488" s="391"/>
      <c r="I488" s="391"/>
      <c r="J488" s="391"/>
      <c r="O488" s="99"/>
      <c r="P488" s="99"/>
      <c r="Q488" s="99"/>
    </row>
    <row r="489" spans="2:17" ht="81" customHeight="1">
      <c r="C489" s="390" t="str" cm="1">
        <f t="array" aca="1" ref="C489" ca="1">INDEX(Products!A:E, (MATCH(OFFSET(INDIRECT(ADDRESS(ROW(), COLUMN())), -5, 0), Products!B:B, 0)), 5)</f>
        <v>・リスク低減策ではなくリスク移転策であり、自組織のリスク低減策が必要十分であるか確認・評価を行った上で選択する必要があります。
・サイバー保険の内容により免責事項、補償される損害額、付帯サービスが異なります。</v>
      </c>
      <c r="D489" s="390"/>
      <c r="E489" s="390"/>
      <c r="F489" s="390"/>
      <c r="G489" s="390"/>
      <c r="H489" s="391"/>
      <c r="I489" s="391"/>
      <c r="J489" s="391"/>
      <c r="O489" s="99"/>
      <c r="P489" s="99"/>
      <c r="Q489" s="99"/>
    </row>
    <row r="490" spans="2:17">
      <c r="H490" s="391"/>
      <c r="I490" s="391"/>
      <c r="J490" s="391"/>
      <c r="O490" s="99"/>
      <c r="P490" s="99"/>
      <c r="Q490" s="99"/>
    </row>
    <row r="491" spans="2:17">
      <c r="C491" s="22" t="s">
        <v>339</v>
      </c>
      <c r="H491" s="391"/>
      <c r="I491" s="391"/>
      <c r="J491" s="391"/>
      <c r="O491" s="99"/>
      <c r="P491" s="99"/>
      <c r="Q491" s="99"/>
    </row>
    <row r="492" spans="2:17">
      <c r="C492" s="128" t="s">
        <v>389</v>
      </c>
      <c r="H492" s="391"/>
      <c r="I492" s="391"/>
      <c r="J492" s="391"/>
      <c r="O492" s="99"/>
      <c r="P492" s="99"/>
      <c r="Q492" s="99"/>
    </row>
    <row r="493" spans="2:17">
      <c r="O493" s="99"/>
      <c r="P493" s="99"/>
      <c r="Q493" s="99"/>
    </row>
    <row r="494" spans="2:17">
      <c r="C494" s="378" t="s">
        <v>291</v>
      </c>
      <c r="D494" s="378"/>
      <c r="E494" s="379" t="s">
        <v>292</v>
      </c>
      <c r="F494" s="379"/>
      <c r="G494" s="380" t="s">
        <v>293</v>
      </c>
      <c r="H494" s="380"/>
      <c r="I494" s="381" t="s">
        <v>294</v>
      </c>
      <c r="J494" s="381"/>
      <c r="K494" s="382" t="s">
        <v>295</v>
      </c>
      <c r="L494" s="382"/>
      <c r="M494" s="383" t="s">
        <v>296</v>
      </c>
      <c r="N494" s="383"/>
      <c r="P494" s="69"/>
    </row>
    <row r="495" spans="2:17" ht="66" customHeight="1">
      <c r="C495" s="377" t="str">
        <f>$C$10</f>
        <v>・業務アドレスの調査</v>
      </c>
      <c r="D495" s="377"/>
      <c r="E495" s="377" t="str">
        <f>$E$10</f>
        <v>・マルウェア添付メールを送信
・従業員がメールを開封</v>
      </c>
      <c r="F495" s="377"/>
      <c r="G495" s="377" t="str">
        <f>$G$10</f>
        <v>・端末上でのマルウェア実行</v>
      </c>
      <c r="H495" s="377"/>
      <c r="I495" s="377" t="str">
        <f>$I$10</f>
        <v>・重要情報を管理するサーバへの横展開
・権限昇格</v>
      </c>
      <c r="J495" s="377"/>
      <c r="K495" s="377" t="str">
        <f>$K$10</f>
        <v>・標準ポートを使用した疎通
・OSコマンド実行
・コマンド実行履歴の削除</v>
      </c>
      <c r="L495" s="377"/>
      <c r="M495" s="377" t="str">
        <f>$M$10</f>
        <v>・重要情報の暗号化</v>
      </c>
      <c r="N495" s="377"/>
      <c r="P495" s="69"/>
    </row>
    <row r="496" spans="2:17" ht="24.95" customHeight="1">
      <c r="C496" s="377" t="s">
        <v>340</v>
      </c>
      <c r="D496" s="377"/>
      <c r="E496" s="377" t="s">
        <v>340</v>
      </c>
      <c r="F496" s="377"/>
      <c r="G496" s="377" t="s">
        <v>340</v>
      </c>
      <c r="H496" s="377"/>
      <c r="I496" s="377" t="s">
        <v>340</v>
      </c>
      <c r="J496" s="377"/>
      <c r="K496" s="377" t="s">
        <v>340</v>
      </c>
      <c r="L496" s="377"/>
      <c r="M496" s="377" t="s">
        <v>340</v>
      </c>
      <c r="N496" s="377"/>
      <c r="P496" s="69"/>
    </row>
    <row r="497" spans="3:16" ht="20.25" thickBot="1">
      <c r="P497" s="69"/>
    </row>
    <row r="498" spans="3:16" ht="39.950000000000003" customHeight="1" thickBot="1">
      <c r="C498" s="374" t="s">
        <v>344</v>
      </c>
      <c r="D498" s="375"/>
      <c r="E498" s="375"/>
      <c r="F498" s="375"/>
      <c r="G498" s="375"/>
      <c r="H498" s="375"/>
      <c r="I498" s="375"/>
      <c r="J498" s="375"/>
      <c r="K498" s="375"/>
      <c r="L498" s="375"/>
      <c r="M498" s="375"/>
      <c r="N498" s="376"/>
      <c r="P498" s="69"/>
    </row>
    <row r="499" spans="3:16" ht="19.5" customHeight="1">
      <c r="C499" s="22"/>
      <c r="H499" s="99"/>
      <c r="I499" s="99"/>
      <c r="J499" s="99"/>
      <c r="P499" s="69"/>
    </row>
    <row r="500" spans="3:16" ht="19.5" customHeight="1">
      <c r="C500" s="22"/>
      <c r="H500" s="99"/>
      <c r="I500" s="99"/>
      <c r="J500" s="99"/>
      <c r="P500" s="69"/>
    </row>
  </sheetData>
  <sheetProtection algorithmName="SHA-512" hashValue="5mfRBjsLXjuZ05LzINgKvyzidO68pJcIjf2pD1WEg+RTkywm9wnEvZc3v46qR2mIBTjd+jdMLNJKLZRQbZJLDg==" saltValue="xUIfYQg79WD87IiqrxCkJg==" spinCount="100000" sheet="1" objects="1" scenarios="1"/>
  <mergeCells count="707">
    <mergeCell ref="C381:D381"/>
    <mergeCell ref="C349:D349"/>
    <mergeCell ref="E349:F349"/>
    <mergeCell ref="G349:H349"/>
    <mergeCell ref="I349:J349"/>
    <mergeCell ref="C366:D366"/>
    <mergeCell ref="E366:F366"/>
    <mergeCell ref="M429:N429"/>
    <mergeCell ref="G429:H429"/>
    <mergeCell ref="K414:L414"/>
    <mergeCell ref="G381:H381"/>
    <mergeCell ref="M414:N414"/>
    <mergeCell ref="E429:F429"/>
    <mergeCell ref="M382:N382"/>
    <mergeCell ref="H405:J405"/>
    <mergeCell ref="E414:F414"/>
    <mergeCell ref="M396:N396"/>
    <mergeCell ref="M397:N397"/>
    <mergeCell ref="C392:G392"/>
    <mergeCell ref="K396:L396"/>
    <mergeCell ref="E381:F381"/>
    <mergeCell ref="C382:D382"/>
    <mergeCell ref="H389:J389"/>
    <mergeCell ref="C424:G424"/>
    <mergeCell ref="M348:N348"/>
    <mergeCell ref="K350:L350"/>
    <mergeCell ref="M350:N350"/>
    <mergeCell ref="E380:F380"/>
    <mergeCell ref="G380:H380"/>
    <mergeCell ref="I380:J380"/>
    <mergeCell ref="I381:J381"/>
    <mergeCell ref="K381:L381"/>
    <mergeCell ref="M381:N381"/>
    <mergeCell ref="G366:H366"/>
    <mergeCell ref="I366:J366"/>
    <mergeCell ref="K366:L366"/>
    <mergeCell ref="M366:N366"/>
    <mergeCell ref="C376:G376"/>
    <mergeCell ref="H374:J378"/>
    <mergeCell ref="K380:L380"/>
    <mergeCell ref="M380:N380"/>
    <mergeCell ref="C380:D380"/>
    <mergeCell ref="M365:N365"/>
    <mergeCell ref="G348:H348"/>
    <mergeCell ref="K349:L349"/>
    <mergeCell ref="H373:J373"/>
    <mergeCell ref="C373:G373"/>
    <mergeCell ref="C368:N368"/>
    <mergeCell ref="C489:G489"/>
    <mergeCell ref="C486:G486"/>
    <mergeCell ref="C447:D447"/>
    <mergeCell ref="E447:F447"/>
    <mergeCell ref="G447:H447"/>
    <mergeCell ref="G199:H199"/>
    <mergeCell ref="I199:J199"/>
    <mergeCell ref="K199:L199"/>
    <mergeCell ref="M199:N199"/>
    <mergeCell ref="C199:D199"/>
    <mergeCell ref="I269:J269"/>
    <mergeCell ref="K269:L269"/>
    <mergeCell ref="I270:J270"/>
    <mergeCell ref="K270:L270"/>
    <mergeCell ref="M270:N270"/>
    <mergeCell ref="C254:D254"/>
    <mergeCell ref="E254:F254"/>
    <mergeCell ref="C253:D253"/>
    <mergeCell ref="M269:N269"/>
    <mergeCell ref="G254:H254"/>
    <mergeCell ref="I254:J254"/>
    <mergeCell ref="K254:L254"/>
    <mergeCell ref="M254:N254"/>
    <mergeCell ref="K412:L412"/>
    <mergeCell ref="E477:F477"/>
    <mergeCell ref="E479:F479"/>
    <mergeCell ref="G479:H479"/>
    <mergeCell ref="I479:J479"/>
    <mergeCell ref="K479:L479"/>
    <mergeCell ref="M478:N478"/>
    <mergeCell ref="I477:J477"/>
    <mergeCell ref="K477:L477"/>
    <mergeCell ref="M477:N477"/>
    <mergeCell ref="K478:L478"/>
    <mergeCell ref="H342:J346"/>
    <mergeCell ref="C348:D348"/>
    <mergeCell ref="C341:G341"/>
    <mergeCell ref="C336:N336"/>
    <mergeCell ref="C365:D365"/>
    <mergeCell ref="E365:F365"/>
    <mergeCell ref="G365:H365"/>
    <mergeCell ref="I365:J365"/>
    <mergeCell ref="K365:L365"/>
    <mergeCell ref="E348:F348"/>
    <mergeCell ref="M349:N349"/>
    <mergeCell ref="M364:N364"/>
    <mergeCell ref="G350:H350"/>
    <mergeCell ref="I350:J350"/>
    <mergeCell ref="C350:D350"/>
    <mergeCell ref="E350:F350"/>
    <mergeCell ref="H357:J357"/>
    <mergeCell ref="C352:N352"/>
    <mergeCell ref="C360:G360"/>
    <mergeCell ref="C357:G357"/>
    <mergeCell ref="H358:J362"/>
    <mergeCell ref="C364:D364"/>
    <mergeCell ref="E364:F364"/>
    <mergeCell ref="G364:H364"/>
    <mergeCell ref="E333:F333"/>
    <mergeCell ref="G333:H333"/>
    <mergeCell ref="I333:J333"/>
    <mergeCell ref="K333:L333"/>
    <mergeCell ref="C334:D334"/>
    <mergeCell ref="E334:F334"/>
    <mergeCell ref="G334:H334"/>
    <mergeCell ref="I334:J334"/>
    <mergeCell ref="K334:L334"/>
    <mergeCell ref="E318:F318"/>
    <mergeCell ref="G318:H318"/>
    <mergeCell ref="I318:J318"/>
    <mergeCell ref="K318:L318"/>
    <mergeCell ref="I348:J348"/>
    <mergeCell ref="K348:L348"/>
    <mergeCell ref="C320:N320"/>
    <mergeCell ref="M318:N318"/>
    <mergeCell ref="H326:J330"/>
    <mergeCell ref="C332:D332"/>
    <mergeCell ref="E332:F332"/>
    <mergeCell ref="G332:H332"/>
    <mergeCell ref="I332:J332"/>
    <mergeCell ref="K332:L332"/>
    <mergeCell ref="M332:N332"/>
    <mergeCell ref="M333:N333"/>
    <mergeCell ref="M334:N334"/>
    <mergeCell ref="H341:J341"/>
    <mergeCell ref="C333:D333"/>
    <mergeCell ref="C328:G328"/>
    <mergeCell ref="C344:G344"/>
    <mergeCell ref="C325:G325"/>
    <mergeCell ref="C318:D318"/>
    <mergeCell ref="H325:J325"/>
    <mergeCell ref="K302:L302"/>
    <mergeCell ref="M302:N302"/>
    <mergeCell ref="I316:J316"/>
    <mergeCell ref="K316:L316"/>
    <mergeCell ref="M316:N316"/>
    <mergeCell ref="C317:D317"/>
    <mergeCell ref="E317:F317"/>
    <mergeCell ref="G317:H317"/>
    <mergeCell ref="I317:J317"/>
    <mergeCell ref="K317:L317"/>
    <mergeCell ref="M317:N317"/>
    <mergeCell ref="C304:N304"/>
    <mergeCell ref="C312:G312"/>
    <mergeCell ref="C309:G309"/>
    <mergeCell ref="C302:D302"/>
    <mergeCell ref="E302:F302"/>
    <mergeCell ref="G302:H302"/>
    <mergeCell ref="I302:J302"/>
    <mergeCell ref="H309:J309"/>
    <mergeCell ref="C316:D316"/>
    <mergeCell ref="E316:F316"/>
    <mergeCell ref="G316:H316"/>
    <mergeCell ref="C301:D301"/>
    <mergeCell ref="E301:F301"/>
    <mergeCell ref="G301:H301"/>
    <mergeCell ref="I301:J301"/>
    <mergeCell ref="K301:L301"/>
    <mergeCell ref="M301:N301"/>
    <mergeCell ref="H294:J298"/>
    <mergeCell ref="C300:D300"/>
    <mergeCell ref="E300:F300"/>
    <mergeCell ref="G300:H300"/>
    <mergeCell ref="I300:J300"/>
    <mergeCell ref="C296:G296"/>
    <mergeCell ref="K284:L284"/>
    <mergeCell ref="M284:N284"/>
    <mergeCell ref="C285:D285"/>
    <mergeCell ref="E285:F285"/>
    <mergeCell ref="G285:H285"/>
    <mergeCell ref="I285:J285"/>
    <mergeCell ref="C286:D286"/>
    <mergeCell ref="K300:L300"/>
    <mergeCell ref="M300:N300"/>
    <mergeCell ref="C293:G293"/>
    <mergeCell ref="C288:N288"/>
    <mergeCell ref="H293:J293"/>
    <mergeCell ref="E286:F286"/>
    <mergeCell ref="G286:H286"/>
    <mergeCell ref="I286:J286"/>
    <mergeCell ref="K286:L286"/>
    <mergeCell ref="M286:N286"/>
    <mergeCell ref="E284:F284"/>
    <mergeCell ref="G284:H284"/>
    <mergeCell ref="I284:J284"/>
    <mergeCell ref="E236:F236"/>
    <mergeCell ref="G236:H236"/>
    <mergeCell ref="I236:J236"/>
    <mergeCell ref="K236:L236"/>
    <mergeCell ref="M236:N236"/>
    <mergeCell ref="C224:N224"/>
    <mergeCell ref="C232:G232"/>
    <mergeCell ref="G253:H253"/>
    <mergeCell ref="K285:L285"/>
    <mergeCell ref="M285:N285"/>
    <mergeCell ref="H277:J277"/>
    <mergeCell ref="C277:G277"/>
    <mergeCell ref="H262:J266"/>
    <mergeCell ref="E270:F270"/>
    <mergeCell ref="G270:H270"/>
    <mergeCell ref="H261:J261"/>
    <mergeCell ref="I253:J253"/>
    <mergeCell ref="K253:L253"/>
    <mergeCell ref="M253:N253"/>
    <mergeCell ref="E253:F253"/>
    <mergeCell ref="M237:N237"/>
    <mergeCell ref="E238:F238"/>
    <mergeCell ref="G238:H238"/>
    <mergeCell ref="I238:J238"/>
    <mergeCell ref="K238:L238"/>
    <mergeCell ref="M238:N238"/>
    <mergeCell ref="K252:L252"/>
    <mergeCell ref="M252:N252"/>
    <mergeCell ref="C240:N240"/>
    <mergeCell ref="C237:D237"/>
    <mergeCell ref="E237:F237"/>
    <mergeCell ref="I237:J237"/>
    <mergeCell ref="K237:L237"/>
    <mergeCell ref="H245:J245"/>
    <mergeCell ref="G237:H237"/>
    <mergeCell ref="H246:J250"/>
    <mergeCell ref="G252:H252"/>
    <mergeCell ref="I252:J252"/>
    <mergeCell ref="C248:G248"/>
    <mergeCell ref="C238:D238"/>
    <mergeCell ref="E200:F200"/>
    <mergeCell ref="G200:H200"/>
    <mergeCell ref="I200:J200"/>
    <mergeCell ref="C222:D222"/>
    <mergeCell ref="G222:H222"/>
    <mergeCell ref="I222:J222"/>
    <mergeCell ref="K220:L220"/>
    <mergeCell ref="M220:N220"/>
    <mergeCell ref="C221:D221"/>
    <mergeCell ref="E221:F221"/>
    <mergeCell ref="G221:H221"/>
    <mergeCell ref="I221:J221"/>
    <mergeCell ref="K200:L200"/>
    <mergeCell ref="I220:J220"/>
    <mergeCell ref="M200:N200"/>
    <mergeCell ref="K222:L222"/>
    <mergeCell ref="G220:H220"/>
    <mergeCell ref="M222:N222"/>
    <mergeCell ref="C200:D200"/>
    <mergeCell ref="E222:F222"/>
    <mergeCell ref="J40:N40"/>
    <mergeCell ref="J41:N41"/>
    <mergeCell ref="C54:E54"/>
    <mergeCell ref="F54:I54"/>
    <mergeCell ref="J54:N54"/>
    <mergeCell ref="J50:N50"/>
    <mergeCell ref="J43:N43"/>
    <mergeCell ref="J44:N44"/>
    <mergeCell ref="M221:N221"/>
    <mergeCell ref="C170:N170"/>
    <mergeCell ref="C187:N187"/>
    <mergeCell ref="C203:N203"/>
    <mergeCell ref="C185:D185"/>
    <mergeCell ref="E185:F185"/>
    <mergeCell ref="G185:H185"/>
    <mergeCell ref="I185:J185"/>
    <mergeCell ref="K185:L185"/>
    <mergeCell ref="M185:N185"/>
    <mergeCell ref="H193:J197"/>
    <mergeCell ref="M151:N151"/>
    <mergeCell ref="C150:D150"/>
    <mergeCell ref="E150:F150"/>
    <mergeCell ref="G150:H150"/>
    <mergeCell ref="I150:J150"/>
    <mergeCell ref="K69:L69"/>
    <mergeCell ref="M69:N69"/>
    <mergeCell ref="C72:N72"/>
    <mergeCell ref="C85:D85"/>
    <mergeCell ref="E85:F85"/>
    <mergeCell ref="G85:H85"/>
    <mergeCell ref="I85:J85"/>
    <mergeCell ref="K85:L85"/>
    <mergeCell ref="M85:N85"/>
    <mergeCell ref="K84:L84"/>
    <mergeCell ref="M84:N84"/>
    <mergeCell ref="K70:L70"/>
    <mergeCell ref="M70:N70"/>
    <mergeCell ref="H62:J66"/>
    <mergeCell ref="C64:G64"/>
    <mergeCell ref="H61:J61"/>
    <mergeCell ref="C84:D84"/>
    <mergeCell ref="E84:F84"/>
    <mergeCell ref="C69:D69"/>
    <mergeCell ref="E69:F69"/>
    <mergeCell ref="G69:H69"/>
    <mergeCell ref="I69:J69"/>
    <mergeCell ref="G84:H84"/>
    <mergeCell ref="I84:J84"/>
    <mergeCell ref="H77:J77"/>
    <mergeCell ref="C70:D70"/>
    <mergeCell ref="E70:F70"/>
    <mergeCell ref="G70:H70"/>
    <mergeCell ref="I70:J70"/>
    <mergeCell ref="H78:J82"/>
    <mergeCell ref="C80:G80"/>
    <mergeCell ref="J48:N48"/>
    <mergeCell ref="J46:N46"/>
    <mergeCell ref="J53:N53"/>
    <mergeCell ref="C51:E53"/>
    <mergeCell ref="F51:I53"/>
    <mergeCell ref="J47:N47"/>
    <mergeCell ref="C47:E50"/>
    <mergeCell ref="F47:I50"/>
    <mergeCell ref="J49:N49"/>
    <mergeCell ref="J52:N52"/>
    <mergeCell ref="J51:N51"/>
    <mergeCell ref="C30:E30"/>
    <mergeCell ref="F30:I30"/>
    <mergeCell ref="J30:N30"/>
    <mergeCell ref="C22:E28"/>
    <mergeCell ref="C43:E46"/>
    <mergeCell ref="F43:I46"/>
    <mergeCell ref="C31:E31"/>
    <mergeCell ref="F31:I31"/>
    <mergeCell ref="J31:N31"/>
    <mergeCell ref="J33:N33"/>
    <mergeCell ref="C34:E42"/>
    <mergeCell ref="F34:I42"/>
    <mergeCell ref="J34:N34"/>
    <mergeCell ref="J35:N35"/>
    <mergeCell ref="J36:N36"/>
    <mergeCell ref="F22:I22"/>
    <mergeCell ref="J22:N22"/>
    <mergeCell ref="J37:N37"/>
    <mergeCell ref="J38:N38"/>
    <mergeCell ref="J39:N39"/>
    <mergeCell ref="F29:I29"/>
    <mergeCell ref="J42:N42"/>
    <mergeCell ref="J32:N32"/>
    <mergeCell ref="J45:N45"/>
    <mergeCell ref="C32:E33"/>
    <mergeCell ref="F32:I33"/>
    <mergeCell ref="J25:N25"/>
    <mergeCell ref="F25:I25"/>
    <mergeCell ref="C29:E29"/>
    <mergeCell ref="C11:D11"/>
    <mergeCell ref="E11:F11"/>
    <mergeCell ref="G11:H11"/>
    <mergeCell ref="I11:J11"/>
    <mergeCell ref="K11:L11"/>
    <mergeCell ref="M11:N11"/>
    <mergeCell ref="C19:E19"/>
    <mergeCell ref="F19:I19"/>
    <mergeCell ref="J19:N19"/>
    <mergeCell ref="C20:E21"/>
    <mergeCell ref="F20:I21"/>
    <mergeCell ref="J20:N20"/>
    <mergeCell ref="J21:N21"/>
    <mergeCell ref="J26:N26"/>
    <mergeCell ref="F26:I28"/>
    <mergeCell ref="J27:N27"/>
    <mergeCell ref="C17:N17"/>
    <mergeCell ref="J28:N28"/>
    <mergeCell ref="J29:N29"/>
    <mergeCell ref="M9:N9"/>
    <mergeCell ref="C10:D10"/>
    <mergeCell ref="E10:F10"/>
    <mergeCell ref="G10:H10"/>
    <mergeCell ref="I10:J10"/>
    <mergeCell ref="K10:L10"/>
    <mergeCell ref="M10:N10"/>
    <mergeCell ref="C57:N57"/>
    <mergeCell ref="C68:D68"/>
    <mergeCell ref="E68:F68"/>
    <mergeCell ref="G68:H68"/>
    <mergeCell ref="I68:J68"/>
    <mergeCell ref="K68:L68"/>
    <mergeCell ref="M68:N68"/>
    <mergeCell ref="C9:D9"/>
    <mergeCell ref="E9:F9"/>
    <mergeCell ref="G9:H9"/>
    <mergeCell ref="I9:J9"/>
    <mergeCell ref="K9:L9"/>
    <mergeCell ref="F23:I23"/>
    <mergeCell ref="J23:N23"/>
    <mergeCell ref="F24:I24"/>
    <mergeCell ref="J24:N24"/>
    <mergeCell ref="C16:N16"/>
    <mergeCell ref="I118:J118"/>
    <mergeCell ref="K118:L118"/>
    <mergeCell ref="M118:N118"/>
    <mergeCell ref="C119:D119"/>
    <mergeCell ref="E119:F119"/>
    <mergeCell ref="E134:F134"/>
    <mergeCell ref="C86:D86"/>
    <mergeCell ref="E86:F86"/>
    <mergeCell ref="G86:H86"/>
    <mergeCell ref="I86:J86"/>
    <mergeCell ref="K86:L86"/>
    <mergeCell ref="M86:N86"/>
    <mergeCell ref="H94:J100"/>
    <mergeCell ref="C102:D102"/>
    <mergeCell ref="E102:F102"/>
    <mergeCell ref="G102:H102"/>
    <mergeCell ref="I102:J102"/>
    <mergeCell ref="K102:L102"/>
    <mergeCell ref="M102:N102"/>
    <mergeCell ref="C88:N88"/>
    <mergeCell ref="H93:J93"/>
    <mergeCell ref="K103:L103"/>
    <mergeCell ref="M103:N103"/>
    <mergeCell ref="C104:D104"/>
    <mergeCell ref="E104:F104"/>
    <mergeCell ref="G104:H104"/>
    <mergeCell ref="I104:J104"/>
    <mergeCell ref="K104:L104"/>
    <mergeCell ref="M104:N104"/>
    <mergeCell ref="C103:D103"/>
    <mergeCell ref="E103:F103"/>
    <mergeCell ref="M183:N183"/>
    <mergeCell ref="C178:G178"/>
    <mergeCell ref="H111:J111"/>
    <mergeCell ref="H143:J143"/>
    <mergeCell ref="H159:J159"/>
    <mergeCell ref="H175:J175"/>
    <mergeCell ref="C106:N106"/>
    <mergeCell ref="C122:N122"/>
    <mergeCell ref="C134:D134"/>
    <mergeCell ref="K136:L136"/>
    <mergeCell ref="M150:N150"/>
    <mergeCell ref="M152:N152"/>
    <mergeCell ref="C118:D118"/>
    <mergeCell ref="M168:N168"/>
    <mergeCell ref="K166:L166"/>
    <mergeCell ref="M120:N120"/>
    <mergeCell ref="C175:G175"/>
    <mergeCell ref="M184:N184"/>
    <mergeCell ref="G119:H119"/>
    <mergeCell ref="I119:J119"/>
    <mergeCell ref="K119:L119"/>
    <mergeCell ref="M119:N119"/>
    <mergeCell ref="C130:G130"/>
    <mergeCell ref="K134:L134"/>
    <mergeCell ref="M166:N166"/>
    <mergeCell ref="C167:D167"/>
    <mergeCell ref="E167:F167"/>
    <mergeCell ref="G167:H167"/>
    <mergeCell ref="I167:J167"/>
    <mergeCell ref="K167:L167"/>
    <mergeCell ref="M167:N167"/>
    <mergeCell ref="C168:D168"/>
    <mergeCell ref="E168:F168"/>
    <mergeCell ref="G168:H168"/>
    <mergeCell ref="E151:F151"/>
    <mergeCell ref="G151:H151"/>
    <mergeCell ref="I151:J151"/>
    <mergeCell ref="G166:H166"/>
    <mergeCell ref="I166:J166"/>
    <mergeCell ref="M134:N134"/>
    <mergeCell ref="H127:J127"/>
    <mergeCell ref="H230:J234"/>
    <mergeCell ref="C236:D236"/>
    <mergeCell ref="H144:J148"/>
    <mergeCell ref="I135:J135"/>
    <mergeCell ref="K135:L135"/>
    <mergeCell ref="C159:G159"/>
    <mergeCell ref="C220:D220"/>
    <mergeCell ref="E220:F220"/>
    <mergeCell ref="C135:D135"/>
    <mergeCell ref="E135:F135"/>
    <mergeCell ref="E184:F184"/>
    <mergeCell ref="H176:J181"/>
    <mergeCell ref="E183:F183"/>
    <mergeCell ref="G183:H183"/>
    <mergeCell ref="I183:J183"/>
    <mergeCell ref="K183:L183"/>
    <mergeCell ref="C195:G195"/>
    <mergeCell ref="K184:L184"/>
    <mergeCell ref="K152:L152"/>
    <mergeCell ref="C151:D151"/>
    <mergeCell ref="K150:L150"/>
    <mergeCell ref="E199:F199"/>
    <mergeCell ref="I168:J168"/>
    <mergeCell ref="K168:L168"/>
    <mergeCell ref="C264:G264"/>
    <mergeCell ref="C272:N272"/>
    <mergeCell ref="C269:D269"/>
    <mergeCell ref="E269:F269"/>
    <mergeCell ref="G269:H269"/>
    <mergeCell ref="C268:D268"/>
    <mergeCell ref="E268:F268"/>
    <mergeCell ref="G268:H268"/>
    <mergeCell ref="I268:J268"/>
    <mergeCell ref="K268:L268"/>
    <mergeCell ref="M268:N268"/>
    <mergeCell ref="C389:G389"/>
    <mergeCell ref="C405:G405"/>
    <mergeCell ref="H390:J394"/>
    <mergeCell ref="C396:D396"/>
    <mergeCell ref="E396:F396"/>
    <mergeCell ref="G396:H396"/>
    <mergeCell ref="I396:J396"/>
    <mergeCell ref="C416:N416"/>
    <mergeCell ref="C440:G440"/>
    <mergeCell ref="E398:F398"/>
    <mergeCell ref="G398:H398"/>
    <mergeCell ref="I398:J398"/>
    <mergeCell ref="K398:L398"/>
    <mergeCell ref="M398:N398"/>
    <mergeCell ref="C400:N400"/>
    <mergeCell ref="H406:J410"/>
    <mergeCell ref="C412:D412"/>
    <mergeCell ref="E412:F412"/>
    <mergeCell ref="G412:H412"/>
    <mergeCell ref="I412:J412"/>
    <mergeCell ref="M428:N428"/>
    <mergeCell ref="M413:N413"/>
    <mergeCell ref="K428:L428"/>
    <mergeCell ref="C428:D428"/>
    <mergeCell ref="C473:G473"/>
    <mergeCell ref="I429:J429"/>
    <mergeCell ref="H437:J437"/>
    <mergeCell ref="K397:L397"/>
    <mergeCell ref="E445:F445"/>
    <mergeCell ref="G445:H445"/>
    <mergeCell ref="I445:J445"/>
    <mergeCell ref="H470:J470"/>
    <mergeCell ref="G446:H446"/>
    <mergeCell ref="K447:L447"/>
    <mergeCell ref="K429:L429"/>
    <mergeCell ref="G428:H428"/>
    <mergeCell ref="I428:J428"/>
    <mergeCell ref="H422:J426"/>
    <mergeCell ref="C398:D398"/>
    <mergeCell ref="E397:F397"/>
    <mergeCell ref="G397:H397"/>
    <mergeCell ref="I397:J397"/>
    <mergeCell ref="C421:G421"/>
    <mergeCell ref="C413:D413"/>
    <mergeCell ref="E413:F413"/>
    <mergeCell ref="G413:H413"/>
    <mergeCell ref="I413:J413"/>
    <mergeCell ref="K413:L413"/>
    <mergeCell ref="B4:N4"/>
    <mergeCell ref="C61:G61"/>
    <mergeCell ref="C77:G77"/>
    <mergeCell ref="C93:G93"/>
    <mergeCell ref="C96:G98"/>
    <mergeCell ref="C127:G127"/>
    <mergeCell ref="C229:G229"/>
    <mergeCell ref="C245:G245"/>
    <mergeCell ref="C13:N13"/>
    <mergeCell ref="C208:G208"/>
    <mergeCell ref="C201:D201"/>
    <mergeCell ref="E201:F201"/>
    <mergeCell ref="G201:H201"/>
    <mergeCell ref="I201:J201"/>
    <mergeCell ref="K201:L201"/>
    <mergeCell ref="M201:N201"/>
    <mergeCell ref="H210:J218"/>
    <mergeCell ref="H192:J192"/>
    <mergeCell ref="H128:J132"/>
    <mergeCell ref="I184:J184"/>
    <mergeCell ref="H160:J164"/>
    <mergeCell ref="I136:J136"/>
    <mergeCell ref="G184:H184"/>
    <mergeCell ref="G135:H135"/>
    <mergeCell ref="E428:F428"/>
    <mergeCell ref="C481:N481"/>
    <mergeCell ref="H487:J492"/>
    <mergeCell ref="C429:D429"/>
    <mergeCell ref="C477:D477"/>
    <mergeCell ref="C479:D479"/>
    <mergeCell ref="C449:N449"/>
    <mergeCell ref="G477:H477"/>
    <mergeCell ref="M479:N479"/>
    <mergeCell ref="C478:D478"/>
    <mergeCell ref="E478:F478"/>
    <mergeCell ref="G478:H478"/>
    <mergeCell ref="I478:J478"/>
    <mergeCell ref="H438:J443"/>
    <mergeCell ref="C445:D445"/>
    <mergeCell ref="C457:G457"/>
    <mergeCell ref="H454:J454"/>
    <mergeCell ref="K462:L462"/>
    <mergeCell ref="M462:N462"/>
    <mergeCell ref="C463:D463"/>
    <mergeCell ref="H486:J486"/>
    <mergeCell ref="G430:H430"/>
    <mergeCell ref="C470:G470"/>
    <mergeCell ref="C454:G454"/>
    <mergeCell ref="H471:J475"/>
    <mergeCell ref="G103:H103"/>
    <mergeCell ref="I103:J103"/>
    <mergeCell ref="H112:J116"/>
    <mergeCell ref="C111:G111"/>
    <mergeCell ref="C114:G114"/>
    <mergeCell ref="E152:F152"/>
    <mergeCell ref="G152:H152"/>
    <mergeCell ref="I152:J152"/>
    <mergeCell ref="C138:N138"/>
    <mergeCell ref="M135:N135"/>
    <mergeCell ref="C136:D136"/>
    <mergeCell ref="E136:F136"/>
    <mergeCell ref="G136:H136"/>
    <mergeCell ref="C152:D152"/>
    <mergeCell ref="M136:N136"/>
    <mergeCell ref="C143:G143"/>
    <mergeCell ref="C146:G146"/>
    <mergeCell ref="K151:L151"/>
    <mergeCell ref="C120:D120"/>
    <mergeCell ref="E120:F120"/>
    <mergeCell ref="G120:H120"/>
    <mergeCell ref="I120:J120"/>
    <mergeCell ref="K120:L120"/>
    <mergeCell ref="G134:H134"/>
    <mergeCell ref="I134:J134"/>
    <mergeCell ref="C154:N154"/>
    <mergeCell ref="C162:G162"/>
    <mergeCell ref="C166:D166"/>
    <mergeCell ref="E166:F166"/>
    <mergeCell ref="E118:F118"/>
    <mergeCell ref="G118:H118"/>
    <mergeCell ref="C498:N498"/>
    <mergeCell ref="C496:D496"/>
    <mergeCell ref="E496:F496"/>
    <mergeCell ref="G496:H496"/>
    <mergeCell ref="G494:H494"/>
    <mergeCell ref="I494:J494"/>
    <mergeCell ref="K494:L494"/>
    <mergeCell ref="M494:N494"/>
    <mergeCell ref="C495:D495"/>
    <mergeCell ref="E495:F495"/>
    <mergeCell ref="G495:H495"/>
    <mergeCell ref="M496:N496"/>
    <mergeCell ref="C494:D494"/>
    <mergeCell ref="I496:J496"/>
    <mergeCell ref="K496:L496"/>
    <mergeCell ref="E494:F494"/>
    <mergeCell ref="I495:J495"/>
    <mergeCell ref="K495:L495"/>
    <mergeCell ref="M495:N495"/>
    <mergeCell ref="C184:D184"/>
    <mergeCell ref="C181:G181"/>
    <mergeCell ref="C192:G192"/>
    <mergeCell ref="I364:J364"/>
    <mergeCell ref="K364:L364"/>
    <mergeCell ref="E382:F382"/>
    <mergeCell ref="G382:H382"/>
    <mergeCell ref="I382:J382"/>
    <mergeCell ref="K382:L382"/>
    <mergeCell ref="K221:L221"/>
    <mergeCell ref="H229:J229"/>
    <mergeCell ref="C252:D252"/>
    <mergeCell ref="E252:F252"/>
    <mergeCell ref="C270:D270"/>
    <mergeCell ref="C280:G280"/>
    <mergeCell ref="H310:J314"/>
    <mergeCell ref="C183:D183"/>
    <mergeCell ref="C256:N256"/>
    <mergeCell ref="C261:G261"/>
    <mergeCell ref="H278:J282"/>
    <mergeCell ref="C284:D284"/>
    <mergeCell ref="C384:N384"/>
    <mergeCell ref="I463:J463"/>
    <mergeCell ref="K463:L463"/>
    <mergeCell ref="M463:N463"/>
    <mergeCell ref="C432:N432"/>
    <mergeCell ref="H421:J421"/>
    <mergeCell ref="C437:G437"/>
    <mergeCell ref="C430:D430"/>
    <mergeCell ref="I447:J447"/>
    <mergeCell ref="C408:G408"/>
    <mergeCell ref="G414:H414"/>
    <mergeCell ref="I414:J414"/>
    <mergeCell ref="I430:J430"/>
    <mergeCell ref="K430:L430"/>
    <mergeCell ref="M430:N430"/>
    <mergeCell ref="E463:F463"/>
    <mergeCell ref="G463:H463"/>
    <mergeCell ref="E430:F430"/>
    <mergeCell ref="H455:J459"/>
    <mergeCell ref="K445:L445"/>
    <mergeCell ref="M445:N445"/>
    <mergeCell ref="C397:D397"/>
    <mergeCell ref="M412:N412"/>
    <mergeCell ref="C414:D414"/>
    <mergeCell ref="C465:N465"/>
    <mergeCell ref="K446:L446"/>
    <mergeCell ref="M446:N446"/>
    <mergeCell ref="C461:D461"/>
    <mergeCell ref="E461:F461"/>
    <mergeCell ref="G461:H461"/>
    <mergeCell ref="I461:J461"/>
    <mergeCell ref="K461:L461"/>
    <mergeCell ref="M461:N461"/>
    <mergeCell ref="C462:D462"/>
    <mergeCell ref="E462:F462"/>
    <mergeCell ref="G462:H462"/>
    <mergeCell ref="I462:J462"/>
    <mergeCell ref="E446:F446"/>
    <mergeCell ref="C446:D446"/>
    <mergeCell ref="I446:J446"/>
    <mergeCell ref="M447:N447"/>
  </mergeCells>
  <phoneticPr fontId="2"/>
  <hyperlinks>
    <hyperlink ref="C72:N72" location="プロダクト一覧_01" display="▲プロダクト一覧に戻る▲" xr:uid="{00000000-0004-0000-0800-000000000000}"/>
    <hyperlink ref="C88:N88" location="プロダクト一覧_01" display="▲プロダクト一覧に戻る▲" xr:uid="{00000000-0004-0000-0800-000001000000}"/>
    <hyperlink ref="C106:N106" location="プロダクト一覧_01" display="▲プロダクト一覧に戻る▲" xr:uid="{00000000-0004-0000-0800-000002000000}"/>
    <hyperlink ref="C122:N122" location="プロダクト一覧_01" display="▲プロダクト一覧に戻る▲" xr:uid="{00000000-0004-0000-0800-000003000000}"/>
    <hyperlink ref="C138:N138" location="プロダクト一覧_01" display="▲プロダクト一覧に戻る▲" xr:uid="{00000000-0004-0000-0800-000004000000}"/>
    <hyperlink ref="C154:N154" location="プロダクト一覧_01" display="▲プロダクト一覧に戻る▲" xr:uid="{00000000-0004-0000-0800-000005000000}"/>
    <hyperlink ref="C170:N170" location="プロダクト一覧_01" display="▲プロダクト一覧に戻る▲" xr:uid="{00000000-0004-0000-0800-000006000000}"/>
    <hyperlink ref="C187:N187" location="プロダクト一覧_01" display="▲プロダクト一覧に戻る▲" xr:uid="{00000000-0004-0000-0800-000007000000}"/>
    <hyperlink ref="C203:N203" location="プロダクト一覧_01" display="▲プロダクト一覧に戻る▲" xr:uid="{00000000-0004-0000-0800-000008000000}"/>
    <hyperlink ref="C224:N224" location="プロダクト一覧_01" display="▲プロダクト一覧に戻る▲" xr:uid="{00000000-0004-0000-0800-000009000000}"/>
    <hyperlink ref="C240:N240" location="プロダクト一覧_01" display="▲プロダクト一覧に戻る▲" xr:uid="{00000000-0004-0000-0800-00000A000000}"/>
    <hyperlink ref="C256:N256" location="プロダクト一覧_01" display="▲プロダクト一覧に戻る▲" xr:uid="{00000000-0004-0000-0800-00000B000000}"/>
    <hyperlink ref="C272:N272" location="プロダクト一覧_01" display="▲プロダクト一覧に戻る▲" xr:uid="{00000000-0004-0000-0800-00000C000000}"/>
    <hyperlink ref="C288:N288" location="プロダクト一覧_01" display="▲プロダクト一覧に戻る▲" xr:uid="{00000000-0004-0000-0800-00000D000000}"/>
    <hyperlink ref="C304:N304" location="プロダクト一覧_01" display="▲プロダクト一覧に戻る▲" xr:uid="{00000000-0004-0000-0800-00000E000000}"/>
    <hyperlink ref="C320:N320" location="プロダクト一覧_01" display="▲プロダクト一覧に戻る▲" xr:uid="{00000000-0004-0000-0800-00000F000000}"/>
    <hyperlink ref="C336:N336" location="プロダクト一覧_01" display="▲プロダクト一覧に戻る▲" xr:uid="{00000000-0004-0000-0800-000010000000}"/>
    <hyperlink ref="C449:N449" location="プロダクト一覧_01" display="▲プロダクト一覧に戻る▲" xr:uid="{00000000-0004-0000-0800-000011000000}"/>
    <hyperlink ref="C481:N481" location="プロダクト一覧_01" display="▲プロダクト一覧に戻る▲" xr:uid="{00000000-0004-0000-0800-000012000000}"/>
    <hyperlink ref="C498:N498" location="プロダクト一覧_01" display="▲プロダクト一覧に戻る▲" xr:uid="{00000000-0004-0000-0800-000013000000}"/>
    <hyperlink ref="C368:N368" location="プロダクト一覧_01" display="▲プロダクト一覧に戻る▲" xr:uid="{00000000-0004-0000-0800-000014000000}"/>
    <hyperlink ref="C384:N384" location="プロダクト一覧_01" display="▲プロダクト一覧に戻る▲" xr:uid="{00000000-0004-0000-0800-000015000000}"/>
    <hyperlink ref="C400:N400" location="プロダクト一覧_01" display="▲プロダクト一覧に戻る▲" xr:uid="{00000000-0004-0000-0800-000016000000}"/>
    <hyperlink ref="C416:N416" location="プロダクト一覧_01" display="▲プロダクト一覧に戻る▲" xr:uid="{00000000-0004-0000-0800-000017000000}"/>
    <hyperlink ref="C432:N432" location="プロダクト一覧_01" display="▲プロダクト一覧に戻る▲" xr:uid="{00000000-0004-0000-0800-000018000000}"/>
    <hyperlink ref="C465:N465" location="プロダクト一覧_01" display="▲プロダクト一覧に戻る▲" xr:uid="{00000000-0004-0000-0800-000019000000}"/>
    <hyperlink ref="C352:N352" location="プロダクト一覧_01" display="▲プロダクト一覧に戻る▲" xr:uid="{00000000-0004-0000-0800-00001A000000}"/>
  </hyperlinks>
  <pageMargins left="0.7" right="0.7" top="0.75" bottom="0.75" header="0.3" footer="0.3"/>
  <pageSetup paperSize="9" scale="30" orientation="portrait" horizontalDpi="0" verticalDpi="0"/>
  <rowBreaks count="2" manualBreakCount="2">
    <brk id="55" max="16383" man="1"/>
    <brk id="222" max="14" man="1"/>
  </rowBreaks>
  <ignoredErrors>
    <ignoredError sqref="A1" numberStoredAsText="1"/>
  </ignoredErrors>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C64404C31809D14F82B9F247BD2E0C55" ma:contentTypeVersion="11" ma:contentTypeDescription="新しいドキュメントを作成します。" ma:contentTypeScope="" ma:versionID="24bacbfcc64aefbc93027b3d9c18bfad">
  <xsd:schema xmlns:xsd="http://www.w3.org/2001/XMLSchema" xmlns:xs="http://www.w3.org/2001/XMLSchema" xmlns:p="http://schemas.microsoft.com/office/2006/metadata/properties" xmlns:ns2="66be0c01-8b9d-49bc-9be9-4f1ddf71cf99" xmlns:ns3="4d23fccd-84a4-4d53-b6b5-68b4b680300d" targetNamespace="http://schemas.microsoft.com/office/2006/metadata/properties" ma:root="true" ma:fieldsID="e00734de9fb61d155582e1941a0480d0" ns2:_="" ns3:_="">
    <xsd:import namespace="66be0c01-8b9d-49bc-9be9-4f1ddf71cf99"/>
    <xsd:import namespace="4d23fccd-84a4-4d53-b6b5-68b4b680300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be0c01-8b9d-49bc-9be9-4f1ddf71cf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a00f6b2b-39c2-4560-8b29-57f697db4180"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d23fccd-84a4-4d53-b6b5-68b4b680300d"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2f6038f9-2b36-49b1-bdef-f4b3079589c5}" ma:internalName="TaxCatchAll" ma:showField="CatchAllData" ma:web="4d23fccd-84a4-4d53-b6b5-68b4b68030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d23fccd-84a4-4d53-b6b5-68b4b680300d" xsi:nil="true"/>
    <lcf76f155ced4ddcb4097134ff3c332f xmlns="66be0c01-8b9d-49bc-9be9-4f1ddf71cf99">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64C2C10-52EF-49E0-B716-378764D884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be0c01-8b9d-49bc-9be9-4f1ddf71cf99"/>
    <ds:schemaRef ds:uri="4d23fccd-84a4-4d53-b6b5-68b4b68030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84E4A9F-D13B-4E79-A6BE-A05298F1F062}">
  <ds:schemaRefs>
    <ds:schemaRef ds:uri="http://schemas.microsoft.com/office/2006/metadata/properties"/>
    <ds:schemaRef ds:uri="http://schemas.microsoft.com/office/infopath/2007/PartnerControls"/>
    <ds:schemaRef ds:uri="4d23fccd-84a4-4d53-b6b5-68b4b680300d"/>
    <ds:schemaRef ds:uri="66be0c01-8b9d-49bc-9be9-4f1ddf71cf99"/>
  </ds:schemaRefs>
</ds:datastoreItem>
</file>

<file path=customXml/itemProps3.xml><?xml version="1.0" encoding="utf-8"?>
<ds:datastoreItem xmlns:ds="http://schemas.openxmlformats.org/officeDocument/2006/customXml" ds:itemID="{D49A4157-E24F-4404-AC37-2115280053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32</vt:i4>
      </vt:variant>
      <vt:variant>
        <vt:lpstr>名前付き一覧</vt:lpstr>
      </vt:variant>
      <vt:variant>
        <vt:i4>75</vt:i4>
      </vt:variant>
    </vt:vector>
  </HeadingPairs>
  <TitlesOfParts>
    <vt:vector size="107" baseType="lpstr">
      <vt:lpstr>top(旧)</vt:lpstr>
      <vt:lpstr>TOP</vt:lpstr>
      <vt:lpstr>HOW_TO_USE</vt:lpstr>
      <vt:lpstr>算定根拠</vt:lpstr>
      <vt:lpstr>01_損害額試算</vt:lpstr>
      <vt:lpstr>02_損害額試算</vt:lpstr>
      <vt:lpstr>03_損害額試算</vt:lpstr>
      <vt:lpstr>04_損害額試算</vt:lpstr>
      <vt:lpstr>対策と本シナリオにおける効果_01</vt:lpstr>
      <vt:lpstr>対策と本シナリオにおける効果_02</vt:lpstr>
      <vt:lpstr>対策と本シナリオにおける効果_03</vt:lpstr>
      <vt:lpstr>対策と本シナリオにおける効果_04</vt:lpstr>
      <vt:lpstr>対策と本シナリオにおける効果_05</vt:lpstr>
      <vt:lpstr>対策と本シナリオにおける効果_06</vt:lpstr>
      <vt:lpstr>対策と本シナリオにおける効果_07</vt:lpstr>
      <vt:lpstr>対策と本シナリオにおける効果_08</vt:lpstr>
      <vt:lpstr>シナリオ(製造業)</vt:lpstr>
      <vt:lpstr>シナリオ(サービス業)</vt:lpstr>
      <vt:lpstr>シナリオ(インフラ業)</vt:lpstr>
      <vt:lpstr>シナリオ(IT)</vt:lpstr>
      <vt:lpstr>DATA</vt:lpstr>
      <vt:lpstr>01-02</vt:lpstr>
      <vt:lpstr>01-03</vt:lpstr>
      <vt:lpstr>01-05</vt:lpstr>
      <vt:lpstr>01-06</vt:lpstr>
      <vt:lpstr>01-07</vt:lpstr>
      <vt:lpstr>01-08</vt:lpstr>
      <vt:lpstr>DATA_02</vt:lpstr>
      <vt:lpstr>DATA_03</vt:lpstr>
      <vt:lpstr>DATA_04</vt:lpstr>
      <vt:lpstr>AttackScenario</vt:lpstr>
      <vt:lpstr>Products</vt:lpstr>
      <vt:lpstr>'01_損害額試算'!Print_Area</vt:lpstr>
      <vt:lpstr>'01-02'!Print_Area</vt:lpstr>
      <vt:lpstr>'01-03'!Print_Area</vt:lpstr>
      <vt:lpstr>'01-05'!Print_Area</vt:lpstr>
      <vt:lpstr>'01-06'!Print_Area</vt:lpstr>
      <vt:lpstr>'01-07'!Print_Area</vt:lpstr>
      <vt:lpstr>'01-08'!Print_Area</vt:lpstr>
      <vt:lpstr>'02_損害額試算'!Print_Area</vt:lpstr>
      <vt:lpstr>'03_損害額試算'!Print_Area</vt:lpstr>
      <vt:lpstr>'04_損害額試算'!Print_Area</vt:lpstr>
      <vt:lpstr>算定根拠!Print_Area</vt:lpstr>
      <vt:lpstr>対策と本シナリオにおける効果_01!Print_Area</vt:lpstr>
      <vt:lpstr>対策と本シナリオにおける効果_02!Print_Area</vt:lpstr>
      <vt:lpstr>対策と本シナリオにおける効果_03!Print_Area</vt:lpstr>
      <vt:lpstr>対策と本シナリオにおける効果_04!Print_Area</vt:lpstr>
      <vt:lpstr>対策と本シナリオにおける効果_05!Print_Area</vt:lpstr>
      <vt:lpstr>対策と本シナリオにおける効果_06!Print_Area</vt:lpstr>
      <vt:lpstr>対策と本シナリオにおける効果_07!Print_Area</vt:lpstr>
      <vt:lpstr>対策と本シナリオにおける効果_08!Print_Area</vt:lpstr>
      <vt:lpstr>対策と本シナリオにおける効果_02!product01_01</vt:lpstr>
      <vt:lpstr>対策と本シナリオにおける効果_03!product01_01</vt:lpstr>
      <vt:lpstr>対策と本シナリオにおける効果_04!product01_01</vt:lpstr>
      <vt:lpstr>対策と本シナリオにおける効果_05!product01_01</vt:lpstr>
      <vt:lpstr>対策と本シナリオにおける効果_06!product01_01</vt:lpstr>
      <vt:lpstr>対策と本シナリオにおける効果_07!product01_01</vt:lpstr>
      <vt:lpstr>対策と本シナリオにおける効果_08!product01_01</vt:lpstr>
      <vt:lpstr>product01_01</vt:lpstr>
      <vt:lpstr>対策と本シナリオにおける効果_02!product02_01</vt:lpstr>
      <vt:lpstr>対策と本シナリオにおける効果_03!product02_01</vt:lpstr>
      <vt:lpstr>対策と本シナリオにおける効果_04!product02_01</vt:lpstr>
      <vt:lpstr>対策と本シナリオにおける効果_05!product02_01</vt:lpstr>
      <vt:lpstr>対策と本シナリオにおける効果_06!product02_01</vt:lpstr>
      <vt:lpstr>対策と本シナリオにおける効果_07!product02_01</vt:lpstr>
      <vt:lpstr>対策と本シナリオにおける効果_08!product02_01</vt:lpstr>
      <vt:lpstr>product02_01</vt:lpstr>
      <vt:lpstr>'シナリオ(IT)'!サプライチェーンの弱点を悪用した攻撃</vt:lpstr>
      <vt:lpstr>'シナリオ(インフラ業)'!サプライチェーンの弱点を悪用した攻撃</vt:lpstr>
      <vt:lpstr>'シナリオ(サービス業)'!サプライチェーンの弱点を悪用した攻撃</vt:lpstr>
      <vt:lpstr>サプライチェーンの弱点を悪用した攻撃</vt:lpstr>
      <vt:lpstr>'シナリオ(IT)'!テレワーク等のニューノーマルな働き方を狙った攻撃</vt:lpstr>
      <vt:lpstr>'シナリオ(インフラ業)'!テレワーク等のニューノーマルな働き方を狙った攻撃</vt:lpstr>
      <vt:lpstr>'シナリオ(サービス業)'!テレワーク等のニューノーマルな働き方を狙った攻撃</vt:lpstr>
      <vt:lpstr>テレワーク等のニューノーマルな働き方を狙った攻撃</vt:lpstr>
      <vt:lpstr>'シナリオ(IT)'!ビジネスメール詐欺による金銭被害</vt:lpstr>
      <vt:lpstr>'シナリオ(インフラ業)'!ビジネスメール詐欺による金銭被害</vt:lpstr>
      <vt:lpstr>'シナリオ(サービス業)'!ビジネスメール詐欺による金銭被害</vt:lpstr>
      <vt:lpstr>ビジネスメール詐欺による金銭被害</vt:lpstr>
      <vt:lpstr>対策と本シナリオにおける効果_02!プロダクト一覧_01</vt:lpstr>
      <vt:lpstr>対策と本シナリオにおける効果_03!プロダクト一覧_01</vt:lpstr>
      <vt:lpstr>対策と本シナリオにおける効果_04!プロダクト一覧_01</vt:lpstr>
      <vt:lpstr>対策と本シナリオにおける効果_05!プロダクト一覧_01</vt:lpstr>
      <vt:lpstr>対策と本シナリオにおける効果_06!プロダクト一覧_01</vt:lpstr>
      <vt:lpstr>対策と本シナリオにおける効果_07!プロダクト一覧_01</vt:lpstr>
      <vt:lpstr>対策と本シナリオにおける効果_08!プロダクト一覧_01</vt:lpstr>
      <vt:lpstr>プロダクト一覧_01</vt:lpstr>
      <vt:lpstr>'シナリオ(IT)'!ランサムウェアによる被害</vt:lpstr>
      <vt:lpstr>'シナリオ(インフラ業)'!ランサムウェアによる被害</vt:lpstr>
      <vt:lpstr>'シナリオ(サービス業)'!ランサムウェアによる被害</vt:lpstr>
      <vt:lpstr>ランサムウェアによる被害</vt:lpstr>
      <vt:lpstr>'シナリオ(IT)'!修正プログラムの公開前を狙う攻撃_ゼロデイ攻撃</vt:lpstr>
      <vt:lpstr>'シナリオ(インフラ業)'!修正プログラムの公開前を狙う攻撃_ゼロデイ攻撃</vt:lpstr>
      <vt:lpstr>'シナリオ(サービス業)'!修正プログラムの公開前を狙う攻撃_ゼロデイ攻撃</vt:lpstr>
      <vt:lpstr>修正プログラムの公開前を狙う攻撃_ゼロデイ攻撃</vt:lpstr>
      <vt:lpstr>'シナリオ(IT)'!脆弱性対策情報の公開に伴う悪用増加</vt:lpstr>
      <vt:lpstr>'シナリオ(インフラ業)'!脆弱性対策情報の公開に伴う悪用増加</vt:lpstr>
      <vt:lpstr>'シナリオ(サービス業)'!脆弱性対策情報の公開に伴う悪用増加</vt:lpstr>
      <vt:lpstr>脆弱性対策情報の公開に伴う悪用増加</vt:lpstr>
      <vt:lpstr>'シナリオ(IT)'!内部不正による情報漏えい</vt:lpstr>
      <vt:lpstr>'シナリオ(インフラ業)'!内部不正による情報漏えい</vt:lpstr>
      <vt:lpstr>'シナリオ(サービス業)'!内部不正による情報漏えい</vt:lpstr>
      <vt:lpstr>内部不正による情報漏えい</vt:lpstr>
      <vt:lpstr>'シナリオ(IT)'!標的型攻撃による機密情報の窃取</vt:lpstr>
      <vt:lpstr>'シナリオ(インフラ業)'!標的型攻撃による機密情報の窃取</vt:lpstr>
      <vt:lpstr>'シナリオ(サービス業)'!標的型攻撃による機密情報の窃取</vt:lpstr>
      <vt:lpstr>標的型攻撃による機密情報の窃取</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revision/>
  <dcterms:created xsi:type="dcterms:W3CDTF">2022-05-09T03:52:42Z</dcterms:created>
  <dcterms:modified xsi:type="dcterms:W3CDTF">2023-01-20T01:15:19Z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0x010100C64404C31809D14F82B9F247BD2E0C55</vt:lpwstr>
  </property>
  <property fmtid="{D5CDD505-2E9C-101B-9397-08002B2CF9AE}" pid="3" name="MediaServiceImageTags">
    <vt:lpwstr/>
  </property>
</Properties>
</file>