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3.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A7B65AB9-D020-4E31-ABAF-B92D17131ADD}" xr6:coauthVersionLast="47" xr6:coauthVersionMax="47" xr10:uidLastSave="{00000000-0000-0000-0000-000000000000}"/>
  <workbookProtection workbookAlgorithmName="SHA-512" workbookHashValue="XSdIJsoQjgSb6RGMu9ehVZEvzOpV/PwP2i1SCnPDoNcBy9Gg4bMpbDW67C6wA5kC296hXVpgaOD/iTmDnjTrGg==" workbookSaltValue="NYMaf2djX69XLO/u0Llf4g==" workbookSpinCount="100000" lockStructure="1"/>
  <bookViews>
    <workbookView xWindow="-120" yWindow="-120" windowWidth="38640" windowHeight="21240" tabRatio="785" activeTab="1" xr2:uid="{00000000-000D-0000-FFFF-FFFF00000000}"/>
  </bookViews>
  <sheets>
    <sheet name="★1新規申請（2025.07.07）" sheetId="31" r:id="rId1"/>
    <sheet name="★1新規申請（2025.07.07） (製造情報)" sheetId="32" r:id="rId2"/>
    <sheet name="★1新規申請（2025.07.07） (製造情報) (補足)" sheetId="33" r:id="rId3"/>
    <sheet name="【非表示】選択リスト" sheetId="26" state="hidden" r:id="rId4"/>
  </sheets>
  <definedNames>
    <definedName name="_xlnm._FilterDatabase" localSheetId="0" hidden="1">'★1新規申請（2025.07.07）'!$A$83:$D$83</definedName>
    <definedName name="_xlnm._FilterDatabase" localSheetId="1" hidden="1">'★1新規申請（2025.07.07） (製造情報)'!#REF!</definedName>
    <definedName name="_xlnm._FilterDatabase" localSheetId="2" hidden="1">'★1新規申請（2025.07.07） (製造情報) (補足)'!#REF!</definedName>
    <definedName name="_xlnm.Print_Area" localSheetId="0">'★1新規申請（2025.07.07）'!$A$1:$C$103</definedName>
    <definedName name="_xlnm.Print_Area" localSheetId="1">'★1新規申請（2025.07.07） (製造情報)'!$A$1:$C$194</definedName>
    <definedName name="_xlnm.Print_Area" localSheetId="2">'★1新規申請（2025.07.07） (製造情報) (補足)'!$A$1:$C$120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9" i="33" l="1"/>
  <c r="E84" i="33"/>
  <c r="D98" i="33" s="1"/>
  <c r="C97" i="33" s="1" a="1"/>
  <c r="C97" i="33" s="1"/>
  <c r="E69" i="33"/>
  <c r="E54" i="33"/>
  <c r="D68" i="33" s="1"/>
  <c r="C67" i="33" s="1" a="1"/>
  <c r="C67" i="33" s="1"/>
  <c r="E39" i="33"/>
  <c r="E24" i="33"/>
  <c r="E9" i="33"/>
  <c r="C106" i="33"/>
  <c r="E104" i="33"/>
  <c r="D106" i="33" s="1"/>
  <c r="C106" i="33" s="1" a="1"/>
  <c r="G103" i="33"/>
  <c r="F103" i="33"/>
  <c r="E103" i="33"/>
  <c r="D101" i="33"/>
  <c r="C101" i="33"/>
  <c r="C101" i="33" a="1"/>
  <c r="E100" i="33"/>
  <c r="D102" i="33" s="1"/>
  <c r="D103" i="33" s="1"/>
  <c r="C103" i="33" s="1" a="1"/>
  <c r="C103" i="33" s="1"/>
  <c r="D113" i="33"/>
  <c r="C112" i="33" s="1" a="1"/>
  <c r="C112" i="33" s="1"/>
  <c r="D99" i="33"/>
  <c r="C99" i="33" s="1"/>
  <c r="E89" i="33"/>
  <c r="D90" i="33" s="1"/>
  <c r="C90" i="33" s="1" a="1"/>
  <c r="C90" i="33" s="1"/>
  <c r="G88" i="33"/>
  <c r="F88" i="33"/>
  <c r="E88" i="33"/>
  <c r="D86" i="33"/>
  <c r="C86" i="33" a="1"/>
  <c r="C86" i="33" s="1"/>
  <c r="E85" i="33"/>
  <c r="D89" i="33" s="1"/>
  <c r="C89" i="33" s="1"/>
  <c r="D85" i="33"/>
  <c r="C85" i="33" s="1"/>
  <c r="D84" i="33"/>
  <c r="C84" i="33" s="1"/>
  <c r="E74" i="33"/>
  <c r="D76" i="33" s="1"/>
  <c r="C76" i="33" s="1" a="1"/>
  <c r="C76" i="33" s="1"/>
  <c r="G73" i="33"/>
  <c r="F73" i="33"/>
  <c r="E73" i="33"/>
  <c r="D71" i="33"/>
  <c r="C71" i="33" s="1" a="1"/>
  <c r="C71" i="33" s="1"/>
  <c r="E70" i="33"/>
  <c r="D72" i="33" s="1"/>
  <c r="D73" i="33" s="1"/>
  <c r="C73" i="33" s="1" a="1"/>
  <c r="C73" i="33" s="1"/>
  <c r="D83" i="33"/>
  <c r="C82" i="33" s="1" a="1"/>
  <c r="C82" i="33" s="1"/>
  <c r="D69" i="33"/>
  <c r="C69" i="33" s="1"/>
  <c r="E59" i="33"/>
  <c r="D60" i="33" s="1"/>
  <c r="C60" i="33" s="1" a="1"/>
  <c r="C60" i="33" s="1"/>
  <c r="G58" i="33"/>
  <c r="F58" i="33"/>
  <c r="E58" i="33"/>
  <c r="C57" i="33"/>
  <c r="D56" i="33"/>
  <c r="C56" i="33" a="1"/>
  <c r="C56" i="33" s="1"/>
  <c r="E55" i="33"/>
  <c r="D57" i="33" s="1"/>
  <c r="C57" i="33" s="1" a="1"/>
  <c r="D54" i="33"/>
  <c r="C54" i="33" s="1"/>
  <c r="E44" i="33"/>
  <c r="D46" i="33" s="1"/>
  <c r="C46" i="33" s="1" a="1"/>
  <c r="C46" i="33" s="1"/>
  <c r="G43" i="33"/>
  <c r="F43" i="33"/>
  <c r="E43" i="33"/>
  <c r="D41" i="33"/>
  <c r="C41" i="33" a="1"/>
  <c r="C41" i="33" s="1"/>
  <c r="E40" i="33"/>
  <c r="D42" i="33" s="1"/>
  <c r="D43" i="33" s="1"/>
  <c r="C43" i="33" s="1" a="1"/>
  <c r="C43" i="33" s="1"/>
  <c r="D53" i="33"/>
  <c r="C52" i="33" s="1" a="1"/>
  <c r="C52" i="33" s="1"/>
  <c r="D39" i="33"/>
  <c r="C39" i="33" s="1"/>
  <c r="E29" i="33"/>
  <c r="D30" i="33" s="1"/>
  <c r="C30" i="33" s="1" a="1"/>
  <c r="C30" i="33" s="1"/>
  <c r="G28" i="33"/>
  <c r="F28" i="33"/>
  <c r="E28" i="33"/>
  <c r="D26" i="33"/>
  <c r="C26" i="33" s="1" a="1"/>
  <c r="C26" i="33" s="1"/>
  <c r="E25" i="33"/>
  <c r="D29" i="33" s="1"/>
  <c r="C29" i="33" s="1"/>
  <c r="D24" i="33"/>
  <c r="C24" i="33" s="1"/>
  <c r="D21" i="33"/>
  <c r="C20" i="33" s="1" a="1"/>
  <c r="C20" i="33" s="1"/>
  <c r="E14" i="33"/>
  <c r="D16" i="33" s="1"/>
  <c r="C16" i="33" s="1" a="1"/>
  <c r="C16" i="33" s="1"/>
  <c r="G13" i="33"/>
  <c r="F13" i="33"/>
  <c r="E13" i="33"/>
  <c r="D11" i="33"/>
  <c r="C11" i="33" a="1"/>
  <c r="C11" i="33" s="1"/>
  <c r="E10" i="33"/>
  <c r="D14" i="33" s="1"/>
  <c r="C14" i="33" s="1"/>
  <c r="D23" i="33"/>
  <c r="C22" i="33" s="1" a="1"/>
  <c r="C22" i="33" s="1"/>
  <c r="D9" i="33"/>
  <c r="C9" i="33" s="1"/>
  <c r="D173" i="32"/>
  <c r="D158" i="32"/>
  <c r="D143" i="32"/>
  <c r="D128" i="32"/>
  <c r="D113" i="32"/>
  <c r="D98" i="32"/>
  <c r="D83" i="32"/>
  <c r="E163" i="32"/>
  <c r="D165" i="32" s="1"/>
  <c r="G162" i="32"/>
  <c r="F162" i="32"/>
  <c r="E162" i="32"/>
  <c r="D160" i="32"/>
  <c r="C160" i="32" s="1" a="1"/>
  <c r="C160" i="32" s="1"/>
  <c r="E159" i="32"/>
  <c r="D163" i="32" s="1"/>
  <c r="C163" i="32" s="1"/>
  <c r="E158" i="32"/>
  <c r="D172" i="32" s="1"/>
  <c r="E148" i="32"/>
  <c r="D150" i="32" s="1"/>
  <c r="G147" i="32"/>
  <c r="F147" i="32"/>
  <c r="E147" i="32"/>
  <c r="D145" i="32"/>
  <c r="C145" i="32" s="1" a="1"/>
  <c r="C145" i="32" s="1"/>
  <c r="E144" i="32"/>
  <c r="D148" i="32" s="1"/>
  <c r="C148" i="32" s="1"/>
  <c r="E143" i="32"/>
  <c r="D157" i="32" s="1"/>
  <c r="E133" i="32"/>
  <c r="D135" i="32" s="1"/>
  <c r="G132" i="32"/>
  <c r="F132" i="32"/>
  <c r="E132" i="32"/>
  <c r="D130" i="32"/>
  <c r="C130" i="32" s="1" a="1"/>
  <c r="C130" i="32" s="1"/>
  <c r="E129" i="32"/>
  <c r="D131" i="32" s="1"/>
  <c r="E128" i="32"/>
  <c r="D142" i="32" s="1"/>
  <c r="D175" i="32"/>
  <c r="D115" i="32"/>
  <c r="C115" i="32" s="1" a="1"/>
  <c r="C115" i="32" s="1"/>
  <c r="D100" i="32"/>
  <c r="D85" i="32"/>
  <c r="E178" i="32"/>
  <c r="D180" i="32" s="1"/>
  <c r="C180" i="32" s="1" a="1"/>
  <c r="C180" i="32" s="1"/>
  <c r="G177" i="32"/>
  <c r="F177" i="32"/>
  <c r="E177" i="32"/>
  <c r="C175" i="32" a="1"/>
  <c r="C175" i="32" s="1"/>
  <c r="E174" i="32"/>
  <c r="D178" i="32" s="1"/>
  <c r="E173" i="32"/>
  <c r="D187" i="32" s="1"/>
  <c r="C186" i="32" s="1" a="1"/>
  <c r="C186" i="32" s="1"/>
  <c r="E114" i="32"/>
  <c r="D116" i="32" s="1"/>
  <c r="E118" i="32"/>
  <c r="D120" i="32" s="1"/>
  <c r="G117" i="32"/>
  <c r="F117" i="32"/>
  <c r="E117" i="32"/>
  <c r="D55" i="33" l="1"/>
  <c r="C55" i="33" s="1"/>
  <c r="D12" i="33"/>
  <c r="D13" i="33" s="1"/>
  <c r="C13" i="33" s="1" a="1"/>
  <c r="C13" i="33" s="1"/>
  <c r="D31" i="33"/>
  <c r="C31" i="33" s="1" a="1"/>
  <c r="C31" i="33" s="1"/>
  <c r="D45" i="33"/>
  <c r="C45" i="33" s="1" a="1"/>
  <c r="C45" i="33" s="1"/>
  <c r="D47" i="33"/>
  <c r="C47" i="33" s="1" a="1"/>
  <c r="C47" i="33" s="1"/>
  <c r="D51" i="33"/>
  <c r="C50" i="33" s="1" a="1"/>
  <c r="C50" i="33" s="1"/>
  <c r="D75" i="33"/>
  <c r="C75" i="33" s="1" a="1"/>
  <c r="C75" i="33" s="1"/>
  <c r="D77" i="33"/>
  <c r="C77" i="33" s="1" a="1"/>
  <c r="C77" i="33" s="1"/>
  <c r="D81" i="33"/>
  <c r="C80" i="33" s="1" a="1"/>
  <c r="C80" i="33" s="1"/>
  <c r="D91" i="33"/>
  <c r="C91" i="33" s="1" a="1"/>
  <c r="C91" i="33" s="1"/>
  <c r="D15" i="33"/>
  <c r="C15" i="33" s="1" a="1"/>
  <c r="C15" i="33" s="1"/>
  <c r="D17" i="33"/>
  <c r="C17" i="33" s="1" a="1"/>
  <c r="C17" i="33" s="1"/>
  <c r="D58" i="33"/>
  <c r="C58" i="33" s="1" a="1"/>
  <c r="C58" i="33" s="1"/>
  <c r="D61" i="33"/>
  <c r="C61" i="33" s="1" a="1"/>
  <c r="C61" i="33" s="1"/>
  <c r="D74" i="33"/>
  <c r="C74" i="33" s="1"/>
  <c r="D105" i="33"/>
  <c r="C105" i="33" s="1" a="1"/>
  <c r="C105" i="33" s="1"/>
  <c r="D107" i="33"/>
  <c r="C107" i="33" s="1" a="1"/>
  <c r="C107" i="33" s="1"/>
  <c r="D111" i="33"/>
  <c r="C110" i="33" s="1" a="1"/>
  <c r="C110" i="33" s="1"/>
  <c r="D36" i="33"/>
  <c r="C35" i="33" s="1" a="1"/>
  <c r="C35" i="33" s="1"/>
  <c r="D32" i="33"/>
  <c r="C32" i="33" s="1" a="1"/>
  <c r="C32" i="33" s="1"/>
  <c r="D33" i="33"/>
  <c r="C33" i="33" s="1" a="1"/>
  <c r="C33" i="33" s="1"/>
  <c r="C42" i="33" a="1"/>
  <c r="C42" i="33" s="1"/>
  <c r="C102" i="33" a="1"/>
  <c r="C102" i="33" s="1"/>
  <c r="C123" i="33"/>
  <c r="D25" i="33"/>
  <c r="C25" i="33" s="1"/>
  <c r="D38" i="33"/>
  <c r="C37" i="33" s="1" a="1"/>
  <c r="C37" i="33" s="1"/>
  <c r="D44" i="33"/>
  <c r="C44" i="33" s="1"/>
  <c r="C72" i="33" a="1"/>
  <c r="C72" i="33" s="1"/>
  <c r="D104" i="33"/>
  <c r="C104" i="33" s="1"/>
  <c r="D10" i="33"/>
  <c r="C10" i="33" s="1"/>
  <c r="D18" i="33"/>
  <c r="C18" i="33" s="1" a="1"/>
  <c r="C18" i="33" s="1"/>
  <c r="D27" i="33"/>
  <c r="D66" i="33"/>
  <c r="C65" i="33" s="1" a="1"/>
  <c r="C65" i="33" s="1"/>
  <c r="D62" i="33"/>
  <c r="C62" i="33" s="1" a="1"/>
  <c r="C62" i="33" s="1"/>
  <c r="D59" i="33"/>
  <c r="C59" i="33" s="1"/>
  <c r="D63" i="33"/>
  <c r="C63" i="33" s="1" a="1"/>
  <c r="C63" i="33" s="1"/>
  <c r="D96" i="33"/>
  <c r="C95" i="33" s="1" a="1"/>
  <c r="C95" i="33" s="1"/>
  <c r="D92" i="33"/>
  <c r="C92" i="33" s="1" a="1"/>
  <c r="C92" i="33" s="1"/>
  <c r="D93" i="33"/>
  <c r="C93" i="33" s="1" a="1"/>
  <c r="C93" i="33" s="1"/>
  <c r="D40" i="33"/>
  <c r="C40" i="33" s="1"/>
  <c r="D48" i="33"/>
  <c r="C48" i="33" s="1" a="1"/>
  <c r="C48" i="33" s="1"/>
  <c r="D70" i="33"/>
  <c r="C70" i="33" s="1"/>
  <c r="D78" i="33"/>
  <c r="C78" i="33" s="1" a="1"/>
  <c r="C78" i="33" s="1"/>
  <c r="D87" i="33"/>
  <c r="D100" i="33"/>
  <c r="C100" i="33" s="1"/>
  <c r="D108" i="33"/>
  <c r="C108" i="33" s="1" a="1"/>
  <c r="C108" i="33" s="1"/>
  <c r="C116" i="32" a="1"/>
  <c r="C116" i="32" s="1"/>
  <c r="D117" i="32"/>
  <c r="C117" i="32" s="1" a="1"/>
  <c r="C117" i="32" s="1"/>
  <c r="D164" i="32"/>
  <c r="D161" i="32"/>
  <c r="D162" i="32" s="1"/>
  <c r="C162" i="32" s="1" a="1"/>
  <c r="C162" i="32" s="1"/>
  <c r="D166" i="32"/>
  <c r="C166" i="32" s="1" a="1"/>
  <c r="C166" i="32" s="1"/>
  <c r="D170" i="32"/>
  <c r="C169" i="32" s="1" a="1"/>
  <c r="C169" i="32" s="1"/>
  <c r="D159" i="32"/>
  <c r="C159" i="32" s="1"/>
  <c r="D167" i="32"/>
  <c r="C167" i="32" s="1" a="1"/>
  <c r="C167" i="32" s="1"/>
  <c r="C164" i="32" a="1"/>
  <c r="C164" i="32" s="1"/>
  <c r="C165" i="32" a="1"/>
  <c r="C165" i="32" s="1"/>
  <c r="C171" i="32" a="1"/>
  <c r="C171" i="32" s="1"/>
  <c r="D149" i="32"/>
  <c r="C149" i="32" s="1" a="1"/>
  <c r="C149" i="32" s="1"/>
  <c r="D146" i="32"/>
  <c r="D147" i="32" s="1"/>
  <c r="C147" i="32" s="1" a="1"/>
  <c r="C147" i="32" s="1"/>
  <c r="D151" i="32"/>
  <c r="D155" i="32"/>
  <c r="D144" i="32"/>
  <c r="D152" i="32"/>
  <c r="D132" i="32"/>
  <c r="C132" i="32" s="1" a="1"/>
  <c r="C132" i="32" s="1"/>
  <c r="D136" i="32"/>
  <c r="D140" i="32"/>
  <c r="D129" i="32"/>
  <c r="D133" i="32"/>
  <c r="C133" i="32" s="1"/>
  <c r="D137" i="32"/>
  <c r="D134" i="32"/>
  <c r="C134" i="32" s="1" a="1"/>
  <c r="C134" i="32" s="1"/>
  <c r="C150" i="32" a="1"/>
  <c r="C150" i="32" s="1"/>
  <c r="C135" i="32" a="1"/>
  <c r="C135" i="32" s="1"/>
  <c r="D176" i="32"/>
  <c r="D179" i="32"/>
  <c r="C179" i="32" s="1" a="1"/>
  <c r="C179" i="32" s="1"/>
  <c r="D181" i="32"/>
  <c r="C181" i="32" s="1" a="1"/>
  <c r="C181" i="32" s="1"/>
  <c r="D185" i="32"/>
  <c r="C184" i="32" s="1" a="1"/>
  <c r="C184" i="32" s="1"/>
  <c r="D174" i="32"/>
  <c r="C174" i="32" s="1"/>
  <c r="D182" i="32"/>
  <c r="C182" i="32" s="1" a="1"/>
  <c r="C182" i="32" s="1"/>
  <c r="D118" i="32"/>
  <c r="C178" i="32"/>
  <c r="D119" i="32"/>
  <c r="E99" i="32"/>
  <c r="D101" i="32" s="1"/>
  <c r="C100" i="32" a="1"/>
  <c r="C100" i="32" s="1"/>
  <c r="E88" i="32"/>
  <c r="D89" i="32" s="1"/>
  <c r="C89" i="32" s="1" a="1"/>
  <c r="C89" i="32" s="1"/>
  <c r="E84" i="32"/>
  <c r="D88" i="32" s="1"/>
  <c r="C88" i="32" s="1"/>
  <c r="C85" i="32" a="1"/>
  <c r="C85" i="32" s="1"/>
  <c r="G87" i="32"/>
  <c r="F87" i="32"/>
  <c r="E87" i="32"/>
  <c r="E113" i="32"/>
  <c r="E98" i="32"/>
  <c r="E83" i="32"/>
  <c r="E62" i="32"/>
  <c r="D64" i="32" s="1"/>
  <c r="E103" i="32"/>
  <c r="E78" i="32"/>
  <c r="E72" i="32"/>
  <c r="E66" i="32"/>
  <c r="G102" i="32"/>
  <c r="F102" i="32"/>
  <c r="E102" i="32"/>
  <c r="G77" i="32"/>
  <c r="F77" i="32"/>
  <c r="E77" i="32"/>
  <c r="G71" i="32"/>
  <c r="F71" i="32"/>
  <c r="E71" i="32"/>
  <c r="G65" i="32"/>
  <c r="F65" i="32"/>
  <c r="E65" i="32"/>
  <c r="E55" i="32"/>
  <c r="D59" i="32" s="1"/>
  <c r="C59" i="32" s="1" a="1"/>
  <c r="C59" i="32" s="1"/>
  <c r="E46" i="32"/>
  <c r="D50" i="32" s="1"/>
  <c r="C50" i="32" s="1" a="1"/>
  <c r="C50" i="32" s="1"/>
  <c r="E37" i="32"/>
  <c r="D39" i="32" s="1"/>
  <c r="C39" i="32" s="1" a="1"/>
  <c r="C39" i="32" s="1"/>
  <c r="G53" i="32"/>
  <c r="F53" i="32"/>
  <c r="E53" i="32"/>
  <c r="G44" i="32"/>
  <c r="F44" i="32"/>
  <c r="E44" i="32"/>
  <c r="G35" i="32"/>
  <c r="F35" i="32"/>
  <c r="E35" i="32"/>
  <c r="E32" i="32"/>
  <c r="D34" i="32" s="1"/>
  <c r="E26" i="32"/>
  <c r="D62" i="32" s="1"/>
  <c r="E22" i="32"/>
  <c r="D32" i="32" s="1"/>
  <c r="D28" i="32"/>
  <c r="C27" i="32" s="1" a="1"/>
  <c r="C27" i="32" s="1"/>
  <c r="D24" i="32"/>
  <c r="C23" i="32" s="1" a="1"/>
  <c r="C23" i="32" s="1"/>
  <c r="B21" i="32"/>
  <c r="B12" i="32"/>
  <c r="B11" i="32"/>
  <c r="D83" i="31"/>
  <c r="C83" i="31" s="1" a="1"/>
  <c r="C83" i="31" s="1"/>
  <c r="D82" i="31"/>
  <c r="D81" i="31"/>
  <c r="C82" i="31" a="1"/>
  <c r="C82" i="31" s="1"/>
  <c r="C81" i="31" a="1"/>
  <c r="C81" i="31" s="1"/>
  <c r="D80" i="31"/>
  <c r="C80" i="31" s="1" a="1"/>
  <c r="C80" i="31" s="1"/>
  <c r="D67" i="31"/>
  <c r="C67" i="31" s="1" a="1"/>
  <c r="C67" i="31" s="1"/>
  <c r="D68" i="31"/>
  <c r="E68" i="31"/>
  <c r="C68" i="31" a="1"/>
  <c r="C68" i="31" s="1"/>
  <c r="E67" i="31"/>
  <c r="D65" i="31"/>
  <c r="C65" i="31" s="1" a="1"/>
  <c r="C65" i="31" s="1"/>
  <c r="E65" i="31"/>
  <c r="D64" i="31"/>
  <c r="C64" i="31" s="1" a="1"/>
  <c r="C64" i="31" s="1"/>
  <c r="E64" i="31"/>
  <c r="E47" i="31"/>
  <c r="D43" i="31"/>
  <c r="C43" i="31" s="1" a="1"/>
  <c r="C43" i="31" s="1"/>
  <c r="G32" i="31"/>
  <c r="F32" i="31"/>
  <c r="E32" i="31"/>
  <c r="E19" i="31" a="1"/>
  <c r="E19" i="31" s="1"/>
  <c r="D19" i="31" s="1"/>
  <c r="G17" i="31"/>
  <c r="E17" i="31"/>
  <c r="F17" i="31"/>
  <c r="D16" i="31"/>
  <c r="C16" i="31" s="1" a="1"/>
  <c r="C16" i="31" s="1"/>
  <c r="C88" i="31"/>
  <c r="D56" i="31"/>
  <c r="C56" i="31" s="1"/>
  <c r="B25" i="32"/>
  <c r="B13" i="32"/>
  <c r="B17" i="32"/>
  <c r="B16" i="32"/>
  <c r="B15" i="32"/>
  <c r="B14" i="32"/>
  <c r="B10" i="32"/>
  <c r="B9" i="32"/>
  <c r="D26" i="32"/>
  <c r="D22" i="32"/>
  <c r="C12" i="33" l="1" a="1"/>
  <c r="C12" i="33" s="1"/>
  <c r="C87" i="33" a="1"/>
  <c r="C87" i="33" s="1"/>
  <c r="D88" i="33"/>
  <c r="C88" i="33" s="1" a="1"/>
  <c r="C88" i="33" s="1"/>
  <c r="C27" i="33" a="1"/>
  <c r="C27" i="33" s="1"/>
  <c r="D28" i="33"/>
  <c r="C28" i="33" s="1" a="1"/>
  <c r="C28" i="33" s="1"/>
  <c r="C176" i="32" a="1"/>
  <c r="C176" i="32" s="1"/>
  <c r="D177" i="32"/>
  <c r="C177" i="32" s="1" a="1"/>
  <c r="C177" i="32" s="1"/>
  <c r="C101" i="32" a="1"/>
  <c r="C101" i="32" s="1"/>
  <c r="D102" i="32"/>
  <c r="C102" i="32" s="1" a="1"/>
  <c r="C102" i="32" s="1"/>
  <c r="C161" i="32" a="1"/>
  <c r="C161" i="32" s="1"/>
  <c r="C143" i="32"/>
  <c r="C158" i="32"/>
  <c r="C146" i="32" a="1"/>
  <c r="C146" i="32" s="1"/>
  <c r="C131" i="32" a="1"/>
  <c r="C131" i="32" s="1"/>
  <c r="C156" i="32" a="1"/>
  <c r="C156" i="32" s="1"/>
  <c r="C152" i="32" a="1"/>
  <c r="C152" i="32" s="1"/>
  <c r="C144" i="32"/>
  <c r="C154" i="32" a="1"/>
  <c r="C154" i="32" s="1"/>
  <c r="C151" i="32" a="1"/>
  <c r="C151" i="32" s="1"/>
  <c r="C173" i="32"/>
  <c r="C128" i="32"/>
  <c r="C141" i="32" a="1"/>
  <c r="C141" i="32" s="1"/>
  <c r="C137" i="32" a="1"/>
  <c r="C137" i="32" s="1"/>
  <c r="C129" i="32"/>
  <c r="C139" i="32" a="1"/>
  <c r="C139" i="32" s="1"/>
  <c r="C136" i="32" a="1"/>
  <c r="C136" i="32" s="1"/>
  <c r="D114" i="32"/>
  <c r="C114" i="32" s="1"/>
  <c r="D125" i="32"/>
  <c r="C124" i="32" s="1" a="1"/>
  <c r="C124" i="32" s="1"/>
  <c r="D121" i="32"/>
  <c r="C121" i="32" s="1" a="1"/>
  <c r="C121" i="32" s="1"/>
  <c r="D127" i="32"/>
  <c r="C126" i="32" s="1" a="1"/>
  <c r="C126" i="32" s="1"/>
  <c r="D122" i="32"/>
  <c r="C122" i="32" s="1" a="1"/>
  <c r="C122" i="32" s="1"/>
  <c r="C118" i="32"/>
  <c r="D104" i="32"/>
  <c r="C104" i="32" s="1" a="1"/>
  <c r="C104" i="32" s="1"/>
  <c r="C120" i="32" a="1"/>
  <c r="C120" i="32" s="1"/>
  <c r="C119" i="32" a="1"/>
  <c r="C119" i="32" s="1"/>
  <c r="D99" i="32"/>
  <c r="C99" i="32" s="1"/>
  <c r="D91" i="32"/>
  <c r="C91" i="32" s="1" a="1"/>
  <c r="C91" i="32" s="1"/>
  <c r="D84" i="32"/>
  <c r="C84" i="32" s="1"/>
  <c r="D112" i="32"/>
  <c r="C111" i="32" s="1" a="1"/>
  <c r="C111" i="32" s="1"/>
  <c r="D107" i="32"/>
  <c r="C107" i="32" s="1" a="1"/>
  <c r="C107" i="32" s="1"/>
  <c r="D110" i="32"/>
  <c r="C109" i="32" s="1" a="1"/>
  <c r="C109" i="32" s="1"/>
  <c r="D106" i="32"/>
  <c r="C106" i="32" s="1" a="1"/>
  <c r="C106" i="32" s="1"/>
  <c r="D103" i="32"/>
  <c r="C103" i="32" s="1"/>
  <c r="D105" i="32"/>
  <c r="C105" i="32" s="1" a="1"/>
  <c r="C105" i="32" s="1"/>
  <c r="D86" i="32"/>
  <c r="D87" i="32" s="1"/>
  <c r="C87" i="32" s="1" a="1"/>
  <c r="C87" i="32" s="1"/>
  <c r="D95" i="32"/>
  <c r="C94" i="32" s="1" a="1"/>
  <c r="C94" i="32" s="1"/>
  <c r="D97" i="32"/>
  <c r="C96" i="32" s="1" a="1"/>
  <c r="C96" i="32" s="1"/>
  <c r="D92" i="32"/>
  <c r="C92" i="32" s="1" a="1"/>
  <c r="C92" i="32" s="1"/>
  <c r="D90" i="32"/>
  <c r="C90" i="32" s="1" a="1"/>
  <c r="C90" i="32" s="1"/>
  <c r="C83" i="32"/>
  <c r="C98" i="32"/>
  <c r="C113" i="32"/>
  <c r="D76" i="32"/>
  <c r="D77" i="32" s="1"/>
  <c r="C77" i="32" s="1" a="1"/>
  <c r="C77" i="32" s="1"/>
  <c r="D75" i="32"/>
  <c r="C75" i="32" s="1" a="1"/>
  <c r="C75" i="32" s="1"/>
  <c r="D78" i="32"/>
  <c r="C78" i="32" s="1"/>
  <c r="D69" i="32"/>
  <c r="C69" i="32" s="1" a="1"/>
  <c r="C69" i="32" s="1"/>
  <c r="D70" i="32"/>
  <c r="D71" i="32" s="1"/>
  <c r="C71" i="32" s="1" a="1"/>
  <c r="C71" i="32" s="1"/>
  <c r="D72" i="32"/>
  <c r="C72" i="32" s="1"/>
  <c r="D63" i="32"/>
  <c r="C63" i="32" s="1" a="1"/>
  <c r="C63" i="32" s="1"/>
  <c r="D66" i="32"/>
  <c r="C66" i="32" s="1"/>
  <c r="D68" i="32"/>
  <c r="C68" i="32" s="1" a="1"/>
  <c r="C68" i="32" s="1"/>
  <c r="D67" i="32"/>
  <c r="C67" i="32" s="1" a="1"/>
  <c r="C67" i="32" s="1"/>
  <c r="D73" i="32"/>
  <c r="C73" i="32" s="1" a="1"/>
  <c r="C73" i="32" s="1"/>
  <c r="D74" i="32"/>
  <c r="C74" i="32" s="1" a="1"/>
  <c r="C74" i="32" s="1"/>
  <c r="D79" i="32"/>
  <c r="C79" i="32" s="1" a="1"/>
  <c r="C79" i="32" s="1"/>
  <c r="D80" i="32"/>
  <c r="C80" i="32" s="1" a="1"/>
  <c r="C80" i="32" s="1"/>
  <c r="C62" i="32"/>
  <c r="D52" i="32"/>
  <c r="D53" i="32" s="1"/>
  <c r="C53" i="32" s="1" a="1"/>
  <c r="C53" i="32" s="1"/>
  <c r="D54" i="32"/>
  <c r="C54" i="32" s="1" a="1"/>
  <c r="C54" i="32" s="1"/>
  <c r="D51" i="32"/>
  <c r="C51" i="32" s="1" a="1"/>
  <c r="C51" i="32" s="1"/>
  <c r="D55" i="32"/>
  <c r="C55" i="32" s="1"/>
  <c r="D45" i="32"/>
  <c r="C45" i="32" s="1" a="1"/>
  <c r="C45" i="32" s="1"/>
  <c r="D42" i="32"/>
  <c r="C42" i="32" s="1" a="1"/>
  <c r="C42" i="32" s="1"/>
  <c r="D43" i="32"/>
  <c r="D44" i="32" s="1"/>
  <c r="C44" i="32" s="1" a="1"/>
  <c r="C44" i="32" s="1"/>
  <c r="D56" i="32"/>
  <c r="C56" i="32" s="1" a="1"/>
  <c r="C56" i="32" s="1"/>
  <c r="D58" i="32"/>
  <c r="C58" i="32" s="1" a="1"/>
  <c r="C58" i="32" s="1"/>
  <c r="D57" i="32"/>
  <c r="C57" i="32" s="1" a="1"/>
  <c r="C57" i="32" s="1"/>
  <c r="D46" i="32"/>
  <c r="C46" i="32" s="1"/>
  <c r="D47" i="32"/>
  <c r="D49" i="32"/>
  <c r="C49" i="32" s="1" a="1"/>
  <c r="C49" i="32" s="1"/>
  <c r="D48" i="32"/>
  <c r="C48" i="32" s="1" a="1"/>
  <c r="C48" i="32" s="1"/>
  <c r="C32" i="32"/>
  <c r="C47" i="32" a="1"/>
  <c r="C47" i="32" s="1"/>
  <c r="D36" i="32"/>
  <c r="C36" i="32" s="1" a="1"/>
  <c r="C36" i="32" s="1"/>
  <c r="D33" i="32"/>
  <c r="C33" i="32" s="1" a="1"/>
  <c r="C33" i="32" s="1"/>
  <c r="D37" i="32"/>
  <c r="C37" i="32" s="1"/>
  <c r="C34" i="32" a="1"/>
  <c r="C34" i="32" s="1"/>
  <c r="D41" i="32"/>
  <c r="C41" i="32" s="1" a="1"/>
  <c r="C41" i="32" s="1"/>
  <c r="D38" i="32"/>
  <c r="C38" i="32" s="1" a="1"/>
  <c r="C38" i="32" s="1"/>
  <c r="D40" i="32"/>
  <c r="C40" i="32" s="1" a="1"/>
  <c r="C40" i="32" s="1"/>
  <c r="D65" i="32"/>
  <c r="C65" i="32" s="1" a="1"/>
  <c r="C65" i="32" s="1"/>
  <c r="C64" i="32" a="1"/>
  <c r="C64" i="32" s="1"/>
  <c r="E24" i="31"/>
  <c r="D24" i="31" s="1"/>
  <c r="C24" i="31" s="1" a="1"/>
  <c r="C24" i="31" s="1"/>
  <c r="E25" i="31"/>
  <c r="D25" i="31" s="1"/>
  <c r="C25" i="31" s="1" a="1"/>
  <c r="C25" i="31" s="1"/>
  <c r="E22" i="31"/>
  <c r="D22" i="31" s="1"/>
  <c r="C22" i="31" s="1" a="1"/>
  <c r="C22" i="31" s="1"/>
  <c r="E23" i="31"/>
  <c r="D23" i="31" s="1"/>
  <c r="C23" i="31" s="1" a="1"/>
  <c r="C23" i="31" s="1"/>
  <c r="E21" i="31"/>
  <c r="D21" i="31" s="1"/>
  <c r="C21" i="31" s="1" a="1"/>
  <c r="C21" i="31" s="1"/>
  <c r="E20" i="31"/>
  <c r="D20" i="31" s="1"/>
  <c r="C20" i="31" s="1" a="1"/>
  <c r="C20" i="31" s="1"/>
  <c r="D17" i="31"/>
  <c r="C17" i="31" s="1" a="1"/>
  <c r="C17" i="31" s="1"/>
  <c r="C86" i="32" l="1" a="1"/>
  <c r="C86" i="32" s="1"/>
  <c r="C76" i="32" a="1"/>
  <c r="C76" i="32" s="1"/>
  <c r="C52" i="32" a="1"/>
  <c r="C52" i="32" s="1"/>
  <c r="C70" i="32" a="1"/>
  <c r="C70" i="32" s="1"/>
  <c r="C43" i="32" a="1"/>
  <c r="C43" i="32" s="1"/>
  <c r="D35" i="32"/>
  <c r="C35" i="32" s="1" a="1"/>
  <c r="C35" i="32" s="1"/>
  <c r="C93" i="31"/>
  <c r="D70" i="31"/>
  <c r="C70" i="31" s="1"/>
  <c r="D62" i="31"/>
  <c r="C62" i="31" s="1"/>
  <c r="D60" i="31"/>
  <c r="C60" i="31" s="1"/>
  <c r="D49" i="31"/>
  <c r="C49" i="31" s="1" a="1"/>
  <c r="C49" i="31" s="1"/>
  <c r="D50" i="31"/>
  <c r="C50" i="31" s="1" a="1"/>
  <c r="C50" i="31" s="1"/>
  <c r="D51" i="31"/>
  <c r="C51" i="31" s="1" a="1"/>
  <c r="C51" i="31" s="1"/>
  <c r="D45" i="31"/>
  <c r="C45" i="31" s="1"/>
  <c r="D15" i="31"/>
  <c r="C15" i="31" s="1"/>
  <c r="C95" i="31"/>
  <c r="C94" i="31"/>
  <c r="C91" i="31"/>
  <c r="B52" i="31"/>
  <c r="B20" i="32" s="1"/>
  <c r="C52" i="31" l="1"/>
  <c r="C19" i="31"/>
  <c r="D69" i="31"/>
  <c r="C69" i="31" s="1"/>
  <c r="D58" i="31"/>
  <c r="C58" i="31" s="1"/>
  <c r="D10" i="31"/>
  <c r="C10" i="31" s="1"/>
  <c r="C92" i="31"/>
  <c r="C90" i="31"/>
  <c r="C89" i="31"/>
  <c r="C87" i="31"/>
  <c r="C86" i="31"/>
  <c r="D79" i="31"/>
  <c r="D76" i="31"/>
  <c r="C75" i="31" s="1"/>
  <c r="D74" i="31"/>
  <c r="C73" i="31" s="1"/>
  <c r="D72" i="31"/>
  <c r="C71" i="31" s="1"/>
  <c r="D61" i="31"/>
  <c r="C61" i="31" s="1"/>
  <c r="D59" i="31"/>
  <c r="C59" i="31" s="1"/>
  <c r="D53" i="31"/>
  <c r="C53" i="31" s="1"/>
  <c r="D54" i="31"/>
  <c r="C54" i="31" s="1"/>
  <c r="D44" i="31"/>
  <c r="C44" i="31" s="1"/>
  <c r="D42" i="31"/>
  <c r="C42" i="31" s="1"/>
  <c r="D41" i="31"/>
  <c r="D29" i="31"/>
  <c r="C29" i="31" s="1"/>
  <c r="D28" i="31"/>
  <c r="C28" i="31" s="1"/>
  <c r="D27" i="31"/>
  <c r="C27" i="31" s="1"/>
  <c r="D26" i="31"/>
  <c r="C26" i="31" s="1"/>
  <c r="D18" i="31"/>
  <c r="C18" i="31" s="1"/>
  <c r="D14" i="31"/>
  <c r="C14" i="31" s="1"/>
  <c r="E13" i="31" a="1"/>
  <c r="E13" i="31" s="1"/>
  <c r="D13" i="31"/>
  <c r="C13" i="31" s="1"/>
  <c r="B12" i="31"/>
  <c r="D12" i="31" s="1"/>
  <c r="C12" i="31" s="1"/>
  <c r="B11" i="31"/>
  <c r="D11" i="31" s="1"/>
  <c r="C11" i="31" s="1"/>
  <c r="D9" i="31"/>
  <c r="C41" i="31" l="1"/>
  <c r="C79" i="31"/>
  <c r="F83" i="31"/>
  <c r="F95" i="31"/>
  <c r="D36" i="31"/>
  <c r="C36" i="31" s="1"/>
  <c r="D34" i="31"/>
  <c r="C34" i="31" s="1"/>
  <c r="D37" i="31"/>
  <c r="C37" i="31" s="1"/>
  <c r="D35" i="31"/>
  <c r="C35" i="31" s="1"/>
  <c r="D33" i="31"/>
  <c r="C33" i="31" s="1"/>
  <c r="D31" i="31"/>
  <c r="D32" i="31" s="1"/>
  <c r="E52" i="31"/>
  <c r="D30" i="31"/>
  <c r="C30" i="31" s="1"/>
  <c r="D38" i="31"/>
  <c r="C38" i="31" s="1"/>
  <c r="C31" i="31" l="1" a="1"/>
  <c r="C31" i="31" s="1"/>
  <c r="C197" i="32"/>
  <c r="C32" i="31" l="1" a="1"/>
  <c r="C32" i="31" s="1"/>
  <c r="F38" i="31"/>
  <c r="D47" i="31"/>
  <c r="D46" i="31" l="1"/>
  <c r="C47" i="31" a="1"/>
  <c r="C47" i="31" s="1"/>
  <c r="C46" i="31" l="1" a="1"/>
  <c r="C46" i="31" s="1"/>
  <c r="F76" i="31"/>
  <c r="F106" i="31" s="1"/>
  <c r="C106" i="31" s="1"/>
  <c r="B102" i="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<sst xmlns="http://schemas.openxmlformats.org/spreadsheetml/2006/main" count="432" uniqueCount="394">
  <si>
    <t>2. 製品に関する情報</t>
    <rPh sb="3" eb="6">
      <t>セイヒンイ</t>
    </rPh>
    <rPh sb="8" eb="10">
      <t>ジョウホウ</t>
    </rPh>
    <phoneticPr fontId="1"/>
  </si>
  <si>
    <t>Check</t>
    <phoneticPr fontId="1"/>
  </si>
  <si>
    <t>申請者の氏名</t>
    <rPh sb="0" eb="2">
      <t>シンセイ</t>
    </rPh>
    <rPh sb="2" eb="3">
      <t>シャ</t>
    </rPh>
    <rPh sb="4" eb="6">
      <t>シメイ</t>
    </rPh>
    <phoneticPr fontId="1"/>
  </si>
  <si>
    <t>申請者の電話番号</t>
    <rPh sb="0" eb="3">
      <t>シンセイシャ</t>
    </rPh>
    <rPh sb="4" eb="6">
      <t>デンワ</t>
    </rPh>
    <rPh sb="6" eb="8">
      <t>バンゴウ</t>
    </rPh>
    <phoneticPr fontId="1"/>
  </si>
  <si>
    <t>申請者のE-mail</t>
    <rPh sb="0" eb="3">
      <t>シンセイシャ</t>
    </rPh>
    <phoneticPr fontId="1"/>
  </si>
  <si>
    <t>申請者の所属・役職</t>
    <rPh sb="0" eb="3">
      <t>シンセイシャ</t>
    </rPh>
    <rPh sb="4" eb="6">
      <t>ショゾク</t>
    </rPh>
    <rPh sb="7" eb="9">
      <t>ヤクショク</t>
    </rPh>
    <phoneticPr fontId="1"/>
  </si>
  <si>
    <t>1. 申請企業／申請者に関する情報</t>
    <rPh sb="3" eb="5">
      <t>シンセイ</t>
    </rPh>
    <rPh sb="5" eb="7">
      <t>キギョウ</t>
    </rPh>
    <rPh sb="8" eb="10">
      <t>シンセイ</t>
    </rPh>
    <rPh sb="12" eb="13">
      <t>カン</t>
    </rPh>
    <rPh sb="15" eb="17">
      <t>ジョウホウ</t>
    </rPh>
    <phoneticPr fontId="1"/>
  </si>
  <si>
    <t>自社製造</t>
    <phoneticPr fontId="1"/>
  </si>
  <si>
    <t>その他（以下の欄に具体的に記入ください）</t>
    <phoneticPr fontId="1"/>
  </si>
  <si>
    <t>申請区分</t>
    <rPh sb="0" eb="2">
      <t>シンセイ</t>
    </rPh>
    <rPh sb="2" eb="4">
      <t>クブン</t>
    </rPh>
    <phoneticPr fontId="1"/>
  </si>
  <si>
    <t>※ 以下の情報について記載・選択をお願いいたします。（記載漏れ・選択漏れがある場合、ラベル申請はできません。）</t>
    <rPh sb="2" eb="4">
      <t>イカ</t>
    </rPh>
    <rPh sb="5" eb="7">
      <t>ジョウホウ</t>
    </rPh>
    <rPh sb="11" eb="13">
      <t>キサイ</t>
    </rPh>
    <rPh sb="14" eb="16">
      <t>センタク</t>
    </rPh>
    <rPh sb="18" eb="19">
      <t>ネガ</t>
    </rPh>
    <rPh sb="27" eb="30">
      <t>キサイモ</t>
    </rPh>
    <rPh sb="32" eb="34">
      <t>センタク</t>
    </rPh>
    <rPh sb="34" eb="35">
      <t>モ</t>
    </rPh>
    <rPh sb="39" eb="41">
      <t>バアイ</t>
    </rPh>
    <rPh sb="45" eb="47">
      <t>シンセイ</t>
    </rPh>
    <phoneticPr fontId="1"/>
  </si>
  <si>
    <t>OA機器（複合機など）</t>
    <rPh sb="2" eb="4">
      <t>キキ</t>
    </rPh>
    <rPh sb="5" eb="8">
      <t>フクゴウキ</t>
    </rPh>
    <phoneticPr fontId="1"/>
  </si>
  <si>
    <t>金融関係機器（決済端末、POS端末など）</t>
    <rPh sb="0" eb="4">
      <t>キンユウカンケイ</t>
    </rPh>
    <rPh sb="4" eb="6">
      <t>キキ</t>
    </rPh>
    <rPh sb="7" eb="11">
      <t>ケッサイタンマツ</t>
    </rPh>
    <rPh sb="15" eb="17">
      <t>タンマツ</t>
    </rPh>
    <phoneticPr fontId="1"/>
  </si>
  <si>
    <t>医療機器（人工呼吸器、人工心臓弁、輸液ポンプなど）</t>
    <rPh sb="0" eb="4">
      <t>イリョウキキ</t>
    </rPh>
    <phoneticPr fontId="1"/>
  </si>
  <si>
    <t>施設管理機器（入退室機器、受変電設備、昇降機など）</t>
    <rPh sb="0" eb="4">
      <t>シセツカンリ</t>
    </rPh>
    <rPh sb="4" eb="6">
      <t>キキ</t>
    </rPh>
    <rPh sb="7" eb="10">
      <t>ニュウタイシツ</t>
    </rPh>
    <rPh sb="10" eb="12">
      <t>キキ</t>
    </rPh>
    <rPh sb="13" eb="18">
      <t>ジュヘン</t>
    </rPh>
    <rPh sb="19" eb="22">
      <t>ショウコウキ</t>
    </rPh>
    <phoneticPr fontId="1"/>
  </si>
  <si>
    <t>自動車関連機器（ECU、IVI、TCUなど）</t>
    <rPh sb="0" eb="3">
      <t>ジドウシャ</t>
    </rPh>
    <rPh sb="3" eb="7">
      <t>カンレンキキ</t>
    </rPh>
    <phoneticPr fontId="1"/>
  </si>
  <si>
    <t>電気事業関連機器（スマートメーター、発電設備など）</t>
    <rPh sb="0" eb="4">
      <t>デンキジギョウ</t>
    </rPh>
    <rPh sb="4" eb="8">
      <t>カンレンキキ</t>
    </rPh>
    <rPh sb="18" eb="22">
      <t>ハツデンセツビ</t>
    </rPh>
    <phoneticPr fontId="1"/>
  </si>
  <si>
    <t>製造業・流通業関連機器（生産設備、自動倉庫など）</t>
    <phoneticPr fontId="1"/>
  </si>
  <si>
    <t>鉄道事業関連機器（CTC装置、PRC装置など）</t>
    <phoneticPr fontId="1"/>
  </si>
  <si>
    <t>航空事業関連機器（IMS、iDMUなど）</t>
    <phoneticPr fontId="1"/>
  </si>
  <si>
    <t>その他（以下の欄に具体的に記入ください）</t>
    <rPh sb="2" eb="3">
      <t>タ</t>
    </rPh>
    <phoneticPr fontId="1"/>
  </si>
  <si>
    <t>通信機器（ルーター、Wi-Fiルーター、ハブ・スイッチなど）</t>
    <rPh sb="0" eb="4">
      <t>ツウシンキキ</t>
    </rPh>
    <phoneticPr fontId="1"/>
  </si>
  <si>
    <t>防犯関連機器（ネットワークカメラ、警報装置、電気錠システムなど）</t>
    <rPh sb="0" eb="2">
      <t>ボウハン</t>
    </rPh>
    <rPh sb="2" eb="6">
      <t>カンレンキキ</t>
    </rPh>
    <rPh sb="17" eb="21">
      <t>ケイホウソウチ</t>
    </rPh>
    <rPh sb="22" eb="25">
      <t>デンキジョウ</t>
    </rPh>
    <phoneticPr fontId="1"/>
  </si>
  <si>
    <t>自律型ロボット（ドローン、AGVなど）</t>
    <rPh sb="0" eb="2">
      <t>ジリツ</t>
    </rPh>
    <rPh sb="2" eb="3">
      <t>ガタ</t>
    </rPh>
    <phoneticPr fontId="1"/>
  </si>
  <si>
    <t>生活家電（掃除機、洗濯機、冷蔵庫など）</t>
    <rPh sb="0" eb="4">
      <t>セイカツカデン</t>
    </rPh>
    <rPh sb="5" eb="8">
      <t>ソウジキ</t>
    </rPh>
    <rPh sb="9" eb="12">
      <t>センタクキ</t>
    </rPh>
    <rPh sb="13" eb="16">
      <t>レイゾウコ</t>
    </rPh>
    <phoneticPr fontId="1"/>
  </si>
  <si>
    <t>AV機器（スマートTV、レコーダー、スマートスピーカーなど）</t>
    <rPh sb="2" eb="4">
      <t>キキ</t>
    </rPh>
    <phoneticPr fontId="1"/>
  </si>
  <si>
    <t>エネルギー関連機器（エネファーム、PCS、ガス給湯器など）</t>
    <rPh sb="5" eb="9">
      <t>カンレンキキ</t>
    </rPh>
    <rPh sb="23" eb="26">
      <t>キュウトウ</t>
    </rPh>
    <phoneticPr fontId="1"/>
  </si>
  <si>
    <t>ヘルスケア機器（ウェアラブル端末、電動トレーニングマシンなど）</t>
    <rPh sb="5" eb="7">
      <t>キキ</t>
    </rPh>
    <rPh sb="14" eb="16">
      <t>タンマツ</t>
    </rPh>
    <rPh sb="17" eb="19">
      <t>デンドウ</t>
    </rPh>
    <phoneticPr fontId="1"/>
  </si>
  <si>
    <t>娯楽機器（ゲーム機、スマート玩具など）</t>
    <rPh sb="0" eb="2">
      <t>ゴラク</t>
    </rPh>
    <rPh sb="2" eb="4">
      <t>キキ</t>
    </rPh>
    <rPh sb="8" eb="9">
      <t>キ</t>
    </rPh>
    <rPh sb="14" eb="16">
      <t>ガング</t>
    </rPh>
    <phoneticPr fontId="1"/>
  </si>
  <si>
    <t>コントローラー（PLC、DCSコントローラーなど）</t>
    <phoneticPr fontId="1"/>
  </si>
  <si>
    <t>センサー（温度センサー、圧力センサー、変位センサーなど）</t>
    <rPh sb="5" eb="7">
      <t>オンド</t>
    </rPh>
    <rPh sb="12" eb="14">
      <t>アツリョク</t>
    </rPh>
    <rPh sb="19" eb="21">
      <t>ヘンイ</t>
    </rPh>
    <phoneticPr fontId="1"/>
  </si>
  <si>
    <t>適合評価外部依頼（外部有資格者）※保有資格を下部に記入</t>
    <phoneticPr fontId="1"/>
  </si>
  <si>
    <t>評価の方法</t>
    <rPh sb="0" eb="2">
      <t>ヒョウカ</t>
    </rPh>
    <rPh sb="3" eb="5">
      <t>ホウホウ</t>
    </rPh>
    <phoneticPr fontId="1"/>
  </si>
  <si>
    <t>評価者の所属企業名称</t>
    <rPh sb="0" eb="2">
      <t>ヒョウカ</t>
    </rPh>
    <rPh sb="2" eb="3">
      <t>シャ</t>
    </rPh>
    <rPh sb="4" eb="8">
      <t>ショゾクキギョウ</t>
    </rPh>
    <rPh sb="8" eb="10">
      <t>メイショウ</t>
    </rPh>
    <phoneticPr fontId="1"/>
  </si>
  <si>
    <t>新規申請</t>
    <rPh sb="0" eb="2">
      <t>シンキ</t>
    </rPh>
    <rPh sb="2" eb="4">
      <t>シンセイ</t>
    </rPh>
    <phoneticPr fontId="1"/>
  </si>
  <si>
    <t>申請製品区分</t>
    <rPh sb="0" eb="2">
      <t>シンセイ</t>
    </rPh>
    <rPh sb="2" eb="4">
      <t>セイヒン</t>
    </rPh>
    <rPh sb="4" eb="6">
      <t>クブン</t>
    </rPh>
    <phoneticPr fontId="1"/>
  </si>
  <si>
    <t>申請する適合基準バージョン</t>
    <rPh sb="0" eb="2">
      <t>シンセイ</t>
    </rPh>
    <rPh sb="4" eb="6">
      <t>テキゴウ</t>
    </rPh>
    <rPh sb="6" eb="8">
      <t>キジュン</t>
    </rPh>
    <phoneticPr fontId="1"/>
  </si>
  <si>
    <t>★１</t>
    <phoneticPr fontId="1"/>
  </si>
  <si>
    <t>★２</t>
  </si>
  <si>
    <t>★３</t>
  </si>
  <si>
    <t>★４</t>
  </si>
  <si>
    <t>延長申請</t>
    <rPh sb="0" eb="2">
      <t>エンチョウ</t>
    </rPh>
    <rPh sb="2" eb="4">
      <t>シンセイ</t>
    </rPh>
    <phoneticPr fontId="1"/>
  </si>
  <si>
    <t>適合評価外部依頼（JC-STAR検証事業者）</t>
    <phoneticPr fontId="1"/>
  </si>
  <si>
    <t>適合評価外部依頼（JC-STAR評価機関）</t>
    <rPh sb="0" eb="8">
      <t>テキゴウ</t>
    </rPh>
    <phoneticPr fontId="1"/>
  </si>
  <si>
    <t>申請代行（他社ブランド製品（販売代理製品）販売会社の申請代行）</t>
    <rPh sb="0" eb="2">
      <t>シンセイ</t>
    </rPh>
    <rPh sb="2" eb="4">
      <t>ダイコウ</t>
    </rPh>
    <rPh sb="5" eb="7">
      <t>タシャ</t>
    </rPh>
    <rPh sb="16" eb="18">
      <t>ダイリ</t>
    </rPh>
    <rPh sb="21" eb="23">
      <t>ハンバイ</t>
    </rPh>
    <rPh sb="23" eb="25">
      <t>ガイシャ</t>
    </rPh>
    <rPh sb="26" eb="28">
      <t>シンセイ</t>
    </rPh>
    <rPh sb="28" eb="30">
      <t>ダイコウ</t>
    </rPh>
    <phoneticPr fontId="1"/>
  </si>
  <si>
    <t>自己適合評価（JC-STAR評価機関・JC-STAR検証事業者以外の外部検証事業者等）</t>
    <rPh sb="2" eb="4">
      <t>テキゴウ</t>
    </rPh>
    <rPh sb="4" eb="6">
      <t>ヒョウカ</t>
    </rPh>
    <rPh sb="14" eb="16">
      <t>ヒョウカ</t>
    </rPh>
    <rPh sb="16" eb="18">
      <t>キカン</t>
    </rPh>
    <rPh sb="26" eb="28">
      <t>ケンショウ</t>
    </rPh>
    <rPh sb="28" eb="31">
      <t>ジギョウシャ</t>
    </rPh>
    <rPh sb="31" eb="33">
      <t>イガイ</t>
    </rPh>
    <rPh sb="34" eb="36">
      <t>ガイブ</t>
    </rPh>
    <rPh sb="36" eb="38">
      <t>ケンショウ</t>
    </rPh>
    <rPh sb="38" eb="41">
      <t>ジギョウシャ</t>
    </rPh>
    <rPh sb="41" eb="42">
      <t>トウ</t>
    </rPh>
    <phoneticPr fontId="1"/>
  </si>
  <si>
    <t>申請代行（自社ブランド製品（自社販売製品）販売会社の申請代行）</t>
    <rPh sb="0" eb="2">
      <t>シンセイ</t>
    </rPh>
    <rPh sb="2" eb="4">
      <t>ダイコウ</t>
    </rPh>
    <rPh sb="5" eb="7">
      <t>ハンバイ</t>
    </rPh>
    <rPh sb="7" eb="9">
      <t>ガイシャ</t>
    </rPh>
    <rPh sb="10" eb="12">
      <t>シンセイ</t>
    </rPh>
    <rPh sb="12" eb="14">
      <t>ダイコウ</t>
    </rPh>
    <phoneticPr fontId="1"/>
  </si>
  <si>
    <t>自社ブランド製品販売会社による申請</t>
    <rPh sb="0" eb="2">
      <t>ジシャ</t>
    </rPh>
    <rPh sb="6" eb="8">
      <t>セイヒン</t>
    </rPh>
    <rPh sb="8" eb="10">
      <t>ハンバイ</t>
    </rPh>
    <rPh sb="10" eb="12">
      <t>ガイシャ</t>
    </rPh>
    <rPh sb="15" eb="17">
      <t>シンセイ</t>
    </rPh>
    <phoneticPr fontId="1"/>
  </si>
  <si>
    <t>他社ブランド製品販売会社（販売代理業者・リセラー等）による申請</t>
    <rPh sb="0" eb="2">
      <t>タシャ</t>
    </rPh>
    <rPh sb="6" eb="8">
      <t>セイヒン</t>
    </rPh>
    <rPh sb="8" eb="10">
      <t>ハンバイ</t>
    </rPh>
    <rPh sb="10" eb="12">
      <t>ガイシャ</t>
    </rPh>
    <rPh sb="17" eb="19">
      <t>ギョウシャ</t>
    </rPh>
    <phoneticPr fontId="1"/>
  </si>
  <si>
    <t>JC-STAR適合ラベル申請書</t>
    <rPh sb="7" eb="9">
      <t>テキゴウ</t>
    </rPh>
    <rPh sb="12" eb="14">
      <t>シンセイ</t>
    </rPh>
    <rPh sb="14" eb="15">
      <t>ショ</t>
    </rPh>
    <phoneticPr fontId="1"/>
  </si>
  <si>
    <t>JST-CR-01-01-2024/2024R1</t>
    <phoneticPr fontId="1"/>
  </si>
  <si>
    <t>製品の不具合・脆弱性対応のためのサポート期間内でのセキュリティアップデートの提供に同意します。</t>
    <rPh sb="0" eb="2">
      <t>セイヒン</t>
    </rPh>
    <rPh sb="3" eb="6">
      <t>フグアイ</t>
    </rPh>
    <rPh sb="7" eb="10">
      <t>ゼイジャクセイ</t>
    </rPh>
    <rPh sb="10" eb="12">
      <t>タイオウ</t>
    </rPh>
    <rPh sb="20" eb="22">
      <t>キカン</t>
    </rPh>
    <rPh sb="22" eb="23">
      <t>ナイ</t>
    </rPh>
    <rPh sb="38" eb="40">
      <t>テイキョウ</t>
    </rPh>
    <rPh sb="41" eb="43">
      <t>ドウイ</t>
    </rPh>
    <phoneticPr fontId="1"/>
  </si>
  <si>
    <t>チェックリスト作成に利用した証跡（エビデンス）について、適合ラベルの有効期間中は保持し続けることに同意します。</t>
    <rPh sb="7" eb="9">
      <t>サクセイ</t>
    </rPh>
    <rPh sb="10" eb="12">
      <t>リヨウ</t>
    </rPh>
    <rPh sb="14" eb="16">
      <t>ショウセキ</t>
    </rPh>
    <rPh sb="28" eb="30">
      <t>テキゴウ</t>
    </rPh>
    <rPh sb="34" eb="36">
      <t>ユウコウ</t>
    </rPh>
    <rPh sb="36" eb="39">
      <t>キカンチュウ</t>
    </rPh>
    <rPh sb="40" eb="42">
      <t>ホジ</t>
    </rPh>
    <rPh sb="43" eb="44">
      <t>ツヅ</t>
    </rPh>
    <rPh sb="49" eb="51">
      <t>ドウイ</t>
    </rPh>
    <phoneticPr fontId="1"/>
  </si>
  <si>
    <t>本チェックリストに記載された内容に虚偽はありません。</t>
    <rPh sb="0" eb="1">
      <t>ホン</t>
    </rPh>
    <rPh sb="9" eb="11">
      <t>キサイ</t>
    </rPh>
    <rPh sb="14" eb="16">
      <t>ナイヨウ</t>
    </rPh>
    <rPh sb="17" eb="19">
      <t>キョギ</t>
    </rPh>
    <phoneticPr fontId="1"/>
  </si>
  <si>
    <t>本制度の規程を確認し、その内容を遵守することに同意の上で、申請を行います。</t>
    <rPh sb="0" eb="1">
      <t>ホン</t>
    </rPh>
    <rPh sb="1" eb="3">
      <t>セイド</t>
    </rPh>
    <rPh sb="4" eb="6">
      <t>キテイ</t>
    </rPh>
    <rPh sb="7" eb="9">
      <t>カクニン</t>
    </rPh>
    <rPh sb="13" eb="15">
      <t>ナイヨウ</t>
    </rPh>
    <rPh sb="16" eb="18">
      <t>ジュンシュ</t>
    </rPh>
    <rPh sb="23" eb="25">
      <t>ドウイ</t>
    </rPh>
    <rPh sb="26" eb="27">
      <t>ウエ</t>
    </rPh>
    <rPh sb="29" eb="31">
      <t>シンセイ</t>
    </rPh>
    <rPh sb="32" eb="33">
      <t>オコナ</t>
    </rPh>
    <phoneticPr fontId="1"/>
  </si>
  <si>
    <t>※ 黒字の情報はHPには掲載されません。IPA及び経済産業省との申請内容確認時に活用されます。</t>
    <rPh sb="2" eb="4">
      <t>クロジ</t>
    </rPh>
    <rPh sb="5" eb="7">
      <t>ジョウホウ</t>
    </rPh>
    <rPh sb="12" eb="14">
      <t>ケイサイ</t>
    </rPh>
    <rPh sb="23" eb="24">
      <t>オヨ</t>
    </rPh>
    <rPh sb="25" eb="27">
      <t>ケイザイ</t>
    </rPh>
    <rPh sb="27" eb="30">
      <t>サンギョウショウ</t>
    </rPh>
    <rPh sb="32" eb="34">
      <t>シンセイ</t>
    </rPh>
    <rPh sb="34" eb="36">
      <t>ナイヨウ</t>
    </rPh>
    <rPh sb="36" eb="38">
      <t>カクニン</t>
    </rPh>
    <rPh sb="38" eb="39">
      <t>ジ</t>
    </rPh>
    <rPh sb="40" eb="42">
      <t>カツヨウ</t>
    </rPh>
    <phoneticPr fontId="1"/>
  </si>
  <si>
    <t>申請製品の主な利用者</t>
    <rPh sb="0" eb="2">
      <t>シンセイ</t>
    </rPh>
    <rPh sb="2" eb="4">
      <t>セイヒン</t>
    </rPh>
    <rPh sb="5" eb="6">
      <t>オモ</t>
    </rPh>
    <rPh sb="7" eb="10">
      <t>リヨウシャ</t>
    </rPh>
    <phoneticPr fontId="1"/>
  </si>
  <si>
    <t>申請製品の製品類型</t>
    <rPh sb="5" eb="8">
      <t>セイヒンルイ</t>
    </rPh>
    <rPh sb="8" eb="9">
      <t>ガタ</t>
    </rPh>
    <phoneticPr fontId="1"/>
  </si>
  <si>
    <t>申請製品のサポート期間</t>
    <rPh sb="9" eb="11">
      <t>キカン</t>
    </rPh>
    <phoneticPr fontId="1"/>
  </si>
  <si>
    <t>申請製品の製造方法の区分</t>
    <rPh sb="5" eb="9">
      <t>セイゾウホウホウ</t>
    </rPh>
    <rPh sb="10" eb="12">
      <t>クブン</t>
    </rPh>
    <phoneticPr fontId="1"/>
  </si>
  <si>
    <t>申請製品の製造国又は地域</t>
    <rPh sb="5" eb="8">
      <t>セイゾウコク</t>
    </rPh>
    <rPh sb="8" eb="9">
      <t>マタ</t>
    </rPh>
    <rPh sb="10" eb="12">
      <t>チイキ</t>
    </rPh>
    <phoneticPr fontId="1"/>
  </si>
  <si>
    <t>申請製品に関する電気通信事業法に基づく技術基準適合認定番号等（技適[T]マークの設計認証番号又は[A]マークの技術基準適合認定番号）</t>
    <rPh sb="5" eb="6">
      <t>カン</t>
    </rPh>
    <phoneticPr fontId="1"/>
  </si>
  <si>
    <t>申請製品に関するJC-STAR以外のサイバーセキュリティ関連認証（CC認証、CSA認証など）の取得実績・認証番号</t>
    <rPh sb="15" eb="17">
      <t>イガイ</t>
    </rPh>
    <rPh sb="28" eb="30">
      <t>カンレン</t>
    </rPh>
    <rPh sb="30" eb="32">
      <t>ニンショウ</t>
    </rPh>
    <rPh sb="35" eb="37">
      <t>ニンショウ</t>
    </rPh>
    <rPh sb="41" eb="43">
      <t>ニンショウ</t>
    </rPh>
    <rPh sb="47" eb="49">
      <t>シュトク</t>
    </rPh>
    <rPh sb="49" eb="51">
      <t>ジッセキ</t>
    </rPh>
    <rPh sb="52" eb="54">
      <t>ニンショウ</t>
    </rPh>
    <rPh sb="54" eb="56">
      <t>バンゴウ</t>
    </rPh>
    <phoneticPr fontId="1"/>
  </si>
  <si>
    <t>4. 申請内容に関する確認、規程・約款等への同意・確認</t>
    <rPh sb="3" eb="7">
      <t>シンセイナイヨウ</t>
    </rPh>
    <rPh sb="8" eb="9">
      <t>カン</t>
    </rPh>
    <rPh sb="11" eb="13">
      <t>カクニン</t>
    </rPh>
    <rPh sb="14" eb="16">
      <t>キテイ</t>
    </rPh>
    <rPh sb="17" eb="19">
      <t>ヤッカン</t>
    </rPh>
    <rPh sb="19" eb="20">
      <t>トウ</t>
    </rPh>
    <rPh sb="22" eb="24">
      <t>ドウイ</t>
    </rPh>
    <rPh sb="25" eb="27">
      <t>カクニン</t>
    </rPh>
    <phoneticPr fontId="1"/>
  </si>
  <si>
    <t>自己適合評価（製造ベンダーの製造・品質部門）</t>
    <rPh sb="0" eb="2">
      <t>ジコ</t>
    </rPh>
    <rPh sb="2" eb="4">
      <t>テキゴウ</t>
    </rPh>
    <rPh sb="4" eb="6">
      <t>ヒョウカ</t>
    </rPh>
    <rPh sb="7" eb="9">
      <t>セイゾウ</t>
    </rPh>
    <rPh sb="14" eb="16">
      <t>セイゾウ</t>
    </rPh>
    <rPh sb="17" eb="19">
      <t>ヒンシツ</t>
    </rPh>
    <rPh sb="19" eb="21">
      <t>ブモン</t>
    </rPh>
    <phoneticPr fontId="1"/>
  </si>
  <si>
    <t>自己適合評価（製造ベンダーの有資格者）※保有資格を下部に記入</t>
    <rPh sb="2" eb="4">
      <t>テキゴウ</t>
    </rPh>
    <rPh sb="4" eb="6">
      <t>ヒョウカ</t>
    </rPh>
    <rPh sb="20" eb="24">
      <t>ホユウシカク</t>
    </rPh>
    <rPh sb="25" eb="27">
      <t>カブ</t>
    </rPh>
    <rPh sb="28" eb="30">
      <t>キニュウ</t>
    </rPh>
    <phoneticPr fontId="1"/>
  </si>
  <si>
    <t>申請製品の製造ベンダー（申請企業）からの委任を受けた申請代行</t>
    <rPh sb="5" eb="7">
      <t>セイゾウ</t>
    </rPh>
    <rPh sb="12" eb="14">
      <t>シンセイ</t>
    </rPh>
    <rPh sb="14" eb="16">
      <t>キギョウ</t>
    </rPh>
    <rPh sb="20" eb="22">
      <t>イニン</t>
    </rPh>
    <rPh sb="23" eb="24">
      <t>ウ</t>
    </rPh>
    <rPh sb="26" eb="28">
      <t>シンセイ</t>
    </rPh>
    <rPh sb="28" eb="30">
      <t>ダイコウ</t>
    </rPh>
    <phoneticPr fontId="1"/>
  </si>
  <si>
    <t>自社工場製造</t>
    <rPh sb="2" eb="4">
      <t>コウジョウ</t>
    </rPh>
    <phoneticPr fontId="1"/>
  </si>
  <si>
    <t>申請製品の製造ベンダー（申請企業）自身による申請　【自社ブランドでのIoT製品】</t>
    <rPh sb="0" eb="2">
      <t>シンセイ</t>
    </rPh>
    <rPh sb="2" eb="4">
      <t>セイヒン</t>
    </rPh>
    <rPh sb="5" eb="7">
      <t>セイゾウ</t>
    </rPh>
    <rPh sb="12" eb="14">
      <t>シンセイ</t>
    </rPh>
    <rPh sb="14" eb="16">
      <t>キギョウ</t>
    </rPh>
    <rPh sb="17" eb="19">
      <t>ジシン</t>
    </rPh>
    <rPh sb="22" eb="24">
      <t>シンセイ</t>
    </rPh>
    <rPh sb="26" eb="28">
      <t>ジシャ</t>
    </rPh>
    <rPh sb="37" eb="39">
      <t>セイヒン</t>
    </rPh>
    <phoneticPr fontId="1"/>
  </si>
  <si>
    <t>日本国のサイバーセキュリティに関連する法令等の基準を遵守することに同意します。</t>
    <rPh sb="0" eb="2">
      <t>ニホン</t>
    </rPh>
    <rPh sb="2" eb="3">
      <t>コク</t>
    </rPh>
    <rPh sb="15" eb="17">
      <t>カンレン</t>
    </rPh>
    <rPh sb="19" eb="21">
      <t>ホウレイ</t>
    </rPh>
    <rPh sb="21" eb="22">
      <t>トウ</t>
    </rPh>
    <rPh sb="23" eb="25">
      <t>キジュン</t>
    </rPh>
    <rPh sb="26" eb="28">
      <t>ジュンシュ</t>
    </rPh>
    <rPh sb="33" eb="35">
      <t>ドウイ</t>
    </rPh>
    <phoneticPr fontId="1"/>
  </si>
  <si>
    <t>自社開発部門・保守部門のみで実施</t>
    <rPh sb="0" eb="2">
      <t>ジシャ</t>
    </rPh>
    <rPh sb="2" eb="4">
      <t>カイハツ</t>
    </rPh>
    <rPh sb="4" eb="6">
      <t>ブモン</t>
    </rPh>
    <rPh sb="7" eb="9">
      <t>ホシュ</t>
    </rPh>
    <rPh sb="9" eb="11">
      <t>ブモン</t>
    </rPh>
    <rPh sb="14" eb="16">
      <t>ジッシ</t>
    </rPh>
    <phoneticPr fontId="1"/>
  </si>
  <si>
    <t>自社発注の委託先企業も利用して実施（以下の欄に委託先の企業名称を記入ください）</t>
    <rPh sb="0" eb="2">
      <t>ジシャ</t>
    </rPh>
    <rPh sb="2" eb="4">
      <t>ハッチュウ</t>
    </rPh>
    <rPh sb="5" eb="8">
      <t>イタクサキ</t>
    </rPh>
    <rPh sb="8" eb="10">
      <t>キギョウ</t>
    </rPh>
    <rPh sb="11" eb="13">
      <t>リヨウ</t>
    </rPh>
    <rPh sb="15" eb="17">
      <t>ジッシ</t>
    </rPh>
    <rPh sb="23" eb="25">
      <t>イタク</t>
    </rPh>
    <rPh sb="27" eb="29">
      <t>キギョウ</t>
    </rPh>
    <phoneticPr fontId="1"/>
  </si>
  <si>
    <t>部品・コンポーネントの生産会社からの供給を受けて対応（以下の欄に部品・コンポーネントの製造企業名称を記入ください）</t>
    <rPh sb="0" eb="2">
      <t>ブヒン</t>
    </rPh>
    <rPh sb="11" eb="13">
      <t>セイサン</t>
    </rPh>
    <rPh sb="13" eb="15">
      <t>ガイシャ</t>
    </rPh>
    <rPh sb="18" eb="20">
      <t>キョウキュウ</t>
    </rPh>
    <rPh sb="21" eb="22">
      <t>ウ</t>
    </rPh>
    <rPh sb="24" eb="26">
      <t>タイオウ</t>
    </rPh>
    <rPh sb="32" eb="34">
      <t>ブヒン</t>
    </rPh>
    <rPh sb="43" eb="45">
      <t>セイゾウ</t>
    </rPh>
    <rPh sb="45" eb="47">
      <t>キギョウ</t>
    </rPh>
    <phoneticPr fontId="1"/>
  </si>
  <si>
    <t>← 2つ以上の登録番号がある場合に、上記以外の登録番号を記載</t>
    <rPh sb="4" eb="6">
      <t>イジョウ</t>
    </rPh>
    <rPh sb="7" eb="9">
      <t>トウロク</t>
    </rPh>
    <rPh sb="9" eb="11">
      <t>バンゴウ</t>
    </rPh>
    <rPh sb="14" eb="16">
      <t>バアイ</t>
    </rPh>
    <rPh sb="18" eb="20">
      <t>ジョウキ</t>
    </rPh>
    <rPh sb="20" eb="22">
      <t>イガイ</t>
    </rPh>
    <rPh sb="23" eb="25">
      <t>トウロク</t>
    </rPh>
    <rPh sb="25" eb="27">
      <t>バンゴウ</t>
    </rPh>
    <rPh sb="28" eb="30">
      <t>キサイ</t>
    </rPh>
    <phoneticPr fontId="1"/>
  </si>
  <si>
    <t>評価完了日（申請日の90日前以内）</t>
    <rPh sb="0" eb="2">
      <t>ヒョウカ</t>
    </rPh>
    <rPh sb="2" eb="4">
      <t>カンリョウ</t>
    </rPh>
    <rPh sb="4" eb="5">
      <t>ビ</t>
    </rPh>
    <rPh sb="6" eb="8">
      <t>シンセイ</t>
    </rPh>
    <rPh sb="8" eb="9">
      <t>ビ</t>
    </rPh>
    <rPh sb="12" eb="13">
      <t>ニチ</t>
    </rPh>
    <rPh sb="13" eb="14">
      <t>マエ</t>
    </rPh>
    <rPh sb="14" eb="16">
      <t>イナイ</t>
    </rPh>
    <phoneticPr fontId="1"/>
  </si>
  <si>
    <t>申請製品の製造ベンダーの名称</t>
    <rPh sb="5" eb="7">
      <t>セイゾウ</t>
    </rPh>
    <rPh sb="12" eb="14">
      <t>メイショウ</t>
    </rPh>
    <phoneticPr fontId="1"/>
  </si>
  <si>
    <t>申請日</t>
    <rPh sb="0" eb="2">
      <t>シンセイ</t>
    </rPh>
    <rPh sb="2" eb="3">
      <t>ビ</t>
    </rPh>
    <phoneticPr fontId="1"/>
  </si>
  <si>
    <t>申請する適合基準レベル</t>
    <rPh sb="0" eb="2">
      <t>シンセイ</t>
    </rPh>
    <rPh sb="4" eb="6">
      <t>テキゴウ</t>
    </rPh>
    <rPh sb="6" eb="8">
      <t>キジュン</t>
    </rPh>
    <phoneticPr fontId="1"/>
  </si>
  <si>
    <t>適合ラベル取得済製品との関連性</t>
    <rPh sb="0" eb="2">
      <t>テキゴウ</t>
    </rPh>
    <rPh sb="5" eb="7">
      <t>シュトク</t>
    </rPh>
    <rPh sb="7" eb="8">
      <t>ズ</t>
    </rPh>
    <rPh sb="8" eb="10">
      <t>セイヒン</t>
    </rPh>
    <rPh sb="12" eb="15">
      <t>カンレンセイ</t>
    </rPh>
    <phoneticPr fontId="1"/>
  </si>
  <si>
    <t>適合基準変更延長申請</t>
    <rPh sb="0" eb="2">
      <t>テキゴウ</t>
    </rPh>
    <rPh sb="2" eb="4">
      <t>キジュン</t>
    </rPh>
    <phoneticPr fontId="1"/>
  </si>
  <si>
    <t>適合レベル変更申請</t>
    <rPh sb="0" eb="2">
      <t>テキゴウ</t>
    </rPh>
    <phoneticPr fontId="1"/>
  </si>
  <si>
    <t>変更・報告申請</t>
    <rPh sb="0" eb="2">
      <t>ヘンコウ</t>
    </rPh>
    <rPh sb="3" eb="5">
      <t>ホウコク</t>
    </rPh>
    <rPh sb="5" eb="7">
      <t>シンセイ</t>
    </rPh>
    <phoneticPr fontId="1"/>
  </si>
  <si>
    <t>型番追加申請</t>
    <phoneticPr fontId="1"/>
  </si>
  <si>
    <t>承継申請</t>
    <rPh sb="0" eb="2">
      <t>ショウケイ</t>
    </rPh>
    <rPh sb="2" eb="4">
      <t>シンセイ</t>
    </rPh>
    <phoneticPr fontId="1"/>
  </si>
  <si>
    <t>OK</t>
    <phoneticPr fontId="1"/>
  </si>
  <si>
    <t>申請企業の本社所在地（都道府県名／国名・地域名）</t>
    <rPh sb="0" eb="2">
      <t>シンセイ</t>
    </rPh>
    <rPh sb="2" eb="4">
      <t>キギョウ</t>
    </rPh>
    <rPh sb="5" eb="7">
      <t>ホンシャ</t>
    </rPh>
    <rPh sb="7" eb="10">
      <t>ショザイチ</t>
    </rPh>
    <rPh sb="17" eb="18">
      <t>クニ</t>
    </rPh>
    <rPh sb="18" eb="19">
      <t>メイ</t>
    </rPh>
    <rPh sb="20" eb="23">
      <t>チイキメイ</t>
    </rPh>
    <phoneticPr fontId="1"/>
  </si>
  <si>
    <t>申請企業の親会社（※1）に関する情報</t>
    <rPh sb="0" eb="2">
      <t>シンセイ</t>
    </rPh>
    <rPh sb="2" eb="4">
      <t>キギョウ</t>
    </rPh>
    <rPh sb="5" eb="8">
      <t>オヤガイシャ</t>
    </rPh>
    <rPh sb="13" eb="14">
      <t>カン</t>
    </rPh>
    <rPh sb="16" eb="18">
      <t>ジョウホウ</t>
    </rPh>
    <phoneticPr fontId="1"/>
  </si>
  <si>
    <t>申請企業の親会社①（※1）の名称</t>
    <rPh sb="0" eb="2">
      <t>シンセイ</t>
    </rPh>
    <rPh sb="2" eb="4">
      <t>キギョウ</t>
    </rPh>
    <rPh sb="5" eb="8">
      <t>オヤガイシャ</t>
    </rPh>
    <rPh sb="14" eb="16">
      <t>メイショウ</t>
    </rPh>
    <phoneticPr fontId="1"/>
  </si>
  <si>
    <t>申請企業の親会社①（※1）の本社所在地（都道府県名／国名・地域名）</t>
    <phoneticPr fontId="1"/>
  </si>
  <si>
    <t>申請企業の親会社②（※1）の名称</t>
    <rPh sb="0" eb="2">
      <t>シンセイ</t>
    </rPh>
    <rPh sb="2" eb="4">
      <t>キギョウ</t>
    </rPh>
    <rPh sb="5" eb="8">
      <t>オヤガイシャ</t>
    </rPh>
    <rPh sb="14" eb="16">
      <t>メイショウ</t>
    </rPh>
    <phoneticPr fontId="1"/>
  </si>
  <si>
    <t>申請企業の親会社②（※1）の本社所在地（都道府県名／国名・地域名）</t>
    <phoneticPr fontId="1"/>
  </si>
  <si>
    <t>申請企業の親会社③（※1）の名称</t>
    <rPh sb="0" eb="2">
      <t>シンセイ</t>
    </rPh>
    <rPh sb="2" eb="4">
      <t>キギョウ</t>
    </rPh>
    <rPh sb="5" eb="8">
      <t>オヤガイシャ</t>
    </rPh>
    <rPh sb="14" eb="16">
      <t>メイショウ</t>
    </rPh>
    <phoneticPr fontId="1"/>
  </si>
  <si>
    <t>申請企業の親会社③（※1）の本社所在地（都道府県名／国名・地域名）</t>
    <phoneticPr fontId="1"/>
  </si>
  <si>
    <t>JC-STAR秘密保持規程に同意します。</t>
    <rPh sb="7" eb="9">
      <t>ヒミツ</t>
    </rPh>
    <rPh sb="9" eb="11">
      <t>ホジ</t>
    </rPh>
    <rPh sb="11" eb="13">
      <t>キテイ</t>
    </rPh>
    <rPh sb="14" eb="16">
      <t>ドウイ</t>
    </rPh>
    <phoneticPr fontId="1"/>
  </si>
  <si>
    <t>（※1）会社法 2 条 4 号の「株式会社を子会社とする会社その他の当該株式会社の経営を支配している法人として法務省令で定めるもの」に該当する企業
　　　　・親会社の親会社がある場合も該当する場合は記載
　　　　・会社法の適用されない海外企業の場合は、同定義に相当する親会社がある場合は記載</t>
    <phoneticPr fontId="1"/>
  </si>
  <si>
    <t>申請製品のファームウェア名・バージョン名（※2）</t>
    <rPh sb="12" eb="13">
      <t>メイ</t>
    </rPh>
    <rPh sb="19" eb="20">
      <t>メイ</t>
    </rPh>
    <phoneticPr fontId="1"/>
  </si>
  <si>
    <t>（※2）申請製品のセキュリティ機能を担うファームウェア（ファームウェア名・バージョン名で指定しているもの）のこと。サポート期間中は、製品不具合修正・脆弱性対応のためのセキュリティ対策サポートの対象となる。</t>
    <rPh sb="4" eb="6">
      <t>シンセイ</t>
    </rPh>
    <rPh sb="6" eb="8">
      <t>セイヒン</t>
    </rPh>
    <rPh sb="35" eb="36">
      <t>メイ</t>
    </rPh>
    <rPh sb="61" eb="64">
      <t>キカンチュウ</t>
    </rPh>
    <rPh sb="66" eb="68">
      <t>セイヒン</t>
    </rPh>
    <rPh sb="68" eb="71">
      <t>フグアイ</t>
    </rPh>
    <rPh sb="71" eb="73">
      <t>シュウセイ</t>
    </rPh>
    <rPh sb="74" eb="77">
      <t>ゼイジャクセイ</t>
    </rPh>
    <rPh sb="77" eb="79">
      <t>タイオウ</t>
    </rPh>
    <rPh sb="89" eb="91">
      <t>タイサク</t>
    </rPh>
    <rPh sb="96" eb="98">
      <t>タイショウ</t>
    </rPh>
    <phoneticPr fontId="1"/>
  </si>
  <si>
    <t>申請企業の名称（日本語）</t>
    <rPh sb="0" eb="2">
      <t>シンセイ</t>
    </rPh>
    <rPh sb="2" eb="4">
      <t>キギョウ</t>
    </rPh>
    <rPh sb="5" eb="7">
      <t>メイショウ</t>
    </rPh>
    <rPh sb="8" eb="11">
      <t>ニホンゴ</t>
    </rPh>
    <phoneticPr fontId="1"/>
  </si>
  <si>
    <t>申請企業の名称（英語）</t>
    <rPh sb="0" eb="2">
      <t>シンセイ</t>
    </rPh>
    <rPh sb="2" eb="4">
      <t>キギョウ</t>
    </rPh>
    <rPh sb="5" eb="7">
      <t>メイショウ</t>
    </rPh>
    <rPh sb="8" eb="10">
      <t>エイゴ</t>
    </rPh>
    <phoneticPr fontId="1"/>
  </si>
  <si>
    <t>申請製品の製品型番
※製品型番に日本語を含んでいる場合は、ファイルで提供してください。</t>
    <rPh sb="5" eb="7">
      <t>セイヒン</t>
    </rPh>
    <rPh sb="7" eb="9">
      <t>カタバン</t>
    </rPh>
    <rPh sb="11" eb="13">
      <t>セイヒン</t>
    </rPh>
    <rPh sb="13" eb="15">
      <t>カタバン</t>
    </rPh>
    <rPh sb="16" eb="19">
      <t>ニホンゴ</t>
    </rPh>
    <rPh sb="20" eb="21">
      <t>フク</t>
    </rPh>
    <rPh sb="25" eb="27">
      <t>バアイ</t>
    </rPh>
    <rPh sb="34" eb="36">
      <t>テイキョウ</t>
    </rPh>
    <phoneticPr fontId="1"/>
  </si>
  <si>
    <t>申請企業、申請代行企業、製造ベンダー、ファームウェア開発企業のいずれ（上記1.又は2.で記載された親会社を含む）においても過去5年以内に我が国の法令や国際的に受け入れられた基準等に違反したまたはその疑いをかけられたことはないか。</t>
    <rPh sb="0" eb="2">
      <t>シンセイ</t>
    </rPh>
    <rPh sb="2" eb="4">
      <t>キギョウ</t>
    </rPh>
    <rPh sb="5" eb="7">
      <t>シンセイ</t>
    </rPh>
    <rPh sb="7" eb="9">
      <t>ダイコウ</t>
    </rPh>
    <rPh sb="9" eb="11">
      <t>キギョウ</t>
    </rPh>
    <rPh sb="12" eb="14">
      <t>セイゾウ</t>
    </rPh>
    <rPh sb="26" eb="28">
      <t>カイハツ</t>
    </rPh>
    <rPh sb="28" eb="30">
      <t>キギョウ</t>
    </rPh>
    <rPh sb="61" eb="63">
      <t>カコ</t>
    </rPh>
    <rPh sb="64" eb="65">
      <t>ネン</t>
    </rPh>
    <rPh sb="65" eb="67">
      <t>イナイ</t>
    </rPh>
    <rPh sb="68" eb="69">
      <t>ワ</t>
    </rPh>
    <rPh sb="70" eb="71">
      <t>クニ</t>
    </rPh>
    <rPh sb="72" eb="74">
      <t>ホウレイ</t>
    </rPh>
    <rPh sb="75" eb="78">
      <t>コクサイテキ</t>
    </rPh>
    <rPh sb="79" eb="80">
      <t>ウ</t>
    </rPh>
    <rPh sb="81" eb="82">
      <t>イ</t>
    </rPh>
    <rPh sb="86" eb="88">
      <t>キジュン</t>
    </rPh>
    <rPh sb="88" eb="89">
      <t>トウ</t>
    </rPh>
    <rPh sb="90" eb="92">
      <t>イハン</t>
    </rPh>
    <rPh sb="99" eb="100">
      <t>ウタガ</t>
    </rPh>
    <phoneticPr fontId="1"/>
  </si>
  <si>
    <t>申請企業、申請代行企業、製造ベンダー、ファームウェア開発企業のいずれ（上記1.又は2.で記載された親会社を含む）においても申請製品のサイバーセキュリティ確保について外国の法的環境等により影響を受ける懸念はないか。</t>
    <rPh sb="0" eb="2">
      <t>シンセイ</t>
    </rPh>
    <rPh sb="2" eb="4">
      <t>キギョウ</t>
    </rPh>
    <rPh sb="5" eb="7">
      <t>シンセイ</t>
    </rPh>
    <rPh sb="7" eb="9">
      <t>ダイコウ</t>
    </rPh>
    <rPh sb="9" eb="11">
      <t>キギョウ</t>
    </rPh>
    <rPh sb="12" eb="14">
      <t>セイゾウ</t>
    </rPh>
    <rPh sb="26" eb="28">
      <t>カイハツ</t>
    </rPh>
    <rPh sb="28" eb="30">
      <t>キギョウ</t>
    </rPh>
    <rPh sb="61" eb="63">
      <t>シンセイ</t>
    </rPh>
    <rPh sb="63" eb="65">
      <t>セイヒン</t>
    </rPh>
    <rPh sb="76" eb="78">
      <t>カクホ</t>
    </rPh>
    <rPh sb="82" eb="84">
      <t>ガイコク</t>
    </rPh>
    <rPh sb="85" eb="86">
      <t>ホウ</t>
    </rPh>
    <rPh sb="86" eb="87">
      <t>テキ</t>
    </rPh>
    <rPh sb="87" eb="89">
      <t>カンキョウ</t>
    </rPh>
    <rPh sb="89" eb="90">
      <t>トウ</t>
    </rPh>
    <rPh sb="93" eb="95">
      <t>エイキョウ</t>
    </rPh>
    <rPh sb="96" eb="97">
      <t>ウ</t>
    </rPh>
    <rPh sb="99" eb="101">
      <t>ケネン</t>
    </rPh>
    <phoneticPr fontId="1"/>
  </si>
  <si>
    <r>
      <t xml:space="preserve">※ </t>
    </r>
    <r>
      <rPr>
        <b/>
        <sz val="11"/>
        <color rgb="FF0070C0"/>
        <rFont val="Meiryo UI"/>
        <family val="3"/>
        <charset val="128"/>
      </rPr>
      <t>青字</t>
    </r>
    <r>
      <rPr>
        <sz val="11"/>
        <rFont val="Meiryo UI"/>
        <family val="3"/>
        <charset val="128"/>
      </rPr>
      <t>の情報は、本制度のHPに掲載されます。</t>
    </r>
    <rPh sb="2" eb="4">
      <t>アオジ</t>
    </rPh>
    <rPh sb="5" eb="7">
      <t>ジョウホウ</t>
    </rPh>
    <rPh sb="9" eb="12">
      <t>ホンセイド</t>
    </rPh>
    <rPh sb="16" eb="18">
      <t>ケイサイ</t>
    </rPh>
    <phoneticPr fontId="1"/>
  </si>
  <si>
    <t>親会社(※1)に該当する企業はない</t>
    <rPh sb="8" eb="10">
      <t>ガイトウ</t>
    </rPh>
    <rPh sb="12" eb="14">
      <t>キギョウ</t>
    </rPh>
    <phoneticPr fontId="1"/>
  </si>
  <si>
    <t>親会社(※1)が該当する企業が１つある</t>
    <phoneticPr fontId="1"/>
  </si>
  <si>
    <t>親会社(※1)が該当する企業が２つある</t>
    <phoneticPr fontId="1"/>
  </si>
  <si>
    <t>親会社(※1)に該当する企業があるかどうかは不明</t>
    <rPh sb="8" eb="10">
      <t>ガイトウ</t>
    </rPh>
    <rPh sb="12" eb="14">
      <t>キギョウ</t>
    </rPh>
    <rPh sb="22" eb="24">
      <t>フメイ</t>
    </rPh>
    <phoneticPr fontId="1"/>
  </si>
  <si>
    <t>親会社(※1)が該当する企業が３つ(以上)ある</t>
    <rPh sb="18" eb="20">
      <t>イジョウ</t>
    </rPh>
    <phoneticPr fontId="1"/>
  </si>
  <si>
    <t>親会社(※1)が該当する企業が２つ(以上)ある</t>
    <rPh sb="18" eb="20">
      <t>イジョウ</t>
    </rPh>
    <phoneticPr fontId="1"/>
  </si>
  <si>
    <t>申請代行企業の名称</t>
    <rPh sb="0" eb="2">
      <t>シンセイ</t>
    </rPh>
    <rPh sb="2" eb="4">
      <t>ダイコウ</t>
    </rPh>
    <rPh sb="4" eb="6">
      <t>キギョウ</t>
    </rPh>
    <rPh sb="7" eb="9">
      <t>メイショウ</t>
    </rPh>
    <phoneticPr fontId="1"/>
  </si>
  <si>
    <t>申請代行企業の本社所在地（都道府県名／国名・地域名）</t>
    <rPh sb="0" eb="2">
      <t>シンセイ</t>
    </rPh>
    <rPh sb="2" eb="4">
      <t>ダイコウ</t>
    </rPh>
    <rPh sb="4" eb="6">
      <t>キギョウ</t>
    </rPh>
    <rPh sb="7" eb="9">
      <t>ホンシャ</t>
    </rPh>
    <rPh sb="9" eb="12">
      <t>ショザイチ</t>
    </rPh>
    <rPh sb="17" eb="18">
      <t>メイ</t>
    </rPh>
    <phoneticPr fontId="1"/>
  </si>
  <si>
    <t>申請代行者の氏名</t>
    <rPh sb="0" eb="2">
      <t>シンセイ</t>
    </rPh>
    <rPh sb="2" eb="4">
      <t>ダイコウ</t>
    </rPh>
    <rPh sb="4" eb="5">
      <t>シャ</t>
    </rPh>
    <rPh sb="6" eb="8">
      <t>シメイ</t>
    </rPh>
    <phoneticPr fontId="1"/>
  </si>
  <si>
    <t>申請代行者の所属・役職</t>
    <rPh sb="0" eb="2">
      <t>シンセイ</t>
    </rPh>
    <rPh sb="2" eb="4">
      <t>ダイコウ</t>
    </rPh>
    <rPh sb="4" eb="5">
      <t>シャ</t>
    </rPh>
    <rPh sb="6" eb="8">
      <t>ショゾク</t>
    </rPh>
    <rPh sb="9" eb="11">
      <t>ヤクショク</t>
    </rPh>
    <phoneticPr fontId="1"/>
  </si>
  <si>
    <t>申請代行者の電話番号</t>
    <rPh sb="0" eb="2">
      <t>シンセイ</t>
    </rPh>
    <rPh sb="2" eb="4">
      <t>ダイコウ</t>
    </rPh>
    <rPh sb="4" eb="5">
      <t>シャ</t>
    </rPh>
    <rPh sb="6" eb="8">
      <t>デンワ</t>
    </rPh>
    <rPh sb="8" eb="10">
      <t>バンゴウ</t>
    </rPh>
    <phoneticPr fontId="1"/>
  </si>
  <si>
    <t>申請代行者のE-mail</t>
    <rPh sb="0" eb="2">
      <t>シンセイ</t>
    </rPh>
    <rPh sb="2" eb="4">
      <t>ダイコウ</t>
    </rPh>
    <rPh sb="4" eb="5">
      <t>シャ</t>
    </rPh>
    <phoneticPr fontId="1"/>
  </si>
  <si>
    <t>申請代行の場合、申請代行委任状の添付が必要</t>
    <rPh sb="0" eb="2">
      <t>シンセイ</t>
    </rPh>
    <rPh sb="2" eb="4">
      <t>ダイコウ</t>
    </rPh>
    <rPh sb="5" eb="7">
      <t>バアイ</t>
    </rPh>
    <rPh sb="8" eb="10">
      <t>シンセイ</t>
    </rPh>
    <rPh sb="10" eb="12">
      <t>ダイコウ</t>
    </rPh>
    <rPh sb="12" eb="15">
      <t>イニンジョウ</t>
    </rPh>
    <rPh sb="16" eb="18">
      <t>テンプ</t>
    </rPh>
    <rPh sb="19" eb="21">
      <t>ヒツヨウ</t>
    </rPh>
    <phoneticPr fontId="1"/>
  </si>
  <si>
    <t>申請企業、申請代行企業のいずれ（上記1.又は2.で記載された親会社を含む）においても過去5年以内に適合ラベルの取消しを受けたことがないか。</t>
    <rPh sb="0" eb="2">
      <t>シンセイ</t>
    </rPh>
    <rPh sb="2" eb="4">
      <t>キギョウ</t>
    </rPh>
    <rPh sb="5" eb="7">
      <t>シンセイ</t>
    </rPh>
    <rPh sb="7" eb="9">
      <t>ダイコウ</t>
    </rPh>
    <rPh sb="9" eb="11">
      <t>キギョウ</t>
    </rPh>
    <rPh sb="16" eb="18">
      <t>ジョウキ</t>
    </rPh>
    <rPh sb="20" eb="21">
      <t>マタ</t>
    </rPh>
    <rPh sb="25" eb="27">
      <t>キサイ</t>
    </rPh>
    <rPh sb="34" eb="35">
      <t>フク</t>
    </rPh>
    <rPh sb="49" eb="51">
      <t>テキゴウ</t>
    </rPh>
    <rPh sb="55" eb="57">
      <t>トリケ</t>
    </rPh>
    <rPh sb="59" eb="60">
      <t>ウ</t>
    </rPh>
    <phoneticPr fontId="1"/>
  </si>
  <si>
    <t>（※3）申請製品のセキュリティ機能を担うファームウェア（ファームウェア名・バージョン名で指定しているもの）に脆弱性が見つかった際に、製造ベンダー（OEM/ODMの場合の実際の製造ベンダーを含む）の開発部門又は保守部門だけでは当該ファームウェアの改修ができない部品・コンポーネントを採用しており、改修のために当該部品・コンポーネントを製造している別の企業による対応・供給に依存する場合には、当該部品・コンポーネントを実際に製造している企業名を記載</t>
    <rPh sb="35" eb="36">
      <t>メイ</t>
    </rPh>
    <rPh sb="44" eb="46">
      <t>シテイ</t>
    </rPh>
    <rPh sb="66" eb="68">
      <t>セイゾウ</t>
    </rPh>
    <rPh sb="81" eb="83">
      <t>バアイ</t>
    </rPh>
    <rPh sb="94" eb="95">
      <t>フク</t>
    </rPh>
    <rPh sb="98" eb="100">
      <t>カイハツ</t>
    </rPh>
    <rPh sb="100" eb="102">
      <t>ブモン</t>
    </rPh>
    <rPh sb="102" eb="103">
      <t>マタ</t>
    </rPh>
    <rPh sb="104" eb="106">
      <t>ホシュ</t>
    </rPh>
    <rPh sb="106" eb="108">
      <t>ブモン</t>
    </rPh>
    <rPh sb="112" eb="114">
      <t>トウガイ</t>
    </rPh>
    <rPh sb="129" eb="131">
      <t>ブヒン</t>
    </rPh>
    <rPh sb="140" eb="142">
      <t>サイヨウ</t>
    </rPh>
    <rPh sb="147" eb="149">
      <t>カイシュウ</t>
    </rPh>
    <rPh sb="153" eb="155">
      <t>トウガイ</t>
    </rPh>
    <rPh sb="155" eb="157">
      <t>ブヒン</t>
    </rPh>
    <rPh sb="166" eb="168">
      <t>セイゾウ</t>
    </rPh>
    <rPh sb="182" eb="184">
      <t>キョウキュウ</t>
    </rPh>
    <rPh sb="207" eb="209">
      <t>ジッサイ</t>
    </rPh>
    <rPh sb="218" eb="219">
      <t>メイ</t>
    </rPh>
    <phoneticPr fontId="1"/>
  </si>
  <si>
    <t>ビジネス向け</t>
    <rPh sb="4" eb="5">
      <t>ム</t>
    </rPh>
    <phoneticPr fontId="1"/>
  </si>
  <si>
    <t>一般消費者（コンシューマー）向け</t>
    <rPh sb="0" eb="2">
      <t>イッパン</t>
    </rPh>
    <rPh sb="2" eb="5">
      <t>ショウヒシャ</t>
    </rPh>
    <rPh sb="14" eb="15">
      <t>ム</t>
    </rPh>
    <phoneticPr fontId="1"/>
  </si>
  <si>
    <t>一般消費者（コンシューマー）向け・ビジネス向け両用</t>
    <rPh sb="0" eb="2">
      <t>イッパン</t>
    </rPh>
    <rPh sb="2" eb="5">
      <t>ショウヒシャ</t>
    </rPh>
    <rPh sb="14" eb="15">
      <t>ム</t>
    </rPh>
    <rPh sb="21" eb="22">
      <t>ム</t>
    </rPh>
    <rPh sb="23" eb="25">
      <t>リョウヨウ</t>
    </rPh>
    <phoneticPr fontId="1"/>
  </si>
  <si>
    <t>申請製品の名称（日本語ページ表記）</t>
    <rPh sb="5" eb="7">
      <t>メイショウ</t>
    </rPh>
    <rPh sb="8" eb="11">
      <t>ニホンゴ</t>
    </rPh>
    <rPh sb="14" eb="16">
      <t>ヒョウキ</t>
    </rPh>
    <phoneticPr fontId="1"/>
  </si>
  <si>
    <t>　　　　　　　　　　（英語ページ表記）</t>
    <rPh sb="11" eb="13">
      <t>エイゴ</t>
    </rPh>
    <rPh sb="16" eb="18">
      <t>ヒョウキ</t>
    </rPh>
    <phoneticPr fontId="1"/>
  </si>
  <si>
    <t>申請製品の製品概要（日本語ページ表記）</t>
    <rPh sb="5" eb="7">
      <t>セイヒン</t>
    </rPh>
    <rPh sb="7" eb="9">
      <t>ガイヨウ</t>
    </rPh>
    <rPh sb="10" eb="13">
      <t>ニホンゴ</t>
    </rPh>
    <rPh sb="16" eb="18">
      <t>ヒョウキ</t>
    </rPh>
    <phoneticPr fontId="1"/>
  </si>
  <si>
    <t>申請製品の製品概要（英語ページ表記）</t>
    <rPh sb="5" eb="7">
      <t>セイヒン</t>
    </rPh>
    <rPh sb="7" eb="9">
      <t>ガイヨウ</t>
    </rPh>
    <rPh sb="10" eb="12">
      <t>エイゴ</t>
    </rPh>
    <rPh sb="15" eb="17">
      <t>ヒョウキ</t>
    </rPh>
    <phoneticPr fontId="1"/>
  </si>
  <si>
    <t>申請製品のホームページ（URL）（日本語ページ表記）</t>
    <rPh sb="17" eb="20">
      <t>ニホンゴ</t>
    </rPh>
    <rPh sb="23" eb="25">
      <t>ヒョウキ</t>
    </rPh>
    <phoneticPr fontId="1"/>
  </si>
  <si>
    <t>申請製品のホームページ（URL）（英語ページ表記）</t>
    <rPh sb="17" eb="19">
      <t>エイゴ</t>
    </rPh>
    <rPh sb="22" eb="24">
      <t>ヒョウキ</t>
    </rPh>
    <phoneticPr fontId="1"/>
  </si>
  <si>
    <t>（日本語ページ表記）</t>
    <rPh sb="1" eb="4">
      <t>ニホンゴ</t>
    </rPh>
    <rPh sb="7" eb="9">
      <t>ヒョウキ</t>
    </rPh>
    <phoneticPr fontId="1"/>
  </si>
  <si>
    <t>（英語ページ表記）</t>
    <rPh sb="1" eb="3">
      <t>エイゴ</t>
    </rPh>
    <rPh sb="6" eb="8">
      <t>ヒョウキ</t>
    </rPh>
    <phoneticPr fontId="1"/>
  </si>
  <si>
    <t>（申請製品に関する、又は申請企業の）脆弱性開示ポリシー掲載ホームページ（URL）（日本語ページ表記）</t>
    <rPh sb="6" eb="7">
      <t>カン</t>
    </rPh>
    <rPh sb="10" eb="11">
      <t>マタ</t>
    </rPh>
    <rPh sb="12" eb="14">
      <t>シンセイ</t>
    </rPh>
    <rPh sb="14" eb="16">
      <t>キギョウ</t>
    </rPh>
    <rPh sb="18" eb="23">
      <t>ゼイジャクセイカイジ</t>
    </rPh>
    <rPh sb="27" eb="29">
      <t>ケイサイ</t>
    </rPh>
    <rPh sb="41" eb="44">
      <t>ニホンゴ</t>
    </rPh>
    <rPh sb="47" eb="49">
      <t>ヒョウキ</t>
    </rPh>
    <phoneticPr fontId="1"/>
  </si>
  <si>
    <t>（申請製品に関する、又は申請企業の）脆弱性開示ポリシー掲載ホームページ（URL）（英語ページ表記）</t>
    <rPh sb="6" eb="7">
      <t>カン</t>
    </rPh>
    <rPh sb="18" eb="23">
      <t>ゼイジャクセイカイジ</t>
    </rPh>
    <rPh sb="27" eb="29">
      <t>ケイサイ</t>
    </rPh>
    <rPh sb="41" eb="43">
      <t>エイゴ</t>
    </rPh>
    <rPh sb="46" eb="48">
      <t>ヒョウキ</t>
    </rPh>
    <phoneticPr fontId="1"/>
  </si>
  <si>
    <t>（申請製品に関する、又は申請企業の）不具合・脆弱性の届出窓口</t>
    <rPh sb="6" eb="7">
      <t>カン</t>
    </rPh>
    <rPh sb="18" eb="21">
      <t>フグアイ</t>
    </rPh>
    <rPh sb="22" eb="25">
      <t>ゼイジャクセイ</t>
    </rPh>
    <rPh sb="26" eb="28">
      <t>トドケデ</t>
    </rPh>
    <rPh sb="28" eb="30">
      <t>マドグチ</t>
    </rPh>
    <phoneticPr fontId="1"/>
  </si>
  <si>
    <t>（申請製品に関する、又は申請企業の）問合せ窓口</t>
    <rPh sb="6" eb="7">
      <t>カン</t>
    </rPh>
    <rPh sb="21" eb="23">
      <t>マドグチ</t>
    </rPh>
    <phoneticPr fontId="1"/>
  </si>
  <si>
    <t>自己適合評価</t>
    <rPh sb="0" eb="2">
      <t>ジコ</t>
    </rPh>
    <rPh sb="2" eb="4">
      <t>テキゴウ</t>
    </rPh>
    <rPh sb="4" eb="6">
      <t>ヒョウカ</t>
    </rPh>
    <phoneticPr fontId="1"/>
  </si>
  <si>
    <t>評価者の氏名 ※ 複数いる場合には、代表者又は責任者のみ記載</t>
    <rPh sb="0" eb="2">
      <t>ヒョウカ</t>
    </rPh>
    <rPh sb="2" eb="3">
      <t>シャ</t>
    </rPh>
    <rPh sb="4" eb="6">
      <t>シメイ</t>
    </rPh>
    <rPh sb="9" eb="11">
      <t>フクスウ</t>
    </rPh>
    <rPh sb="13" eb="15">
      <t>バアイ</t>
    </rPh>
    <rPh sb="18" eb="21">
      <t>ダイヒョウシャ</t>
    </rPh>
    <rPh sb="21" eb="22">
      <t>マタ</t>
    </rPh>
    <rPh sb="23" eb="26">
      <t>セキニンシャ</t>
    </rPh>
    <rPh sb="28" eb="30">
      <t>キサイ</t>
    </rPh>
    <phoneticPr fontId="1"/>
  </si>
  <si>
    <t>評価者の所属・役職 ※ 複数いる場合には、代表者又は責任者のみ記載</t>
    <rPh sb="0" eb="2">
      <t>ヒョウカ</t>
    </rPh>
    <rPh sb="2" eb="3">
      <t>シャ</t>
    </rPh>
    <rPh sb="4" eb="6">
      <t>ショゾク</t>
    </rPh>
    <rPh sb="7" eb="9">
      <t>ヤクショク</t>
    </rPh>
    <rPh sb="24" eb="25">
      <t>マタ</t>
    </rPh>
    <rPh sb="26" eb="29">
      <t>セキニンシャ</t>
    </rPh>
    <phoneticPr fontId="1"/>
  </si>
  <si>
    <t>外部機関適合評価（JC-STAR検証事業者）</t>
    <rPh sb="2" eb="4">
      <t>キカン</t>
    </rPh>
    <phoneticPr fontId="1"/>
  </si>
  <si>
    <t>外部機関適合評価（JC-STAR評価機関）</t>
    <rPh sb="4" eb="6">
      <t>テキゴウ</t>
    </rPh>
    <rPh sb="6" eb="8">
      <t>ヒョウカ</t>
    </rPh>
    <phoneticPr fontId="1"/>
  </si>
  <si>
    <t>3. 適合評価に関する情報</t>
    <rPh sb="3" eb="5">
      <t>テキゴウ</t>
    </rPh>
    <rPh sb="5" eb="7">
      <t>ヒョウカ</t>
    </rPh>
    <rPh sb="8" eb="9">
      <t>カン</t>
    </rPh>
    <rPh sb="11" eb="13">
      <t>ジョウホウ</t>
    </rPh>
    <phoneticPr fontId="1"/>
  </si>
  <si>
    <t>JC-STAR適合ラベル申請書（製造情報）</t>
    <rPh sb="7" eb="9">
      <t>テキゴウ</t>
    </rPh>
    <rPh sb="12" eb="14">
      <t>シンセイ</t>
    </rPh>
    <rPh sb="14" eb="15">
      <t>ショ</t>
    </rPh>
    <rPh sb="16" eb="18">
      <t>セイゾウ</t>
    </rPh>
    <rPh sb="18" eb="20">
      <t>ジョウホウ</t>
    </rPh>
    <phoneticPr fontId="1"/>
  </si>
  <si>
    <t>※ 本シートの情報（黒字）はHPには掲載されません。IPA及び経済産業省との申請内容確認時に活用されます。</t>
    <rPh sb="2" eb="3">
      <t>ホン</t>
    </rPh>
    <rPh sb="7" eb="9">
      <t>ジョウホウ</t>
    </rPh>
    <rPh sb="10" eb="12">
      <t>クロジ</t>
    </rPh>
    <rPh sb="18" eb="20">
      <t>ケイサイ</t>
    </rPh>
    <rPh sb="29" eb="30">
      <t>オヨ</t>
    </rPh>
    <rPh sb="31" eb="33">
      <t>ケイザイ</t>
    </rPh>
    <rPh sb="33" eb="36">
      <t>サンギョウショウ</t>
    </rPh>
    <rPh sb="38" eb="40">
      <t>シンセイ</t>
    </rPh>
    <rPh sb="40" eb="42">
      <t>ナイヨウ</t>
    </rPh>
    <rPh sb="42" eb="44">
      <t>カクニン</t>
    </rPh>
    <rPh sb="44" eb="45">
      <t>ジ</t>
    </rPh>
    <rPh sb="46" eb="48">
      <t>カツヨウ</t>
    </rPh>
    <phoneticPr fontId="1"/>
  </si>
  <si>
    <t>OEM/ODM製造・製造委託（以下の欄に実際の製造業者の名称を記入ください）</t>
    <rPh sb="10" eb="12">
      <t>セイゾウ</t>
    </rPh>
    <rPh sb="12" eb="14">
      <t>イタク</t>
    </rPh>
    <rPh sb="15" eb="17">
      <t>イカ</t>
    </rPh>
    <rPh sb="18" eb="19">
      <t>ラン</t>
    </rPh>
    <rPh sb="28" eb="30">
      <t>メイショウ</t>
    </rPh>
    <rPh sb="31" eb="33">
      <t>キニュウ</t>
    </rPh>
    <phoneticPr fontId="1"/>
  </si>
  <si>
    <t>OEM/ODM製造・製造委託（以下の欄に製造委託先の製造ベンダーの名称を記入ください）</t>
    <rPh sb="10" eb="12">
      <t>セイゾウ</t>
    </rPh>
    <rPh sb="12" eb="14">
      <t>イタク</t>
    </rPh>
    <rPh sb="15" eb="17">
      <t>イカ</t>
    </rPh>
    <rPh sb="18" eb="19">
      <t>ラン</t>
    </rPh>
    <rPh sb="20" eb="22">
      <t>セイゾウ</t>
    </rPh>
    <rPh sb="22" eb="25">
      <t>イタクサキ</t>
    </rPh>
    <rPh sb="33" eb="35">
      <t>メイショウ</t>
    </rPh>
    <rPh sb="36" eb="38">
      <t>キニュウ</t>
    </rPh>
    <phoneticPr fontId="1"/>
  </si>
  <si>
    <t>自社工場製造とOEM/ODM製造・製造委託の併用（以下の欄に製造委託先の製造ベンダーの名称を記入ください）</t>
    <rPh sb="17" eb="19">
      <t>セイゾウ</t>
    </rPh>
    <rPh sb="19" eb="21">
      <t>イタク</t>
    </rPh>
    <rPh sb="22" eb="24">
      <t>ヘイヨウ</t>
    </rPh>
    <rPh sb="30" eb="32">
      <t>セイゾウ</t>
    </rPh>
    <rPh sb="32" eb="34">
      <t>イタク</t>
    </rPh>
    <phoneticPr fontId="1"/>
  </si>
  <si>
    <t>B1. 申請企業／申請製品に関する情報</t>
    <rPh sb="4" eb="6">
      <t>シンセイ</t>
    </rPh>
    <rPh sb="6" eb="8">
      <t>キギョウ</t>
    </rPh>
    <rPh sb="9" eb="11">
      <t>シンセイ</t>
    </rPh>
    <rPh sb="11" eb="13">
      <t>セイヒン</t>
    </rPh>
    <rPh sb="14" eb="15">
      <t>カン</t>
    </rPh>
    <rPh sb="17" eb="19">
      <t>ジョウホウ</t>
    </rPh>
    <phoneticPr fontId="1"/>
  </si>
  <si>
    <t>B2. 申請製品の製造方法に関する情報</t>
    <rPh sb="4" eb="6">
      <t>シンセイ</t>
    </rPh>
    <rPh sb="6" eb="8">
      <t>セイヒン</t>
    </rPh>
    <rPh sb="9" eb="11">
      <t>セイゾウ</t>
    </rPh>
    <rPh sb="11" eb="13">
      <t>ホウホウ</t>
    </rPh>
    <rPh sb="14" eb="15">
      <t>カン</t>
    </rPh>
    <rPh sb="16" eb="18">
      <t>ジョウホウ</t>
    </rPh>
    <phoneticPr fontId="1"/>
  </si>
  <si>
    <t>B3. OEM/ODM製造・委託製造に関する情報</t>
    <rPh sb="11" eb="13">
      <t>セイゾウ</t>
    </rPh>
    <rPh sb="14" eb="16">
      <t>イタク</t>
    </rPh>
    <rPh sb="16" eb="18">
      <t>セイゾウ</t>
    </rPh>
    <rPh sb="19" eb="20">
      <t>カン</t>
    </rPh>
    <rPh sb="21" eb="23">
      <t>ジョウホウ</t>
    </rPh>
    <phoneticPr fontId="1"/>
  </si>
  <si>
    <t>申請製品のファームウェアのバージョンに関する周知事項</t>
    <rPh sb="19" eb="20">
      <t>カン</t>
    </rPh>
    <rPh sb="22" eb="24">
      <t>シュウチ</t>
    </rPh>
    <rPh sb="24" eb="26">
      <t>ジコウ</t>
    </rPh>
    <phoneticPr fontId="1"/>
  </si>
  <si>
    <t>申請の確認作業又は審査の過程において、IPA又は経済産業省から、申請書類等の補正、若しくは確認作業又は審査に必要な追加情報や資料等の提供を求められた場合には、求められた内容に対応することに同意します。また、指定された期間内に対応しなかった場合には、申請が取り下げられたものとして扱われることに同意します。</t>
    <rPh sb="0" eb="2">
      <t>シンセイ</t>
    </rPh>
    <rPh sb="3" eb="5">
      <t>カクニン</t>
    </rPh>
    <rPh sb="5" eb="7">
      <t>サギョウ</t>
    </rPh>
    <rPh sb="7" eb="8">
      <t>マタ</t>
    </rPh>
    <rPh sb="9" eb="11">
      <t>シンサ</t>
    </rPh>
    <rPh sb="12" eb="14">
      <t>カテイ</t>
    </rPh>
    <rPh sb="22" eb="23">
      <t>マタ</t>
    </rPh>
    <rPh sb="24" eb="26">
      <t>ケイザイ</t>
    </rPh>
    <rPh sb="26" eb="29">
      <t>サンギョウショウ</t>
    </rPh>
    <rPh sb="32" eb="34">
      <t>シンセイ</t>
    </rPh>
    <rPh sb="34" eb="36">
      <t>ショルイ</t>
    </rPh>
    <rPh sb="36" eb="37">
      <t>トウ</t>
    </rPh>
    <rPh sb="38" eb="40">
      <t>ホセイ</t>
    </rPh>
    <rPh sb="41" eb="42">
      <t>モ</t>
    </rPh>
    <rPh sb="45" eb="47">
      <t>カクニン</t>
    </rPh>
    <rPh sb="47" eb="49">
      <t>サギョウ</t>
    </rPh>
    <rPh sb="49" eb="50">
      <t>マタ</t>
    </rPh>
    <rPh sb="51" eb="53">
      <t>シンサ</t>
    </rPh>
    <rPh sb="54" eb="56">
      <t>ヒツヨウ</t>
    </rPh>
    <rPh sb="57" eb="59">
      <t>ツイカ</t>
    </rPh>
    <rPh sb="59" eb="61">
      <t>ジョウホウ</t>
    </rPh>
    <rPh sb="62" eb="64">
      <t>シリョウ</t>
    </rPh>
    <rPh sb="64" eb="65">
      <t>トウ</t>
    </rPh>
    <rPh sb="66" eb="68">
      <t>テイキョウ</t>
    </rPh>
    <rPh sb="69" eb="70">
      <t>モト</t>
    </rPh>
    <rPh sb="74" eb="76">
      <t>バアイ</t>
    </rPh>
    <rPh sb="79" eb="80">
      <t>モト</t>
    </rPh>
    <rPh sb="84" eb="86">
      <t>ナイヨウ</t>
    </rPh>
    <rPh sb="87" eb="89">
      <t>タイオウ</t>
    </rPh>
    <rPh sb="94" eb="96">
      <t>ドウイ</t>
    </rPh>
    <rPh sb="103" eb="105">
      <t>シテイ</t>
    </rPh>
    <rPh sb="108" eb="111">
      <t>キカンナイ</t>
    </rPh>
    <rPh sb="112" eb="114">
      <t>タイオウ</t>
    </rPh>
    <rPh sb="119" eb="121">
      <t>バアイ</t>
    </rPh>
    <rPh sb="124" eb="126">
      <t>シンセイ</t>
    </rPh>
    <rPh sb="127" eb="128">
      <t>ト</t>
    </rPh>
    <rPh sb="129" eb="130">
      <t>サ</t>
    </rPh>
    <rPh sb="139" eb="140">
      <t>アツカ</t>
    </rPh>
    <rPh sb="146" eb="148">
      <t>ドウイ</t>
    </rPh>
    <phoneticPr fontId="1"/>
  </si>
  <si>
    <t>OEM/ODM製造・委託製造の委託先企業数</t>
    <rPh sb="7" eb="9">
      <t>セイゾウ</t>
    </rPh>
    <rPh sb="10" eb="12">
      <t>イタク</t>
    </rPh>
    <rPh sb="12" eb="14">
      <t>セイゾウ</t>
    </rPh>
    <rPh sb="15" eb="17">
      <t>イタク</t>
    </rPh>
    <rPh sb="17" eb="18">
      <t>サキ</t>
    </rPh>
    <rPh sb="18" eb="20">
      <t>キギョウ</t>
    </rPh>
    <rPh sb="20" eb="21">
      <t>スウ</t>
    </rPh>
    <phoneticPr fontId="1"/>
  </si>
  <si>
    <t>実際の製造ベンダーの企業名称（1社目）</t>
    <rPh sb="10" eb="12">
      <t>キギョウ</t>
    </rPh>
    <rPh sb="12" eb="14">
      <t>メイショウ</t>
    </rPh>
    <rPh sb="16" eb="17">
      <t>シャ</t>
    </rPh>
    <rPh sb="17" eb="18">
      <t>メ</t>
    </rPh>
    <phoneticPr fontId="1"/>
  </si>
  <si>
    <t>実際の製造ベンダーの本社所在地（都道府県名／国名・地域名）（1社目）</t>
    <rPh sb="0" eb="2">
      <t>ジッサイ</t>
    </rPh>
    <rPh sb="3" eb="5">
      <t>セイゾウ</t>
    </rPh>
    <rPh sb="10" eb="12">
      <t>ホンシャ</t>
    </rPh>
    <rPh sb="12" eb="15">
      <t>ショザイチ</t>
    </rPh>
    <phoneticPr fontId="1"/>
  </si>
  <si>
    <t>実際の製造ベンダーの親会社（※1）に関する情報（1社目）</t>
    <rPh sb="10" eb="13">
      <t>オヤガイシャ</t>
    </rPh>
    <rPh sb="18" eb="19">
      <t>カン</t>
    </rPh>
    <rPh sb="21" eb="23">
      <t>ジョウホウ</t>
    </rPh>
    <phoneticPr fontId="1"/>
  </si>
  <si>
    <t>実際の製造ベンダーの親会社①（※1）の名称（1社目）</t>
    <rPh sb="10" eb="13">
      <t>オヤガイシャ</t>
    </rPh>
    <rPh sb="19" eb="21">
      <t>メイショウ</t>
    </rPh>
    <phoneticPr fontId="1"/>
  </si>
  <si>
    <t>実際の製造ベンダーの親会社①（※1）の本社所在地（都道府県名／国名・地域名）（1社目）</t>
    <phoneticPr fontId="1"/>
  </si>
  <si>
    <t>実際の製造ベンダーの親会社②（※1）の名称（1社目）</t>
    <rPh sb="10" eb="13">
      <t>オヤガイシャ</t>
    </rPh>
    <rPh sb="19" eb="21">
      <t>メイショウ</t>
    </rPh>
    <phoneticPr fontId="1"/>
  </si>
  <si>
    <t>実際の製造ベンダーの親会社②（※1）の本社所在地（都道府県名／国名・地域名）（1社目）</t>
    <phoneticPr fontId="1"/>
  </si>
  <si>
    <t>実際の製造ベンダーの企業名称（2社目）</t>
    <rPh sb="10" eb="12">
      <t>キギョウ</t>
    </rPh>
    <rPh sb="12" eb="14">
      <t>メイショウ</t>
    </rPh>
    <rPh sb="16" eb="17">
      <t>シャ</t>
    </rPh>
    <rPh sb="17" eb="18">
      <t>メ</t>
    </rPh>
    <phoneticPr fontId="1"/>
  </si>
  <si>
    <t>実際の製造ベンダーの本社所在地（都道府県名／国名・地域名）（2社目）</t>
    <rPh sb="0" eb="2">
      <t>ジッサイ</t>
    </rPh>
    <rPh sb="3" eb="5">
      <t>セイゾウ</t>
    </rPh>
    <rPh sb="10" eb="12">
      <t>ホンシャ</t>
    </rPh>
    <rPh sb="12" eb="15">
      <t>ショザイチ</t>
    </rPh>
    <phoneticPr fontId="1"/>
  </si>
  <si>
    <t>実際の製造ベンダーの親会社（※1）に関する情報（2社目）</t>
    <rPh sb="10" eb="13">
      <t>オヤガイシャ</t>
    </rPh>
    <rPh sb="18" eb="19">
      <t>カン</t>
    </rPh>
    <rPh sb="21" eb="23">
      <t>ジョウホウ</t>
    </rPh>
    <phoneticPr fontId="1"/>
  </si>
  <si>
    <t>実際の製造ベンダーの親会社①（※1）の名称（2社目）</t>
    <rPh sb="10" eb="13">
      <t>オヤガイシャ</t>
    </rPh>
    <rPh sb="19" eb="21">
      <t>メイショウ</t>
    </rPh>
    <phoneticPr fontId="1"/>
  </si>
  <si>
    <t>実際の製造ベンダーの親会社①（※1）の本社所在地（都道府県名／国名・地域名）（2社目）</t>
    <phoneticPr fontId="1"/>
  </si>
  <si>
    <t>実際の製造ベンダーの親会社②（※1）の名称（2社目）</t>
    <rPh sb="10" eb="13">
      <t>オヤガイシャ</t>
    </rPh>
    <rPh sb="19" eb="21">
      <t>メイショウ</t>
    </rPh>
    <phoneticPr fontId="1"/>
  </si>
  <si>
    <t>実際の製造ベンダーの親会社②（※1）の本社所在地（都道府県名／国名・地域名）（2社目）</t>
    <phoneticPr fontId="1"/>
  </si>
  <si>
    <t>実際の製造ベンダーの企業名称（3社目）</t>
    <rPh sb="10" eb="12">
      <t>キギョウ</t>
    </rPh>
    <rPh sb="12" eb="14">
      <t>メイショウ</t>
    </rPh>
    <rPh sb="16" eb="17">
      <t>シャ</t>
    </rPh>
    <rPh sb="17" eb="18">
      <t>メ</t>
    </rPh>
    <phoneticPr fontId="1"/>
  </si>
  <si>
    <t>実際の製造ベンダーの本社所在地（都道府県名／国名・地域名）（3社目）</t>
    <rPh sb="0" eb="2">
      <t>ジッサイ</t>
    </rPh>
    <rPh sb="3" eb="5">
      <t>セイゾウ</t>
    </rPh>
    <rPh sb="10" eb="12">
      <t>ホンシャ</t>
    </rPh>
    <rPh sb="12" eb="15">
      <t>ショザイチ</t>
    </rPh>
    <phoneticPr fontId="1"/>
  </si>
  <si>
    <t>実際の製造ベンダーの親会社（※1）に関する情報（3社目）</t>
    <rPh sb="10" eb="13">
      <t>オヤガイシャ</t>
    </rPh>
    <rPh sb="18" eb="19">
      <t>カン</t>
    </rPh>
    <rPh sb="21" eb="23">
      <t>ジョウホウ</t>
    </rPh>
    <phoneticPr fontId="1"/>
  </si>
  <si>
    <t>実際の製造ベンダーの親会社①（※1）の名称（3社目）</t>
    <rPh sb="10" eb="13">
      <t>オヤガイシャ</t>
    </rPh>
    <rPh sb="19" eb="21">
      <t>メイショウ</t>
    </rPh>
    <phoneticPr fontId="1"/>
  </si>
  <si>
    <t>実際の製造ベンダーの親会社①（※1）の本社所在地（都道府県名／国名・地域名）（3社目）</t>
    <phoneticPr fontId="1"/>
  </si>
  <si>
    <t>実際の製造ベンダーの親会社②（※1）の名称（3社目）</t>
    <rPh sb="10" eb="13">
      <t>オヤガイシャ</t>
    </rPh>
    <rPh sb="19" eb="21">
      <t>メイショウ</t>
    </rPh>
    <phoneticPr fontId="1"/>
  </si>
  <si>
    <t>実際の製造ベンダーの親会社②（※1）の本社所在地（都道府県名／国名・地域名）（3社目）</t>
    <phoneticPr fontId="1"/>
  </si>
  <si>
    <t>B4. ファームウェア（※2）の製造・保守に関する情報</t>
    <rPh sb="16" eb="18">
      <t>セイゾウ</t>
    </rPh>
    <rPh sb="19" eb="21">
      <t>ホシュ</t>
    </rPh>
    <rPh sb="22" eb="23">
      <t>カン</t>
    </rPh>
    <rPh sb="24" eb="26">
      <t>ジョウホウ</t>
    </rPh>
    <phoneticPr fontId="1"/>
  </si>
  <si>
    <t xml:space="preserve">申請製品のラベル取得製品リストへの掲載日の希望
※掲載希望日まで公開されません。希望日の0:00に公開されます。
</t>
    <rPh sb="8" eb="10">
      <t>シュトク</t>
    </rPh>
    <rPh sb="10" eb="12">
      <t>セイヒン</t>
    </rPh>
    <rPh sb="17" eb="20">
      <t>ケイサイビ</t>
    </rPh>
    <rPh sb="21" eb="23">
      <t>キボウ</t>
    </rPh>
    <rPh sb="25" eb="27">
      <t>ケイサイ</t>
    </rPh>
    <rPh sb="27" eb="30">
      <t>キボウビ</t>
    </rPh>
    <rPh sb="32" eb="34">
      <t>コウカイ</t>
    </rPh>
    <rPh sb="40" eb="42">
      <t>キボウ</t>
    </rPh>
    <rPh sb="42" eb="43">
      <t>ビ</t>
    </rPh>
    <rPh sb="49" eb="51">
      <t>コウカイ</t>
    </rPh>
    <phoneticPr fontId="1"/>
  </si>
  <si>
    <t>申請企業の法人番号</t>
    <rPh sb="0" eb="2">
      <t>シンセイ</t>
    </rPh>
    <rPh sb="2" eb="4">
      <t>キギョウ</t>
    </rPh>
    <rPh sb="5" eb="7">
      <t>ホウジン</t>
    </rPh>
    <rPh sb="7" eb="9">
      <t>バンゴウ</t>
    </rPh>
    <phoneticPr fontId="1"/>
  </si>
  <si>
    <t>申請代行企業の法人番号</t>
    <rPh sb="0" eb="2">
      <t>シンセイ</t>
    </rPh>
    <rPh sb="2" eb="4">
      <t>ダイコウ</t>
    </rPh>
    <rPh sb="4" eb="6">
      <t>キギョウ</t>
    </rPh>
    <phoneticPr fontId="1"/>
  </si>
  <si>
    <t>B3.～B5.の情報が完全に同一の製造方法による適合ラベル取得製品の有無</t>
    <rPh sb="8" eb="10">
      <t>ジョウホウ</t>
    </rPh>
    <rPh sb="11" eb="13">
      <t>カンゼン</t>
    </rPh>
    <rPh sb="14" eb="16">
      <t>ドウイツ</t>
    </rPh>
    <rPh sb="17" eb="19">
      <t>セイゾウ</t>
    </rPh>
    <rPh sb="19" eb="21">
      <t>ホウホウ</t>
    </rPh>
    <rPh sb="24" eb="26">
      <t>テキゴウ</t>
    </rPh>
    <rPh sb="29" eb="31">
      <t>シュトク</t>
    </rPh>
    <rPh sb="31" eb="33">
      <t>セイヒン</t>
    </rPh>
    <rPh sb="34" eb="36">
      <t>ウム</t>
    </rPh>
    <phoneticPr fontId="1"/>
  </si>
  <si>
    <t>【自社製品】自社開発・自社生産</t>
    <rPh sb="1" eb="3">
      <t>ジシャ</t>
    </rPh>
    <rPh sb="3" eb="5">
      <t>セイヒン</t>
    </rPh>
    <rPh sb="6" eb="8">
      <t>ジシャ</t>
    </rPh>
    <rPh sb="8" eb="10">
      <t>カイハツ</t>
    </rPh>
    <rPh sb="11" eb="13">
      <t>ジシャ</t>
    </rPh>
    <rPh sb="13" eb="15">
      <t>セイサン</t>
    </rPh>
    <phoneticPr fontId="1"/>
  </si>
  <si>
    <t>【自社製品】OEM/ODM生産（他社生産委託を含む）</t>
    <rPh sb="13" eb="15">
      <t>セイサン</t>
    </rPh>
    <rPh sb="16" eb="18">
      <t>タシャ</t>
    </rPh>
    <rPh sb="18" eb="20">
      <t>セイサン</t>
    </rPh>
    <rPh sb="20" eb="22">
      <t>イタク</t>
    </rPh>
    <rPh sb="23" eb="24">
      <t>フク</t>
    </rPh>
    <phoneticPr fontId="1"/>
  </si>
  <si>
    <t>【自社製品】他社製品ベース開発・自社生産</t>
    <rPh sb="6" eb="8">
      <t>タシャ</t>
    </rPh>
    <rPh sb="8" eb="10">
      <t>セイヒン</t>
    </rPh>
    <rPh sb="13" eb="15">
      <t>カイハツ</t>
    </rPh>
    <rPh sb="16" eb="18">
      <t>ジシャ</t>
    </rPh>
    <rPh sb="18" eb="20">
      <t>セイサン</t>
    </rPh>
    <phoneticPr fontId="1"/>
  </si>
  <si>
    <t>【自社製品】他社製品利用・自社生産</t>
    <rPh sb="6" eb="8">
      <t>タシャ</t>
    </rPh>
    <rPh sb="8" eb="10">
      <t>セイヒン</t>
    </rPh>
    <rPh sb="10" eb="12">
      <t>リヨウ</t>
    </rPh>
    <rPh sb="13" eb="15">
      <t>ジシャ</t>
    </rPh>
    <rPh sb="15" eb="17">
      <t>セイサン</t>
    </rPh>
    <phoneticPr fontId="1"/>
  </si>
  <si>
    <t>【他社製品】他社製品調達</t>
    <rPh sb="1" eb="3">
      <t>タシャ</t>
    </rPh>
    <rPh sb="6" eb="8">
      <t>タシャ</t>
    </rPh>
    <rPh sb="8" eb="10">
      <t>セイヒン</t>
    </rPh>
    <rPh sb="10" eb="12">
      <t>チョウタツ</t>
    </rPh>
    <phoneticPr fontId="1"/>
  </si>
  <si>
    <t>ファームウェア製造ベンダ（OEM/ODM製造ベンダ以外）からの供給を受けて実施</t>
    <rPh sb="7" eb="9">
      <t>セイゾウ</t>
    </rPh>
    <rPh sb="20" eb="22">
      <t>セイゾウ</t>
    </rPh>
    <rPh sb="25" eb="27">
      <t>イガイ</t>
    </rPh>
    <rPh sb="31" eb="33">
      <t>キョウキュウ</t>
    </rPh>
    <rPh sb="34" eb="35">
      <t>ウ</t>
    </rPh>
    <rPh sb="37" eb="39">
      <t>ジッシ</t>
    </rPh>
    <phoneticPr fontId="1"/>
  </si>
  <si>
    <t>自社開発部門・保守部門とファームウェア製造ベンダ（OEM/ODM製造ベンダ以外）からの供給を受けて実施</t>
    <rPh sb="19" eb="21">
      <t>セイゾウ</t>
    </rPh>
    <rPh sb="43" eb="45">
      <t>キョウキュウ</t>
    </rPh>
    <rPh sb="46" eb="47">
      <t>ウ</t>
    </rPh>
    <rPh sb="49" eb="51">
      <t>ジッシ</t>
    </rPh>
    <phoneticPr fontId="1"/>
  </si>
  <si>
    <t>OEM/ODM製造ベンダからの供給を受けて実施</t>
    <rPh sb="7" eb="9">
      <t>セイゾウ</t>
    </rPh>
    <rPh sb="15" eb="17">
      <t>キョウキュウ</t>
    </rPh>
    <rPh sb="18" eb="19">
      <t>ウ</t>
    </rPh>
    <rPh sb="21" eb="23">
      <t>ジッシ</t>
    </rPh>
    <phoneticPr fontId="1"/>
  </si>
  <si>
    <t>自社開発部門・保守部門とODM/OEM製造ベンダからの供給を受けて実施</t>
    <rPh sb="19" eb="21">
      <t>セイゾウ</t>
    </rPh>
    <rPh sb="30" eb="31">
      <t>ウ</t>
    </rPh>
    <rPh sb="33" eb="35">
      <t>ジッシ</t>
    </rPh>
    <phoneticPr fontId="1"/>
  </si>
  <si>
    <t>他社製品の製造ベンダからの供給を受けて実施</t>
    <rPh sb="0" eb="2">
      <t>タシャ</t>
    </rPh>
    <rPh sb="2" eb="4">
      <t>セイヒン</t>
    </rPh>
    <rPh sb="5" eb="7">
      <t>セイゾウ</t>
    </rPh>
    <rPh sb="19" eb="21">
      <t>ジッシ</t>
    </rPh>
    <phoneticPr fontId="1"/>
  </si>
  <si>
    <t>自社開発部門・保守部門と他社製品の製造ベンダからの供給を受けて実施</t>
    <rPh sb="12" eb="14">
      <t>タシャ</t>
    </rPh>
    <rPh sb="14" eb="16">
      <t>セイヒン</t>
    </rPh>
    <rPh sb="17" eb="19">
      <t>セイゾウ</t>
    </rPh>
    <rPh sb="31" eb="33">
      <t>ジッシ</t>
    </rPh>
    <phoneticPr fontId="1"/>
  </si>
  <si>
    <t>自社製造の通信モジュールのみ</t>
    <rPh sb="0" eb="2">
      <t>ジシャ</t>
    </rPh>
    <rPh sb="2" eb="4">
      <t>セイゾウ</t>
    </rPh>
    <rPh sb="5" eb="7">
      <t>ツウシン</t>
    </rPh>
    <phoneticPr fontId="1"/>
  </si>
  <si>
    <t>他社製品に搭載された通信モジュールだけをそのまま利用（通信モジュールの詳細は不明）</t>
    <rPh sb="0" eb="2">
      <t>タシャ</t>
    </rPh>
    <rPh sb="2" eb="4">
      <t>セイヒン</t>
    </rPh>
    <rPh sb="5" eb="7">
      <t>トウサイ</t>
    </rPh>
    <rPh sb="10" eb="12">
      <t>ツウシン</t>
    </rPh>
    <rPh sb="24" eb="26">
      <t>リヨウ</t>
    </rPh>
    <rPh sb="27" eb="29">
      <t>ツウシン</t>
    </rPh>
    <rPh sb="35" eb="37">
      <t>ショウサイ</t>
    </rPh>
    <rPh sb="38" eb="40">
      <t>フメイ</t>
    </rPh>
    <phoneticPr fontId="1"/>
  </si>
  <si>
    <t>あり</t>
    <phoneticPr fontId="1"/>
  </si>
  <si>
    <t>なし</t>
    <phoneticPr fontId="1"/>
  </si>
  <si>
    <t>適合ラベル取得済み製品を部品・コンポーネントとして組み込んでいる場合の製品情報</t>
    <rPh sb="0" eb="2">
      <t>テキゴウ</t>
    </rPh>
    <rPh sb="5" eb="7">
      <t>シュトク</t>
    </rPh>
    <rPh sb="7" eb="8">
      <t>ズ</t>
    </rPh>
    <rPh sb="9" eb="11">
      <t>セイヒン</t>
    </rPh>
    <rPh sb="12" eb="14">
      <t>ブヒン</t>
    </rPh>
    <rPh sb="25" eb="26">
      <t>ク</t>
    </rPh>
    <rPh sb="27" eb="28">
      <t>コ</t>
    </rPh>
    <rPh sb="32" eb="34">
      <t>バアイ</t>
    </rPh>
    <rPh sb="35" eb="37">
      <t>セイヒン</t>
    </rPh>
    <rPh sb="37" eb="39">
      <t>ジョウホウ</t>
    </rPh>
    <phoneticPr fontId="1"/>
  </si>
  <si>
    <t>1社</t>
    <rPh sb="1" eb="2">
      <t>シャ</t>
    </rPh>
    <phoneticPr fontId="1"/>
  </si>
  <si>
    <t>2社</t>
    <rPh sb="1" eb="2">
      <t>シャ</t>
    </rPh>
    <phoneticPr fontId="1"/>
  </si>
  <si>
    <t>3社</t>
    <rPh sb="1" eb="2">
      <t>シャ</t>
    </rPh>
    <phoneticPr fontId="1"/>
  </si>
  <si>
    <t>4社以上（4社以上は別途相談ください）</t>
    <rPh sb="1" eb="2">
      <t>シャ</t>
    </rPh>
    <rPh sb="2" eb="4">
      <t>イジョウ</t>
    </rPh>
    <rPh sb="6" eb="9">
      <t>シャイジョウ</t>
    </rPh>
    <rPh sb="10" eb="12">
      <t>ベット</t>
    </rPh>
    <rPh sb="12" eb="14">
      <t>ソウダン</t>
    </rPh>
    <phoneticPr fontId="1"/>
  </si>
  <si>
    <t>※ 記載する必要があるのは色が付いた項目です。</t>
    <rPh sb="2" eb="4">
      <t>キサイ</t>
    </rPh>
    <rPh sb="6" eb="8">
      <t>ヒツヨウ</t>
    </rPh>
    <rPh sb="13" eb="14">
      <t>イロ</t>
    </rPh>
    <rPh sb="15" eb="16">
      <t>ツ</t>
    </rPh>
    <rPh sb="18" eb="20">
      <t>コウモク</t>
    </rPh>
    <phoneticPr fontId="1"/>
  </si>
  <si>
    <t>自社製造の通信モジュール</t>
    <rPh sb="0" eb="2">
      <t>ジシャ</t>
    </rPh>
    <rPh sb="2" eb="4">
      <t>セイゾウ</t>
    </rPh>
    <rPh sb="5" eb="7">
      <t>ツウシン</t>
    </rPh>
    <phoneticPr fontId="1"/>
  </si>
  <si>
    <t>他社製造の通信モジュール</t>
    <rPh sb="0" eb="2">
      <t>タシャ</t>
    </rPh>
    <rPh sb="2" eb="4">
      <t>セイゾウ</t>
    </rPh>
    <rPh sb="5" eb="7">
      <t>ツウシン</t>
    </rPh>
    <phoneticPr fontId="1"/>
  </si>
  <si>
    <t>実際の製造ベンダーの法人番号（3社目）</t>
    <rPh sb="0" eb="2">
      <t>ジッサイ</t>
    </rPh>
    <rPh sb="3" eb="5">
      <t>セイゾウ</t>
    </rPh>
    <rPh sb="10" eb="12">
      <t>ホウジン</t>
    </rPh>
    <rPh sb="12" eb="14">
      <t>バンゴウ</t>
    </rPh>
    <phoneticPr fontId="1"/>
  </si>
  <si>
    <t>実際の製造ベンダーの法人番号（2社目）</t>
    <rPh sb="0" eb="2">
      <t>ジッサイ</t>
    </rPh>
    <rPh sb="3" eb="5">
      <t>セイゾウ</t>
    </rPh>
    <rPh sb="10" eb="12">
      <t>ホウジン</t>
    </rPh>
    <rPh sb="12" eb="14">
      <t>バンゴウ</t>
    </rPh>
    <phoneticPr fontId="1"/>
  </si>
  <si>
    <t>実際の製造ベンダーの法人番号（1社目）</t>
    <rPh sb="0" eb="2">
      <t>ジッサイ</t>
    </rPh>
    <rPh sb="3" eb="5">
      <t>セイゾウ</t>
    </rPh>
    <rPh sb="10" eb="12">
      <t>ホウジン</t>
    </rPh>
    <rPh sb="12" eb="14">
      <t>バンゴウ</t>
    </rPh>
    <phoneticPr fontId="1"/>
  </si>
  <si>
    <t>Ethernet通信モジュールの搭載有無</t>
    <rPh sb="8" eb="10">
      <t>ツウシン</t>
    </rPh>
    <rPh sb="16" eb="18">
      <t>トウサイ</t>
    </rPh>
    <rPh sb="18" eb="20">
      <t>ウム</t>
    </rPh>
    <phoneticPr fontId="1"/>
  </si>
  <si>
    <t>Ethernet通信モジュールの製造ベンダーの企業名称</t>
    <rPh sb="8" eb="10">
      <t>ツウシン</t>
    </rPh>
    <rPh sb="23" eb="25">
      <t>キギョウ</t>
    </rPh>
    <rPh sb="25" eb="27">
      <t>メイショウ</t>
    </rPh>
    <phoneticPr fontId="1"/>
  </si>
  <si>
    <t>Ethernet通信モジュールの実際の製造ベンダーの法人番号</t>
    <rPh sb="16" eb="18">
      <t>ジッサイ</t>
    </rPh>
    <rPh sb="19" eb="21">
      <t>セイゾウ</t>
    </rPh>
    <rPh sb="26" eb="28">
      <t>ホウジン</t>
    </rPh>
    <rPh sb="28" eb="30">
      <t>バンゴウ</t>
    </rPh>
    <phoneticPr fontId="1"/>
  </si>
  <si>
    <t>Ethernet通信モジュールの実際の製造ベンダーの親会社（※1）に関する情報</t>
    <rPh sb="26" eb="29">
      <t>オヤガイシャ</t>
    </rPh>
    <rPh sb="34" eb="35">
      <t>カン</t>
    </rPh>
    <rPh sb="37" eb="39">
      <t>ジョウホウ</t>
    </rPh>
    <phoneticPr fontId="1"/>
  </si>
  <si>
    <t>Ethernet通信モジュールの実際の製造ベンダーの親会社①（※1）の名称</t>
    <rPh sb="26" eb="29">
      <t>オヤガイシャ</t>
    </rPh>
    <rPh sb="35" eb="37">
      <t>メイショウ</t>
    </rPh>
    <phoneticPr fontId="1"/>
  </si>
  <si>
    <t>Ethernet通信モジュールの実際の製造ベンダーの親会社②（※1）の名称</t>
    <rPh sb="26" eb="29">
      <t>オヤガイシャ</t>
    </rPh>
    <rPh sb="35" eb="37">
      <t>メイショウ</t>
    </rPh>
    <phoneticPr fontId="1"/>
  </si>
  <si>
    <t>Ethernet通信モジュールが搭載された製品型番</t>
    <rPh sb="21" eb="23">
      <t>セイヒン</t>
    </rPh>
    <rPh sb="23" eb="25">
      <t>カタバン</t>
    </rPh>
    <phoneticPr fontId="1"/>
  </si>
  <si>
    <t>Ethernet通信モジュールが搭載された製品のサポート期間</t>
    <rPh sb="8" eb="10">
      <t>ツウシン</t>
    </rPh>
    <rPh sb="16" eb="18">
      <t>トウサイ</t>
    </rPh>
    <rPh sb="21" eb="23">
      <t>セイヒン</t>
    </rPh>
    <rPh sb="28" eb="30">
      <t>キカン</t>
    </rPh>
    <phoneticPr fontId="1"/>
  </si>
  <si>
    <t>Ethernet通信モジュールの適合ラベル取得状況</t>
    <rPh sb="16" eb="18">
      <t>テキゴウ</t>
    </rPh>
    <phoneticPr fontId="1"/>
  </si>
  <si>
    <t>Ethernet通信モジュールに関する電気通信事業法に基づく技術基準適合認定番号等（技適[T]マークの設計認証番号又は[A]マークの技術基準適合認定番号）</t>
    <rPh sb="8" eb="10">
      <t>ツウシン</t>
    </rPh>
    <rPh sb="16" eb="17">
      <t>カン</t>
    </rPh>
    <phoneticPr fontId="1"/>
  </si>
  <si>
    <t>Wi-Fi通信モジュールの搭載有無</t>
    <rPh sb="5" eb="7">
      <t>ツウシン</t>
    </rPh>
    <rPh sb="13" eb="15">
      <t>トウサイ</t>
    </rPh>
    <rPh sb="15" eb="17">
      <t>ウム</t>
    </rPh>
    <phoneticPr fontId="1"/>
  </si>
  <si>
    <t>Wi-Fi通信モジュールの製造ベンダーの企業名称</t>
    <rPh sb="5" eb="7">
      <t>ツウシン</t>
    </rPh>
    <rPh sb="20" eb="22">
      <t>キギョウ</t>
    </rPh>
    <rPh sb="22" eb="24">
      <t>メイショウ</t>
    </rPh>
    <phoneticPr fontId="1"/>
  </si>
  <si>
    <t>Wi-Fi通信モジュールの実際の製造ベンダーの法人番号</t>
    <rPh sb="13" eb="15">
      <t>ジッサイ</t>
    </rPh>
    <rPh sb="16" eb="18">
      <t>セイゾウ</t>
    </rPh>
    <rPh sb="23" eb="25">
      <t>ホウジン</t>
    </rPh>
    <rPh sb="25" eb="27">
      <t>バンゴウ</t>
    </rPh>
    <phoneticPr fontId="1"/>
  </si>
  <si>
    <t>Wi-Fi通信モジュールの実際の製造ベンダーの親会社①（※1）の名称</t>
    <rPh sb="23" eb="26">
      <t>オヤガイシャ</t>
    </rPh>
    <rPh sb="32" eb="34">
      <t>メイショウ</t>
    </rPh>
    <phoneticPr fontId="1"/>
  </si>
  <si>
    <t>Wi-Fi通信モジュールの実際の製造ベンダーの親会社②（※1）の名称</t>
    <rPh sb="23" eb="26">
      <t>オヤガイシャ</t>
    </rPh>
    <rPh sb="32" eb="34">
      <t>メイショウ</t>
    </rPh>
    <phoneticPr fontId="1"/>
  </si>
  <si>
    <t>Wi-Fi通信モジュールが搭載された製品型番</t>
    <rPh sb="18" eb="20">
      <t>セイヒン</t>
    </rPh>
    <rPh sb="20" eb="22">
      <t>カタバン</t>
    </rPh>
    <phoneticPr fontId="1"/>
  </si>
  <si>
    <t>Wi-Fi通信モジュールが搭載された製品のサポート期間</t>
    <rPh sb="13" eb="15">
      <t>トウサイ</t>
    </rPh>
    <rPh sb="18" eb="20">
      <t>セイヒン</t>
    </rPh>
    <rPh sb="25" eb="27">
      <t>キカン</t>
    </rPh>
    <phoneticPr fontId="1"/>
  </si>
  <si>
    <t>Wi-Fi通信モジュールの適合ラベル取得状況</t>
    <rPh sb="13" eb="15">
      <t>テキゴウ</t>
    </rPh>
    <phoneticPr fontId="1"/>
  </si>
  <si>
    <t>Wi-Fi通信モジュールに関する電気通信事業法に基づく技術基準適合認定番号等（技適[T]マークの設計認証番号又は[A]マークの技術基準適合認定番号）</t>
    <rPh sb="13" eb="14">
      <t>カン</t>
    </rPh>
    <phoneticPr fontId="1"/>
  </si>
  <si>
    <t>LTE/mobile(5G, 6G)通信モジュールの搭載有無</t>
    <rPh sb="26" eb="28">
      <t>トウサイ</t>
    </rPh>
    <rPh sb="28" eb="30">
      <t>ウム</t>
    </rPh>
    <phoneticPr fontId="1"/>
  </si>
  <si>
    <t>LTE/mobile(5G, 6G)通信モジュールの製造ベンダーの企業名称</t>
    <rPh sb="33" eb="35">
      <t>キギョウ</t>
    </rPh>
    <rPh sb="35" eb="37">
      <t>メイショウ</t>
    </rPh>
    <phoneticPr fontId="1"/>
  </si>
  <si>
    <t>LTE/mobile(5G, 6G)通信モジュールの実際の製造ベンダーの法人番号</t>
    <rPh sb="26" eb="28">
      <t>ジッサイ</t>
    </rPh>
    <rPh sb="29" eb="31">
      <t>セイゾウ</t>
    </rPh>
    <rPh sb="36" eb="38">
      <t>ホウジン</t>
    </rPh>
    <rPh sb="38" eb="40">
      <t>バンゴウ</t>
    </rPh>
    <phoneticPr fontId="1"/>
  </si>
  <si>
    <t>LTE/mobile(5G, 6G)通信モジュールの実際の製造ベンダーの親会社（※1）に関する情報</t>
    <rPh sb="36" eb="39">
      <t>オヤガイシャ</t>
    </rPh>
    <rPh sb="44" eb="45">
      <t>カン</t>
    </rPh>
    <rPh sb="47" eb="49">
      <t>ジョウホウ</t>
    </rPh>
    <phoneticPr fontId="1"/>
  </si>
  <si>
    <t>LTE/mobile(5G, 6G)通信モジュールの実際の製造ベンダーの親会社①（※1）の名称</t>
    <rPh sb="36" eb="39">
      <t>オヤガイシャ</t>
    </rPh>
    <rPh sb="45" eb="47">
      <t>メイショウ</t>
    </rPh>
    <phoneticPr fontId="1"/>
  </si>
  <si>
    <t>LTE/mobile(5G, 6G)通信モジュールの実際の製造ベンダーの親会社②（※1）の名称</t>
    <rPh sb="36" eb="39">
      <t>オヤガイシャ</t>
    </rPh>
    <rPh sb="45" eb="47">
      <t>メイショウ</t>
    </rPh>
    <phoneticPr fontId="1"/>
  </si>
  <si>
    <t>LTE/mobile(5G, 6G)通信モジュールが搭載された製品型番</t>
    <rPh sb="31" eb="33">
      <t>セイヒン</t>
    </rPh>
    <rPh sb="33" eb="35">
      <t>カタバン</t>
    </rPh>
    <phoneticPr fontId="1"/>
  </si>
  <si>
    <t>LTE/mobile(5G, 6G)通信モジュールが搭載された製品のサポート期間</t>
    <rPh sb="26" eb="28">
      <t>トウサイ</t>
    </rPh>
    <rPh sb="31" eb="33">
      <t>セイヒン</t>
    </rPh>
    <rPh sb="38" eb="40">
      <t>キカン</t>
    </rPh>
    <phoneticPr fontId="1"/>
  </si>
  <si>
    <t>LTE/mobile(5G, 6G)通信モジュールの適合ラベル取得状況</t>
    <rPh sb="26" eb="28">
      <t>テキゴウ</t>
    </rPh>
    <phoneticPr fontId="1"/>
  </si>
  <si>
    <t>LTE/mobile(5G, 6G)通信モジュールに関する電気通信事業法に基づく技術基準適合認定番号等（技適[T]マークの設計認証番号又は[A]マークの技術基準適合認定番号）</t>
    <rPh sb="26" eb="27">
      <t>カン</t>
    </rPh>
    <phoneticPr fontId="1"/>
  </si>
  <si>
    <t>UWB通信モジュールの搭載有無</t>
    <rPh sb="11" eb="13">
      <t>トウサイ</t>
    </rPh>
    <rPh sb="13" eb="15">
      <t>ウム</t>
    </rPh>
    <phoneticPr fontId="1"/>
  </si>
  <si>
    <t>Wi-Fi通信モジュールの実際の製造ベンダーの親会社（※1）に関する情報</t>
    <rPh sb="23" eb="26">
      <t>オヤガイシャ</t>
    </rPh>
    <rPh sb="31" eb="32">
      <t>カン</t>
    </rPh>
    <rPh sb="34" eb="36">
      <t>ジョウホウ</t>
    </rPh>
    <phoneticPr fontId="1"/>
  </si>
  <si>
    <t>UWB通信モジュールの製造ベンダーの企業名称</t>
    <rPh sb="18" eb="20">
      <t>キギョウ</t>
    </rPh>
    <rPh sb="20" eb="22">
      <t>メイショウ</t>
    </rPh>
    <phoneticPr fontId="1"/>
  </si>
  <si>
    <t>UWB通信モジュールの実際の製造ベンダーの法人番号</t>
    <rPh sb="11" eb="13">
      <t>ジッサイ</t>
    </rPh>
    <rPh sb="14" eb="16">
      <t>セイゾウ</t>
    </rPh>
    <rPh sb="21" eb="23">
      <t>ホウジン</t>
    </rPh>
    <rPh sb="23" eb="25">
      <t>バンゴウ</t>
    </rPh>
    <phoneticPr fontId="1"/>
  </si>
  <si>
    <t>UWB通信モジュールの実際の製造ベンダーの親会社（※1）に関する情報</t>
    <rPh sb="21" eb="24">
      <t>オヤガイシャ</t>
    </rPh>
    <rPh sb="29" eb="30">
      <t>カン</t>
    </rPh>
    <rPh sb="32" eb="34">
      <t>ジョウホウ</t>
    </rPh>
    <phoneticPr fontId="1"/>
  </si>
  <si>
    <t>UWB通信モジュールの実際の製造ベンダーの親会社①（※1）の名称</t>
    <rPh sb="21" eb="24">
      <t>オヤガイシャ</t>
    </rPh>
    <rPh sb="30" eb="32">
      <t>メイショウ</t>
    </rPh>
    <phoneticPr fontId="1"/>
  </si>
  <si>
    <t>UWB通信モジュールの実際の製造ベンダーの親会社②（※1）の名称</t>
    <rPh sb="21" eb="24">
      <t>オヤガイシャ</t>
    </rPh>
    <rPh sb="30" eb="32">
      <t>メイショウ</t>
    </rPh>
    <phoneticPr fontId="1"/>
  </si>
  <si>
    <t>UWB通信モジュールが搭載された製品型番</t>
    <rPh sb="16" eb="18">
      <t>セイヒン</t>
    </rPh>
    <rPh sb="18" eb="20">
      <t>カタバン</t>
    </rPh>
    <phoneticPr fontId="1"/>
  </si>
  <si>
    <t>UWB通信モジュールが搭載された製品のサポート期間</t>
    <rPh sb="11" eb="13">
      <t>トウサイ</t>
    </rPh>
    <rPh sb="16" eb="18">
      <t>セイヒン</t>
    </rPh>
    <rPh sb="23" eb="25">
      <t>キカン</t>
    </rPh>
    <phoneticPr fontId="1"/>
  </si>
  <si>
    <t>UWB通信モジュールの適合ラベル取得状況</t>
    <rPh sb="11" eb="13">
      <t>テキゴウ</t>
    </rPh>
    <phoneticPr fontId="1"/>
  </si>
  <si>
    <t>UWB通信モジュールに関する電気通信事業法に基づく技術基準適合認定番号等（技適[T]マークの設計認証番号又は[A]マークの技術基準適合認定番号）</t>
    <rPh sb="11" eb="12">
      <t>カン</t>
    </rPh>
    <phoneticPr fontId="1"/>
  </si>
  <si>
    <t>LPWA(LoRA等)通信モジュールの搭載有無</t>
    <rPh sb="19" eb="21">
      <t>トウサイ</t>
    </rPh>
    <rPh sb="21" eb="23">
      <t>ウム</t>
    </rPh>
    <phoneticPr fontId="1"/>
  </si>
  <si>
    <t>LPWA(LoRA等)通信モジュールの製造ベンダーの企業名称</t>
    <rPh sb="26" eb="28">
      <t>キギョウ</t>
    </rPh>
    <rPh sb="28" eb="30">
      <t>メイショウ</t>
    </rPh>
    <phoneticPr fontId="1"/>
  </si>
  <si>
    <t>LPWA(LoRA等)通信モジュールの実際の製造ベンダーの法人番号</t>
    <rPh sb="19" eb="21">
      <t>ジッサイ</t>
    </rPh>
    <rPh sb="22" eb="24">
      <t>セイゾウ</t>
    </rPh>
    <rPh sb="29" eb="31">
      <t>ホウジン</t>
    </rPh>
    <rPh sb="31" eb="33">
      <t>バンゴウ</t>
    </rPh>
    <phoneticPr fontId="1"/>
  </si>
  <si>
    <t>LPWA(LoRA等)通信モジュールの実際の製造ベンダーの親会社（※1）に関する情報</t>
    <rPh sb="29" eb="32">
      <t>オヤガイシャ</t>
    </rPh>
    <rPh sb="37" eb="38">
      <t>カン</t>
    </rPh>
    <rPh sb="40" eb="42">
      <t>ジョウホウ</t>
    </rPh>
    <phoneticPr fontId="1"/>
  </si>
  <si>
    <t>LPWA(LoRA等)通信モジュールの実際の製造ベンダーの親会社①（※1）の名称</t>
    <rPh sb="29" eb="32">
      <t>オヤガイシャ</t>
    </rPh>
    <rPh sb="38" eb="40">
      <t>メイショウ</t>
    </rPh>
    <phoneticPr fontId="1"/>
  </si>
  <si>
    <t>LPWA(LoRA等)通信モジュールの実際の製造ベンダーの親会社②（※1）の名称</t>
    <rPh sb="29" eb="32">
      <t>オヤガイシャ</t>
    </rPh>
    <rPh sb="38" eb="40">
      <t>メイショウ</t>
    </rPh>
    <phoneticPr fontId="1"/>
  </si>
  <si>
    <t>LPWA(LoRA等)通信モジュールが搭載された製品型番</t>
    <rPh sb="24" eb="26">
      <t>セイヒン</t>
    </rPh>
    <rPh sb="26" eb="28">
      <t>カタバン</t>
    </rPh>
    <phoneticPr fontId="1"/>
  </si>
  <si>
    <t>LPWA(LoRA等)通信モジュールが搭載された製品のサポート期間</t>
    <rPh sb="19" eb="21">
      <t>トウサイ</t>
    </rPh>
    <rPh sb="24" eb="26">
      <t>セイヒン</t>
    </rPh>
    <rPh sb="31" eb="33">
      <t>キカン</t>
    </rPh>
    <phoneticPr fontId="1"/>
  </si>
  <si>
    <t>LPWA(LoRA等)通信モジュールの適合ラベル取得状況</t>
    <rPh sb="19" eb="21">
      <t>テキゴウ</t>
    </rPh>
    <phoneticPr fontId="1"/>
  </si>
  <si>
    <t>LPWA(LoRA等)通信モジュールに関する電気通信事業法に基づく技術基準適合認定番号等（技適[T]マークの設計認証番号又は[A]マークの技術基準適合認定番号）</t>
    <rPh sb="19" eb="20">
      <t>カン</t>
    </rPh>
    <phoneticPr fontId="1"/>
  </si>
  <si>
    <t>Bluetooth通信モジュールの搭載有無</t>
    <rPh sb="9" eb="11">
      <t>ツウシン</t>
    </rPh>
    <rPh sb="17" eb="19">
      <t>トウサイ</t>
    </rPh>
    <rPh sb="19" eb="21">
      <t>ウム</t>
    </rPh>
    <phoneticPr fontId="1"/>
  </si>
  <si>
    <t>Bluetooth通信モジュールの製造ベンダーの企業名称</t>
    <rPh sb="24" eb="26">
      <t>キギョウ</t>
    </rPh>
    <rPh sb="26" eb="28">
      <t>メイショウ</t>
    </rPh>
    <phoneticPr fontId="1"/>
  </si>
  <si>
    <t>Bluetooth通信モジュールの実際の製造ベンダーの法人番号</t>
    <rPh sb="17" eb="19">
      <t>ジッサイ</t>
    </rPh>
    <rPh sb="20" eb="22">
      <t>セイゾウ</t>
    </rPh>
    <rPh sb="27" eb="29">
      <t>ホウジン</t>
    </rPh>
    <rPh sb="29" eb="31">
      <t>バンゴウ</t>
    </rPh>
    <phoneticPr fontId="1"/>
  </si>
  <si>
    <t>Bluetooth通信モジュールの実際の製造ベンダーの親会社（※1）に関する情報</t>
    <rPh sb="27" eb="30">
      <t>オヤガイシャ</t>
    </rPh>
    <rPh sb="35" eb="36">
      <t>カン</t>
    </rPh>
    <rPh sb="38" eb="40">
      <t>ジョウホウ</t>
    </rPh>
    <phoneticPr fontId="1"/>
  </si>
  <si>
    <t>Bluetooth通信モジュールの実際の製造ベンダーの親会社①（※1）の名称</t>
    <rPh sb="27" eb="30">
      <t>オヤガイシャ</t>
    </rPh>
    <rPh sb="36" eb="38">
      <t>メイショウ</t>
    </rPh>
    <phoneticPr fontId="1"/>
  </si>
  <si>
    <t>Bluetooth通信モジュールの実際の製造ベンダーの親会社②（※1）の名称</t>
    <rPh sb="27" eb="30">
      <t>オヤガイシャ</t>
    </rPh>
    <rPh sb="36" eb="38">
      <t>メイショウ</t>
    </rPh>
    <phoneticPr fontId="1"/>
  </si>
  <si>
    <t>Bluetooth通信モジュールが搭載された製品型番</t>
    <rPh sb="22" eb="24">
      <t>セイヒン</t>
    </rPh>
    <rPh sb="24" eb="26">
      <t>カタバン</t>
    </rPh>
    <phoneticPr fontId="1"/>
  </si>
  <si>
    <t>Bluetooth通信モジュールが搭載された製品のサポート期間</t>
    <rPh sb="17" eb="19">
      <t>トウサイ</t>
    </rPh>
    <rPh sb="22" eb="24">
      <t>セイヒン</t>
    </rPh>
    <rPh sb="29" eb="31">
      <t>キカン</t>
    </rPh>
    <phoneticPr fontId="1"/>
  </si>
  <si>
    <t>Bluetooth通信モジュールの適合ラベル取得状況</t>
    <rPh sb="17" eb="19">
      <t>テキゴウ</t>
    </rPh>
    <phoneticPr fontId="1"/>
  </si>
  <si>
    <t>Bluetooth通信モジュールに関する電気通信事業法に基づく技術基準適合認定番号等（技適[T]マークの設計認証番号又は[A]マークの技術基準適合認定番号）</t>
    <rPh sb="17" eb="18">
      <t>カン</t>
    </rPh>
    <phoneticPr fontId="1"/>
  </si>
  <si>
    <t>その他(NFC等)の通信モジュールの搭載有無</t>
    <rPh sb="10" eb="12">
      <t>ツウシン</t>
    </rPh>
    <rPh sb="18" eb="20">
      <t>トウサイ</t>
    </rPh>
    <rPh sb="20" eb="22">
      <t>ウム</t>
    </rPh>
    <phoneticPr fontId="1"/>
  </si>
  <si>
    <t>その他(NFC等)の通信モジュールの製造ベンダーの企業名称</t>
    <rPh sb="10" eb="12">
      <t>ツウシン</t>
    </rPh>
    <rPh sb="25" eb="27">
      <t>キギョウ</t>
    </rPh>
    <rPh sb="27" eb="29">
      <t>メイショウ</t>
    </rPh>
    <phoneticPr fontId="1"/>
  </si>
  <si>
    <t>その他(NFC等)の通信モジュールの実際の製造ベンダーの法人番号</t>
    <rPh sb="18" eb="20">
      <t>ジッサイ</t>
    </rPh>
    <rPh sb="21" eb="23">
      <t>セイゾウ</t>
    </rPh>
    <rPh sb="28" eb="30">
      <t>ホウジン</t>
    </rPh>
    <rPh sb="30" eb="32">
      <t>バンゴウ</t>
    </rPh>
    <phoneticPr fontId="1"/>
  </si>
  <si>
    <t>その他(NFC等)の通信モジュールの実際の製造ベンダーの親会社（※1）に関する情報</t>
    <rPh sb="28" eb="31">
      <t>オヤガイシャ</t>
    </rPh>
    <rPh sb="36" eb="37">
      <t>カン</t>
    </rPh>
    <rPh sb="39" eb="41">
      <t>ジョウホウ</t>
    </rPh>
    <phoneticPr fontId="1"/>
  </si>
  <si>
    <t>その他(NFC等)の通信モジュールの実際の製造ベンダーの親会社①（※1）の名称</t>
    <rPh sb="28" eb="31">
      <t>オヤガイシャ</t>
    </rPh>
    <rPh sb="37" eb="39">
      <t>メイショウ</t>
    </rPh>
    <phoneticPr fontId="1"/>
  </si>
  <si>
    <t>その他(NFC等)の通信モジュールの実際の製造ベンダーの親会社②（※1）の名称</t>
    <rPh sb="28" eb="31">
      <t>オヤガイシャ</t>
    </rPh>
    <rPh sb="37" eb="39">
      <t>メイショウ</t>
    </rPh>
    <phoneticPr fontId="1"/>
  </si>
  <si>
    <t>その他(NFC等)の通信モジュールが搭載された製品型番</t>
    <rPh sb="23" eb="25">
      <t>セイヒン</t>
    </rPh>
    <rPh sb="25" eb="27">
      <t>カタバン</t>
    </rPh>
    <phoneticPr fontId="1"/>
  </si>
  <si>
    <t>その他(NFC等)の通信モジュールが搭載された製品のサポート期間</t>
    <rPh sb="10" eb="12">
      <t>ツウシン</t>
    </rPh>
    <rPh sb="18" eb="20">
      <t>トウサイ</t>
    </rPh>
    <rPh sb="23" eb="25">
      <t>セイヒン</t>
    </rPh>
    <rPh sb="30" eb="32">
      <t>キカン</t>
    </rPh>
    <phoneticPr fontId="1"/>
  </si>
  <si>
    <t>その他(NFC等)の通信モジュールの適合ラベル取得状況</t>
    <rPh sb="18" eb="20">
      <t>テキゴウ</t>
    </rPh>
    <phoneticPr fontId="1"/>
  </si>
  <si>
    <t>その他(NFC等)の通信モジュールに関する電気通信事業法に基づく技術基準適合認定番号等（技適[T]マークの設計認証番号又は[A]マークの技術基準適合認定番号）</t>
    <rPh sb="10" eb="12">
      <t>ツウシン</t>
    </rPh>
    <rPh sb="18" eb="19">
      <t>カン</t>
    </rPh>
    <phoneticPr fontId="1"/>
  </si>
  <si>
    <t>B5. 利用する通信モジュール(Ethernet, Wi-Fi, LTE/mobile(5G,6G), UWB, LPWA, Bluetooth, その他(NFC等))が製造・搭載された製品に関する情報</t>
    <rPh sb="76" eb="77">
      <t>タ</t>
    </rPh>
    <rPh sb="81" eb="82">
      <t>トウ</t>
    </rPh>
    <rPh sb="85" eb="87">
      <t>セイゾウ</t>
    </rPh>
    <rPh sb="93" eb="95">
      <t>セイヒン</t>
    </rPh>
    <rPh sb="96" eb="97">
      <t>カン</t>
    </rPh>
    <rPh sb="98" eb="100">
      <t>ジョウホウ</t>
    </rPh>
    <phoneticPr fontId="1"/>
  </si>
  <si>
    <t>ファームウェア製造・保守委託先の企業数</t>
    <rPh sb="7" eb="9">
      <t>セイゾウ</t>
    </rPh>
    <rPh sb="10" eb="12">
      <t>ホシュ</t>
    </rPh>
    <rPh sb="12" eb="14">
      <t>イタク</t>
    </rPh>
    <rPh sb="14" eb="15">
      <t>サキ</t>
    </rPh>
    <rPh sb="16" eb="18">
      <t>キギョウ</t>
    </rPh>
    <rPh sb="18" eb="19">
      <t>スウ</t>
    </rPh>
    <phoneticPr fontId="1"/>
  </si>
  <si>
    <t>実際のファームウェア（※2）製造・保守を行う企業名称（1社目）（※3）</t>
    <rPh sb="20" eb="21">
      <t>オコナ</t>
    </rPh>
    <rPh sb="22" eb="24">
      <t>キギョウ</t>
    </rPh>
    <rPh sb="24" eb="26">
      <t>メイショウ</t>
    </rPh>
    <rPh sb="28" eb="29">
      <t>シャ</t>
    </rPh>
    <rPh sb="29" eb="30">
      <t>メ</t>
    </rPh>
    <phoneticPr fontId="1"/>
  </si>
  <si>
    <t>実際のファームウェア（※2）製造・保守を行うベンダーの法人番号（1社目）</t>
    <rPh sb="0" eb="2">
      <t>ジッサイ</t>
    </rPh>
    <rPh sb="27" eb="29">
      <t>ホウジン</t>
    </rPh>
    <rPh sb="29" eb="31">
      <t>バンゴウ</t>
    </rPh>
    <phoneticPr fontId="1"/>
  </si>
  <si>
    <t>実際のファームウェア（※2）製造・保守を行う企業の親会社（※1）に関する情報（1社目）</t>
    <rPh sb="25" eb="28">
      <t>オヤガイシャ</t>
    </rPh>
    <rPh sb="33" eb="34">
      <t>カン</t>
    </rPh>
    <rPh sb="36" eb="38">
      <t>ジョウホウ</t>
    </rPh>
    <phoneticPr fontId="1"/>
  </si>
  <si>
    <t>実際のファームウェア（※2）製造・保守を行う企業の親会社①（※1）の名称（1社目）</t>
    <rPh sb="25" eb="28">
      <t>オヤガイシャ</t>
    </rPh>
    <rPh sb="34" eb="36">
      <t>メイショウ</t>
    </rPh>
    <phoneticPr fontId="1"/>
  </si>
  <si>
    <t>実際のファームウェア（※2）製造・保守を行う企業の親会社②（※1）の名称（1社目）</t>
    <rPh sb="25" eb="28">
      <t>オヤガイシャ</t>
    </rPh>
    <rPh sb="34" eb="36">
      <t>メイショウ</t>
    </rPh>
    <phoneticPr fontId="1"/>
  </si>
  <si>
    <t>実際のファームウェア（※2）製造・保守を行う企業名称（2社目）（※3）</t>
    <rPh sb="20" eb="21">
      <t>オコナ</t>
    </rPh>
    <rPh sb="22" eb="24">
      <t>キギョウ</t>
    </rPh>
    <rPh sb="24" eb="26">
      <t>メイショウ</t>
    </rPh>
    <rPh sb="28" eb="29">
      <t>シャ</t>
    </rPh>
    <rPh sb="29" eb="30">
      <t>メ</t>
    </rPh>
    <phoneticPr fontId="1"/>
  </si>
  <si>
    <t>実際のファームウェア（※2）製造・保守を行うベンダーの法人番号（2社目）</t>
    <rPh sb="0" eb="2">
      <t>ジッサイ</t>
    </rPh>
    <rPh sb="27" eb="29">
      <t>ホウジン</t>
    </rPh>
    <rPh sb="29" eb="31">
      <t>バンゴウ</t>
    </rPh>
    <phoneticPr fontId="1"/>
  </si>
  <si>
    <t>実際のファームウェア（※2）製造・保守を行う企業の親会社（※1）に関する情報（2社目）</t>
    <rPh sb="25" eb="28">
      <t>オヤガイシャ</t>
    </rPh>
    <rPh sb="33" eb="34">
      <t>カン</t>
    </rPh>
    <rPh sb="36" eb="38">
      <t>ジョウホウ</t>
    </rPh>
    <phoneticPr fontId="1"/>
  </si>
  <si>
    <t>実際のファームウェア（※2）製造・保守を行う企業の親会社①（※1）の名称（2社目）</t>
    <rPh sb="25" eb="28">
      <t>オヤガイシャ</t>
    </rPh>
    <rPh sb="34" eb="36">
      <t>メイショウ</t>
    </rPh>
    <phoneticPr fontId="1"/>
  </si>
  <si>
    <t>実際のファームウェア（※2）製造・保守を行う企業の親会社②（※1）の名称（2社目）</t>
    <rPh sb="25" eb="28">
      <t>オヤガイシャ</t>
    </rPh>
    <rPh sb="34" eb="36">
      <t>メイショウ</t>
    </rPh>
    <phoneticPr fontId="1"/>
  </si>
  <si>
    <t>実際のファームウェア（※2）製造・保守を行うベンダーの法人番号（3社目）</t>
    <rPh sb="0" eb="2">
      <t>ジッサイ</t>
    </rPh>
    <rPh sb="27" eb="29">
      <t>ホウジン</t>
    </rPh>
    <rPh sb="29" eb="31">
      <t>バンゴウ</t>
    </rPh>
    <phoneticPr fontId="1"/>
  </si>
  <si>
    <t>実際のファームウェア（※2）製造・保守を行う企業の親会社（※1）に関する情報（3社目）</t>
    <rPh sb="25" eb="28">
      <t>オヤガイシャ</t>
    </rPh>
    <rPh sb="33" eb="34">
      <t>カン</t>
    </rPh>
    <rPh sb="36" eb="38">
      <t>ジョウホウ</t>
    </rPh>
    <phoneticPr fontId="1"/>
  </si>
  <si>
    <t>実際のファームウェア（※2）製造・保守を行う企業の親会社①（※1）の名称（3社目）</t>
    <rPh sb="25" eb="28">
      <t>オヤガイシャ</t>
    </rPh>
    <rPh sb="34" eb="36">
      <t>メイショウ</t>
    </rPh>
    <phoneticPr fontId="1"/>
  </si>
  <si>
    <t>実際のファームウェア（※2）製造・保守を行う企業の親会社②（※1）の名称（3社目）</t>
    <rPh sb="25" eb="28">
      <t>オヤガイシャ</t>
    </rPh>
    <rPh sb="34" eb="36">
      <t>メイショウ</t>
    </rPh>
    <phoneticPr fontId="1"/>
  </si>
  <si>
    <t>申請製品のファームウェア（※2）製造・保守方法の区分</t>
    <rPh sb="0" eb="2">
      <t>シンセイ</t>
    </rPh>
    <rPh sb="2" eb="4">
      <t>セイヒン</t>
    </rPh>
    <rPh sb="16" eb="18">
      <t>セイゾウ</t>
    </rPh>
    <rPh sb="19" eb="21">
      <t>ホシュ</t>
    </rPh>
    <rPh sb="21" eb="23">
      <t>ホウホウ</t>
    </rPh>
    <rPh sb="24" eb="26">
      <t>クブン</t>
    </rPh>
    <phoneticPr fontId="1"/>
  </si>
  <si>
    <t>製造委託をしているが自社工場製造と同様の完全管理下において製造（詳細を説明する文書を添付ください）</t>
    <rPh sb="0" eb="2">
      <t>セイゾウ</t>
    </rPh>
    <rPh sb="2" eb="4">
      <t>イタク</t>
    </rPh>
    <rPh sb="10" eb="12">
      <t>ジシャ</t>
    </rPh>
    <rPh sb="12" eb="14">
      <t>コウジョウ</t>
    </rPh>
    <rPh sb="14" eb="16">
      <t>セイゾウ</t>
    </rPh>
    <rPh sb="17" eb="19">
      <t>ドウヨウ</t>
    </rPh>
    <rPh sb="20" eb="22">
      <t>カンゼン</t>
    </rPh>
    <rPh sb="22" eb="25">
      <t>カンリカ</t>
    </rPh>
    <rPh sb="29" eb="31">
      <t>セイゾウ</t>
    </rPh>
    <rPh sb="32" eb="34">
      <t>ショウサイ</t>
    </rPh>
    <rPh sb="35" eb="37">
      <t>セツメイ</t>
    </rPh>
    <rPh sb="39" eb="41">
      <t>ブンショ</t>
    </rPh>
    <rPh sb="42" eb="44">
      <t>テンプ</t>
    </rPh>
    <phoneticPr fontId="1"/>
  </si>
  <si>
    <t>2025/7/7版（2025/8/31修正）</t>
    <rPh sb="8" eb="9">
      <t>バン</t>
    </rPh>
    <rPh sb="19" eb="21">
      <t>シュウセイ</t>
    </rPh>
    <phoneticPr fontId="1"/>
  </si>
  <si>
    <t>その他(NFC等)の通信モジュールの製造方法の区分</t>
    <rPh sb="10" eb="12">
      <t>ツウシン</t>
    </rPh>
    <rPh sb="18" eb="20">
      <t>セイゾウ</t>
    </rPh>
    <rPh sb="20" eb="22">
      <t>ホウホウ</t>
    </rPh>
    <rPh sb="23" eb="25">
      <t>クブン</t>
    </rPh>
    <phoneticPr fontId="1"/>
  </si>
  <si>
    <t>Bluetooth通信モジュールの製造方法の区分</t>
    <rPh sb="17" eb="19">
      <t>セイゾウ</t>
    </rPh>
    <rPh sb="19" eb="21">
      <t>ホウホウ</t>
    </rPh>
    <rPh sb="22" eb="24">
      <t>クブン</t>
    </rPh>
    <phoneticPr fontId="1"/>
  </si>
  <si>
    <t>LPWA(LoRA等)通信モジュールの製造方法の区分</t>
    <rPh sb="19" eb="21">
      <t>セイゾウ</t>
    </rPh>
    <rPh sb="21" eb="23">
      <t>ホウホウ</t>
    </rPh>
    <rPh sb="24" eb="26">
      <t>クブン</t>
    </rPh>
    <phoneticPr fontId="1"/>
  </si>
  <si>
    <t>UWB通信モジュールの製造方法の区分</t>
    <rPh sb="11" eb="13">
      <t>セイゾウ</t>
    </rPh>
    <rPh sb="13" eb="15">
      <t>ホウホウ</t>
    </rPh>
    <rPh sb="16" eb="18">
      <t>クブン</t>
    </rPh>
    <phoneticPr fontId="1"/>
  </si>
  <si>
    <t>LTE/mobile(5G, 6G)通信モジュールの製造方法の区分</t>
    <rPh sb="26" eb="28">
      <t>セイゾウ</t>
    </rPh>
    <rPh sb="28" eb="30">
      <t>ホウホウ</t>
    </rPh>
    <rPh sb="31" eb="33">
      <t>クブン</t>
    </rPh>
    <phoneticPr fontId="1"/>
  </si>
  <si>
    <t>Wi-Fi通信モジュールの製造方法の区分</t>
    <rPh sb="5" eb="7">
      <t>ツウシン</t>
    </rPh>
    <rPh sb="13" eb="15">
      <t>セイゾウ</t>
    </rPh>
    <rPh sb="15" eb="17">
      <t>ホウホウ</t>
    </rPh>
    <rPh sb="18" eb="20">
      <t>クブン</t>
    </rPh>
    <phoneticPr fontId="1"/>
  </si>
  <si>
    <t>Ethernet通信モジュールの製造方法の区分</t>
    <rPh sb="8" eb="10">
      <t>ツウシン</t>
    </rPh>
    <rPh sb="16" eb="18">
      <t>セイゾウ</t>
    </rPh>
    <rPh sb="18" eb="20">
      <t>ホウホウ</t>
    </rPh>
    <rPh sb="21" eb="23">
      <t>クブン</t>
    </rPh>
    <phoneticPr fontId="1"/>
  </si>
  <si>
    <t>B5. 利用する通信モジュール(Ethernet, Wi-Fi, LTE/mobile(5G,6G), UWB, LPWA, Bluetooth, その他(NFC等))が製造・搭載された製品に関する情報</t>
    <phoneticPr fontId="1"/>
  </si>
  <si>
    <t>Ethernet</t>
    <phoneticPr fontId="1"/>
  </si>
  <si>
    <t>Wi-Fi</t>
    <phoneticPr fontId="1"/>
  </si>
  <si>
    <t>LTE/mobile(5G,6G)</t>
    <phoneticPr fontId="1"/>
  </si>
  <si>
    <t>UWB</t>
    <phoneticPr fontId="1"/>
  </si>
  <si>
    <t>LPWA</t>
    <phoneticPr fontId="1"/>
  </si>
  <si>
    <t>Bluetooth</t>
    <phoneticPr fontId="1"/>
  </si>
  <si>
    <t>その他(NFC等)</t>
    <phoneticPr fontId="1"/>
  </si>
  <si>
    <t>JC-STAR適合ラベル申請書（製造情報－通信モジュールの追記分）</t>
    <rPh sb="7" eb="9">
      <t>テキゴウ</t>
    </rPh>
    <rPh sb="12" eb="14">
      <t>シンセイ</t>
    </rPh>
    <rPh sb="14" eb="15">
      <t>ショ</t>
    </rPh>
    <rPh sb="16" eb="18">
      <t>セイゾウ</t>
    </rPh>
    <rPh sb="18" eb="20">
      <t>ジョウホウ</t>
    </rPh>
    <rPh sb="21" eb="23">
      <t>ツウシン</t>
    </rPh>
    <rPh sb="29" eb="31">
      <t>ツイキ</t>
    </rPh>
    <rPh sb="31" eb="32">
      <t>ブン</t>
    </rPh>
    <phoneticPr fontId="1"/>
  </si>
  <si>
    <t>B5. 利用する通信モジュールが製造・搭載された製品に関する情報の追加分</t>
    <rPh sb="16" eb="18">
      <t>セイゾウ</t>
    </rPh>
    <rPh sb="24" eb="26">
      <t>セイヒン</t>
    </rPh>
    <rPh sb="27" eb="28">
      <t>カン</t>
    </rPh>
    <rPh sb="29" eb="31">
      <t>ジョウホウ</t>
    </rPh>
    <rPh sb="33" eb="35">
      <t>ツイカ</t>
    </rPh>
    <rPh sb="35" eb="36">
      <t>ブン</t>
    </rPh>
    <phoneticPr fontId="1"/>
  </si>
  <si>
    <t>搭載されている通信モジュール(i)の追加情報</t>
    <rPh sb="0" eb="2">
      <t>トウサイ</t>
    </rPh>
    <rPh sb="7" eb="9">
      <t>ツウシン</t>
    </rPh>
    <rPh sb="18" eb="20">
      <t>ツイカ</t>
    </rPh>
    <rPh sb="20" eb="22">
      <t>ジョウホウ</t>
    </rPh>
    <phoneticPr fontId="1"/>
  </si>
  <si>
    <t>追加通信モジュール(i)の製造方法の区分</t>
    <rPh sb="0" eb="2">
      <t>ツイカ</t>
    </rPh>
    <rPh sb="2" eb="4">
      <t>ツウシン</t>
    </rPh>
    <rPh sb="13" eb="15">
      <t>セイゾウ</t>
    </rPh>
    <rPh sb="15" eb="17">
      <t>ホウホウ</t>
    </rPh>
    <rPh sb="18" eb="20">
      <t>クブン</t>
    </rPh>
    <phoneticPr fontId="1"/>
  </si>
  <si>
    <t>追加通信モジュール(i)の製造ベンダーの企業名称</t>
    <rPh sb="20" eb="22">
      <t>キギョウ</t>
    </rPh>
    <rPh sb="22" eb="24">
      <t>メイショウ</t>
    </rPh>
    <phoneticPr fontId="1"/>
  </si>
  <si>
    <t>追加通信モジュール(i)の実際の製造ベンダーの法人番号</t>
    <rPh sb="13" eb="15">
      <t>ジッサイ</t>
    </rPh>
    <rPh sb="16" eb="18">
      <t>セイゾウ</t>
    </rPh>
    <rPh sb="23" eb="25">
      <t>ホウジン</t>
    </rPh>
    <rPh sb="25" eb="27">
      <t>バンゴウ</t>
    </rPh>
    <phoneticPr fontId="1"/>
  </si>
  <si>
    <t>追加通信モジュール(i)の実際の製造ベンダーの親会社①（※1）の名称</t>
    <rPh sb="23" eb="26">
      <t>オヤガイシャ</t>
    </rPh>
    <rPh sb="32" eb="34">
      <t>メイショウ</t>
    </rPh>
    <phoneticPr fontId="1"/>
  </si>
  <si>
    <t>追加通信モジュール(i)の実際の製造ベンダーの親会社②（※1）の名称</t>
    <rPh sb="23" eb="26">
      <t>オヤガイシャ</t>
    </rPh>
    <rPh sb="32" eb="34">
      <t>メイショウ</t>
    </rPh>
    <phoneticPr fontId="1"/>
  </si>
  <si>
    <t>追加通信モジュール(i)が搭載された製品型番</t>
    <rPh sb="18" eb="20">
      <t>セイヒン</t>
    </rPh>
    <rPh sb="20" eb="22">
      <t>カタバン</t>
    </rPh>
    <phoneticPr fontId="1"/>
  </si>
  <si>
    <t>追加通信モジュール(i)が搭載された製品のサポート期間</t>
    <rPh sb="13" eb="15">
      <t>トウサイ</t>
    </rPh>
    <rPh sb="18" eb="20">
      <t>セイヒン</t>
    </rPh>
    <rPh sb="25" eb="27">
      <t>キカン</t>
    </rPh>
    <phoneticPr fontId="1"/>
  </si>
  <si>
    <t>追加通信モジュール(i)の適合ラベル取得状況</t>
    <rPh sb="13" eb="15">
      <t>テキゴウ</t>
    </rPh>
    <phoneticPr fontId="1"/>
  </si>
  <si>
    <t>追加通信モジュール(i)に関する電気通信事業法に基づく技術基準適合認定番号等（技適[T]マークの設計認証番号又は[A]マークの技術基準適合認定番号）</t>
    <rPh sb="13" eb="14">
      <t>カン</t>
    </rPh>
    <phoneticPr fontId="1"/>
  </si>
  <si>
    <t>搭載されている通信モジュール(ii)の追加情報</t>
    <rPh sb="0" eb="2">
      <t>トウサイ</t>
    </rPh>
    <rPh sb="7" eb="9">
      <t>ツウシン</t>
    </rPh>
    <rPh sb="19" eb="21">
      <t>ツイカ</t>
    </rPh>
    <rPh sb="21" eb="23">
      <t>ジョウホウ</t>
    </rPh>
    <phoneticPr fontId="1"/>
  </si>
  <si>
    <t>追加通信モジュール(ii)の製造方法の区分</t>
    <rPh sb="0" eb="2">
      <t>ツイカ</t>
    </rPh>
    <rPh sb="2" eb="4">
      <t>ツウシン</t>
    </rPh>
    <rPh sb="14" eb="16">
      <t>セイゾウ</t>
    </rPh>
    <rPh sb="16" eb="18">
      <t>ホウホウ</t>
    </rPh>
    <rPh sb="19" eb="21">
      <t>クブン</t>
    </rPh>
    <phoneticPr fontId="1"/>
  </si>
  <si>
    <t>追加通信モジュール(ii)の製造ベンダーの企業名称</t>
    <rPh sb="21" eb="23">
      <t>キギョウ</t>
    </rPh>
    <rPh sb="23" eb="25">
      <t>メイショウ</t>
    </rPh>
    <phoneticPr fontId="1"/>
  </si>
  <si>
    <t>追加通信モジュール(ii)の実際の製造ベンダーの法人番号</t>
    <rPh sb="14" eb="16">
      <t>ジッサイ</t>
    </rPh>
    <rPh sb="17" eb="19">
      <t>セイゾウ</t>
    </rPh>
    <rPh sb="24" eb="26">
      <t>ホウジン</t>
    </rPh>
    <rPh sb="26" eb="28">
      <t>バンゴウ</t>
    </rPh>
    <phoneticPr fontId="1"/>
  </si>
  <si>
    <t>追加通信モジュール(ii)の実際の製造ベンダーの親会社①（※1）の名称</t>
    <rPh sb="24" eb="27">
      <t>オヤガイシャ</t>
    </rPh>
    <rPh sb="33" eb="35">
      <t>メイショウ</t>
    </rPh>
    <phoneticPr fontId="1"/>
  </si>
  <si>
    <t>追加通信モジュール(ii)の実際の製造ベンダーの親会社②（※1）の名称</t>
    <rPh sb="24" eb="27">
      <t>オヤガイシャ</t>
    </rPh>
    <rPh sb="33" eb="35">
      <t>メイショウ</t>
    </rPh>
    <phoneticPr fontId="1"/>
  </si>
  <si>
    <t>追加通信モジュール(ii)が搭載された製品型番</t>
    <rPh sb="19" eb="21">
      <t>セイヒン</t>
    </rPh>
    <rPh sb="21" eb="23">
      <t>カタバン</t>
    </rPh>
    <phoneticPr fontId="1"/>
  </si>
  <si>
    <t>追加通信モジュール(ii)が搭載された製品のサポート期間</t>
    <rPh sb="14" eb="16">
      <t>トウサイ</t>
    </rPh>
    <rPh sb="19" eb="21">
      <t>セイヒン</t>
    </rPh>
    <rPh sb="26" eb="28">
      <t>キカン</t>
    </rPh>
    <phoneticPr fontId="1"/>
  </si>
  <si>
    <t>追加通信モジュール(ii)の適合ラベル取得状況</t>
    <rPh sb="14" eb="16">
      <t>テキゴウ</t>
    </rPh>
    <phoneticPr fontId="1"/>
  </si>
  <si>
    <t>追加通信モジュール(ii)に関する電気通信事業法に基づく技術基準適合認定番号等（技適[T]マークの設計認証番号又は[A]マークの技術基準適合認定番号）</t>
    <rPh sb="14" eb="15">
      <t>カン</t>
    </rPh>
    <phoneticPr fontId="1"/>
  </si>
  <si>
    <t>追加通信モジュール(ii)の実際の製造ベンダーの親会社（※1）に関する情報</t>
    <rPh sb="24" eb="27">
      <t>オヤガイシャ</t>
    </rPh>
    <rPh sb="32" eb="33">
      <t>カン</t>
    </rPh>
    <rPh sb="35" eb="37">
      <t>ジョウホウ</t>
    </rPh>
    <phoneticPr fontId="1"/>
  </si>
  <si>
    <t>追加通信モジュール(i)の実際の製造ベンダーの親会社（※1）に関する情報</t>
    <rPh sb="23" eb="26">
      <t>オヤガイシャ</t>
    </rPh>
    <rPh sb="31" eb="32">
      <t>カン</t>
    </rPh>
    <rPh sb="34" eb="36">
      <t>ジョウホウ</t>
    </rPh>
    <phoneticPr fontId="1"/>
  </si>
  <si>
    <t>搭載されている通信モジュール(iii)の追加情報</t>
    <rPh sb="0" eb="2">
      <t>トウサイ</t>
    </rPh>
    <rPh sb="7" eb="9">
      <t>ツウシン</t>
    </rPh>
    <rPh sb="20" eb="22">
      <t>ツイカ</t>
    </rPh>
    <rPh sb="22" eb="24">
      <t>ジョウホウ</t>
    </rPh>
    <phoneticPr fontId="1"/>
  </si>
  <si>
    <t>追加通信モジュール(iii)の製造方法の区分</t>
    <rPh sb="0" eb="2">
      <t>ツイカ</t>
    </rPh>
    <rPh sb="2" eb="4">
      <t>ツウシン</t>
    </rPh>
    <rPh sb="15" eb="17">
      <t>セイゾウ</t>
    </rPh>
    <rPh sb="17" eb="19">
      <t>ホウホウ</t>
    </rPh>
    <rPh sb="20" eb="22">
      <t>クブン</t>
    </rPh>
    <phoneticPr fontId="1"/>
  </si>
  <si>
    <t>追加通信モジュール(iii)の製造ベンダーの企業名称</t>
    <rPh sb="22" eb="24">
      <t>キギョウ</t>
    </rPh>
    <rPh sb="24" eb="26">
      <t>メイショウ</t>
    </rPh>
    <phoneticPr fontId="1"/>
  </si>
  <si>
    <t>追加通信モジュール(iii)の実際の製造ベンダーの法人番号</t>
    <rPh sb="15" eb="17">
      <t>ジッサイ</t>
    </rPh>
    <rPh sb="18" eb="20">
      <t>セイゾウ</t>
    </rPh>
    <rPh sb="25" eb="27">
      <t>ホウジン</t>
    </rPh>
    <rPh sb="27" eb="29">
      <t>バンゴウ</t>
    </rPh>
    <phoneticPr fontId="1"/>
  </si>
  <si>
    <t>追加通信モジュール(iii)の実際の製造ベンダーの親会社（※1）に関する情報</t>
    <rPh sb="25" eb="28">
      <t>オヤガイシャ</t>
    </rPh>
    <rPh sb="33" eb="34">
      <t>カン</t>
    </rPh>
    <rPh sb="36" eb="38">
      <t>ジョウホウ</t>
    </rPh>
    <phoneticPr fontId="1"/>
  </si>
  <si>
    <t>追加通信モジュール(iii)の実際の製造ベンダーの親会社①（※1）の名称</t>
    <rPh sb="25" eb="28">
      <t>オヤガイシャ</t>
    </rPh>
    <rPh sb="34" eb="36">
      <t>メイショウ</t>
    </rPh>
    <phoneticPr fontId="1"/>
  </si>
  <si>
    <t>追加通信モジュール(iii)の実際の製造ベンダーの親会社②（※1）の名称</t>
    <rPh sb="25" eb="28">
      <t>オヤガイシャ</t>
    </rPh>
    <rPh sb="34" eb="36">
      <t>メイショウ</t>
    </rPh>
    <phoneticPr fontId="1"/>
  </si>
  <si>
    <t>追加通信モジュール(iii)が搭載された製品型番</t>
    <rPh sb="20" eb="22">
      <t>セイヒン</t>
    </rPh>
    <rPh sb="22" eb="24">
      <t>カタバン</t>
    </rPh>
    <phoneticPr fontId="1"/>
  </si>
  <si>
    <t>追加通信モジュール(iii)が搭載された製品のサポート期間</t>
    <rPh sb="15" eb="17">
      <t>トウサイ</t>
    </rPh>
    <rPh sb="20" eb="22">
      <t>セイヒン</t>
    </rPh>
    <rPh sb="27" eb="29">
      <t>キカン</t>
    </rPh>
    <phoneticPr fontId="1"/>
  </si>
  <si>
    <t>追加通信モジュール(iii)の適合ラベル取得状況</t>
    <rPh sb="15" eb="17">
      <t>テキゴウ</t>
    </rPh>
    <phoneticPr fontId="1"/>
  </si>
  <si>
    <t>追加通信モジュール(iii)に関する電気通信事業法に基づく技術基準適合認定番号等（技適[T]マークの設計認証番号又は[A]マークの技術基準適合認定番号）</t>
    <rPh sb="15" eb="16">
      <t>カン</t>
    </rPh>
    <phoneticPr fontId="1"/>
  </si>
  <si>
    <t>搭載されている通信モジュール(iv)の追加情報</t>
    <rPh sb="0" eb="2">
      <t>トウサイ</t>
    </rPh>
    <rPh sb="7" eb="9">
      <t>ツウシン</t>
    </rPh>
    <rPh sb="19" eb="21">
      <t>ツイカ</t>
    </rPh>
    <rPh sb="21" eb="23">
      <t>ジョウホウ</t>
    </rPh>
    <phoneticPr fontId="1"/>
  </si>
  <si>
    <t>追加通信モジュール(iv)の製造方法の区分</t>
    <rPh sb="0" eb="2">
      <t>ツイカ</t>
    </rPh>
    <rPh sb="2" eb="4">
      <t>ツウシン</t>
    </rPh>
    <rPh sb="14" eb="16">
      <t>セイゾウ</t>
    </rPh>
    <rPh sb="16" eb="18">
      <t>ホウホウ</t>
    </rPh>
    <rPh sb="19" eb="21">
      <t>クブン</t>
    </rPh>
    <phoneticPr fontId="1"/>
  </si>
  <si>
    <t>追加通信モジュール(iv)の製造ベンダーの企業名称</t>
    <rPh sb="21" eb="23">
      <t>キギョウ</t>
    </rPh>
    <rPh sb="23" eb="25">
      <t>メイショウ</t>
    </rPh>
    <phoneticPr fontId="1"/>
  </si>
  <si>
    <t>追加通信モジュール(iv)の実際の製造ベンダーの法人番号</t>
    <rPh sb="14" eb="16">
      <t>ジッサイ</t>
    </rPh>
    <rPh sb="17" eb="19">
      <t>セイゾウ</t>
    </rPh>
    <rPh sb="24" eb="26">
      <t>ホウジン</t>
    </rPh>
    <rPh sb="26" eb="28">
      <t>バンゴウ</t>
    </rPh>
    <phoneticPr fontId="1"/>
  </si>
  <si>
    <t>追加通信モジュール(iv)の実際の製造ベンダーの親会社（※1）に関する情報</t>
    <rPh sb="24" eb="27">
      <t>オヤガイシャ</t>
    </rPh>
    <rPh sb="32" eb="33">
      <t>カン</t>
    </rPh>
    <rPh sb="35" eb="37">
      <t>ジョウホウ</t>
    </rPh>
    <phoneticPr fontId="1"/>
  </si>
  <si>
    <t>追加通信モジュール(iv)の実際の製造ベンダーの親会社①（※1）の名称</t>
    <rPh sb="24" eb="27">
      <t>オヤガイシャ</t>
    </rPh>
    <rPh sb="33" eb="35">
      <t>メイショウ</t>
    </rPh>
    <phoneticPr fontId="1"/>
  </si>
  <si>
    <t>追加通信モジュール(iv)の実際の製造ベンダーの親会社②（※1）の名称</t>
    <rPh sb="24" eb="27">
      <t>オヤガイシャ</t>
    </rPh>
    <rPh sb="33" eb="35">
      <t>メイショウ</t>
    </rPh>
    <phoneticPr fontId="1"/>
  </si>
  <si>
    <t>追加通信モジュール(iv)が搭載された製品型番</t>
    <rPh sb="19" eb="21">
      <t>セイヒン</t>
    </rPh>
    <rPh sb="21" eb="23">
      <t>カタバン</t>
    </rPh>
    <phoneticPr fontId="1"/>
  </si>
  <si>
    <t>追加通信モジュール(iv)が搭載された製品のサポート期間</t>
    <rPh sb="14" eb="16">
      <t>トウサイ</t>
    </rPh>
    <rPh sb="19" eb="21">
      <t>セイヒン</t>
    </rPh>
    <rPh sb="26" eb="28">
      <t>キカン</t>
    </rPh>
    <phoneticPr fontId="1"/>
  </si>
  <si>
    <t>追加通信モジュール(iv)の適合ラベル取得状況</t>
    <rPh sb="14" eb="16">
      <t>テキゴウ</t>
    </rPh>
    <phoneticPr fontId="1"/>
  </si>
  <si>
    <t>追加通信モジュール(iv)に関する電気通信事業法に基づく技術基準適合認定番号等（技適[T]マークの設計認証番号又は[A]マークの技術基準適合認定番号）</t>
    <rPh sb="14" eb="15">
      <t>カン</t>
    </rPh>
    <phoneticPr fontId="1"/>
  </si>
  <si>
    <t>搭載されている通信モジュール(v)の追加情報</t>
    <rPh sb="0" eb="2">
      <t>トウサイ</t>
    </rPh>
    <rPh sb="7" eb="9">
      <t>ツウシン</t>
    </rPh>
    <rPh sb="18" eb="20">
      <t>ツイカ</t>
    </rPh>
    <rPh sb="20" eb="22">
      <t>ジョウホウ</t>
    </rPh>
    <phoneticPr fontId="1"/>
  </si>
  <si>
    <t>追加通信モジュール(v)の製造方法の区分</t>
    <rPh sb="0" eb="2">
      <t>ツイカ</t>
    </rPh>
    <rPh sb="2" eb="4">
      <t>ツウシン</t>
    </rPh>
    <rPh sb="13" eb="15">
      <t>セイゾウ</t>
    </rPh>
    <rPh sb="15" eb="17">
      <t>ホウホウ</t>
    </rPh>
    <rPh sb="18" eb="20">
      <t>クブン</t>
    </rPh>
    <phoneticPr fontId="1"/>
  </si>
  <si>
    <t>追加通信モジュール(v)の製造ベンダーの企業名称</t>
    <rPh sb="20" eb="22">
      <t>キギョウ</t>
    </rPh>
    <rPh sb="22" eb="24">
      <t>メイショウ</t>
    </rPh>
    <phoneticPr fontId="1"/>
  </si>
  <si>
    <t>追加通信モジュール(v)の実際の製造ベンダーの法人番号</t>
    <rPh sb="13" eb="15">
      <t>ジッサイ</t>
    </rPh>
    <rPh sb="16" eb="18">
      <t>セイゾウ</t>
    </rPh>
    <rPh sb="23" eb="25">
      <t>ホウジン</t>
    </rPh>
    <rPh sb="25" eb="27">
      <t>バンゴウ</t>
    </rPh>
    <phoneticPr fontId="1"/>
  </si>
  <si>
    <t>追加通信モジュール(v)の実際の製造ベンダーの親会社（※1）に関する情報</t>
    <rPh sb="23" eb="26">
      <t>オヤガイシャ</t>
    </rPh>
    <rPh sb="31" eb="32">
      <t>カン</t>
    </rPh>
    <rPh sb="34" eb="36">
      <t>ジョウホウ</t>
    </rPh>
    <phoneticPr fontId="1"/>
  </si>
  <si>
    <t>追加通信モジュール(v)の実際の製造ベンダーの親会社①（※1）の名称</t>
    <rPh sb="23" eb="26">
      <t>オヤガイシャ</t>
    </rPh>
    <rPh sb="32" eb="34">
      <t>メイショウ</t>
    </rPh>
    <phoneticPr fontId="1"/>
  </si>
  <si>
    <t>追加通信モジュール(v)の実際の製造ベンダーの親会社②（※1）の名称</t>
    <rPh sb="23" eb="26">
      <t>オヤガイシャ</t>
    </rPh>
    <rPh sb="32" eb="34">
      <t>メイショウ</t>
    </rPh>
    <phoneticPr fontId="1"/>
  </si>
  <si>
    <t>追加通信モジュール(v)が搭載された製品型番</t>
    <rPh sb="18" eb="20">
      <t>セイヒン</t>
    </rPh>
    <rPh sb="20" eb="22">
      <t>カタバン</t>
    </rPh>
    <phoneticPr fontId="1"/>
  </si>
  <si>
    <t>追加通信モジュール(v)が搭載された製品のサポート期間</t>
    <rPh sb="13" eb="15">
      <t>トウサイ</t>
    </rPh>
    <rPh sb="18" eb="20">
      <t>セイヒン</t>
    </rPh>
    <rPh sb="25" eb="27">
      <t>キカン</t>
    </rPh>
    <phoneticPr fontId="1"/>
  </si>
  <si>
    <t>追加通信モジュール(v)の適合ラベル取得状況</t>
    <rPh sb="13" eb="15">
      <t>テキゴウ</t>
    </rPh>
    <phoneticPr fontId="1"/>
  </si>
  <si>
    <t>追加通信モジュール(v)に関する電気通信事業法に基づく技術基準適合認定番号等（技適[T]マークの設計認証番号又は[A]マークの技術基準適合認定番号）</t>
    <rPh sb="13" eb="14">
      <t>カン</t>
    </rPh>
    <phoneticPr fontId="1"/>
  </si>
  <si>
    <t>搭載されている通信モジュール(vi)の追加情報</t>
    <rPh sb="0" eb="2">
      <t>トウサイ</t>
    </rPh>
    <rPh sb="7" eb="9">
      <t>ツウシン</t>
    </rPh>
    <rPh sb="19" eb="21">
      <t>ツイカ</t>
    </rPh>
    <rPh sb="21" eb="23">
      <t>ジョウホウ</t>
    </rPh>
    <phoneticPr fontId="1"/>
  </si>
  <si>
    <t>追加通信モジュール(vi)の製造方法の区分</t>
    <rPh sb="0" eb="2">
      <t>ツイカ</t>
    </rPh>
    <rPh sb="2" eb="4">
      <t>ツウシン</t>
    </rPh>
    <rPh sb="14" eb="16">
      <t>セイゾウ</t>
    </rPh>
    <rPh sb="16" eb="18">
      <t>ホウホウ</t>
    </rPh>
    <rPh sb="19" eb="21">
      <t>クブン</t>
    </rPh>
    <phoneticPr fontId="1"/>
  </si>
  <si>
    <t>追加通信モジュール(vi)の製造ベンダーの企業名称</t>
    <rPh sb="21" eb="23">
      <t>キギョウ</t>
    </rPh>
    <rPh sb="23" eb="25">
      <t>メイショウ</t>
    </rPh>
    <phoneticPr fontId="1"/>
  </si>
  <si>
    <t>追加通信モジュール(vi)の実際の製造ベンダーの法人番号</t>
    <rPh sb="14" eb="16">
      <t>ジッサイ</t>
    </rPh>
    <rPh sb="17" eb="19">
      <t>セイゾウ</t>
    </rPh>
    <rPh sb="24" eb="26">
      <t>ホウジン</t>
    </rPh>
    <rPh sb="26" eb="28">
      <t>バンゴウ</t>
    </rPh>
    <phoneticPr fontId="1"/>
  </si>
  <si>
    <t>追加通信モジュール(vi)の実際の製造ベンダーの親会社（※1）に関する情報</t>
    <rPh sb="24" eb="27">
      <t>オヤガイシャ</t>
    </rPh>
    <rPh sb="32" eb="33">
      <t>カン</t>
    </rPh>
    <rPh sb="35" eb="37">
      <t>ジョウホウ</t>
    </rPh>
    <phoneticPr fontId="1"/>
  </si>
  <si>
    <t>追加通信モジュール(vi)の実際の製造ベンダーの親会社①（※1）の名称</t>
    <rPh sb="24" eb="27">
      <t>オヤガイシャ</t>
    </rPh>
    <rPh sb="33" eb="35">
      <t>メイショウ</t>
    </rPh>
    <phoneticPr fontId="1"/>
  </si>
  <si>
    <t>追加通信モジュール(vi)の実際の製造ベンダーの親会社②（※1）の名称</t>
    <rPh sb="24" eb="27">
      <t>オヤガイシャ</t>
    </rPh>
    <rPh sb="33" eb="35">
      <t>メイショウ</t>
    </rPh>
    <phoneticPr fontId="1"/>
  </si>
  <si>
    <t>追加通信モジュール(vi)が搭載された製品型番</t>
    <rPh sb="19" eb="21">
      <t>セイヒン</t>
    </rPh>
    <rPh sb="21" eb="23">
      <t>カタバン</t>
    </rPh>
    <phoneticPr fontId="1"/>
  </si>
  <si>
    <t>追加通信モジュール(vi)が搭載された製品のサポート期間</t>
    <rPh sb="14" eb="16">
      <t>トウサイ</t>
    </rPh>
    <rPh sb="19" eb="21">
      <t>セイヒン</t>
    </rPh>
    <rPh sb="26" eb="28">
      <t>キカン</t>
    </rPh>
    <phoneticPr fontId="1"/>
  </si>
  <si>
    <t>追加通信モジュール(vi)の適合ラベル取得状況</t>
    <rPh sb="14" eb="16">
      <t>テキゴウ</t>
    </rPh>
    <phoneticPr fontId="1"/>
  </si>
  <si>
    <t>追加通信モジュール(vi)に関する電気通信事業法に基づく技術基準適合認定番号等（技適[T]マークの設計認証番号又は[A]マークの技術基準適合認定番号）</t>
    <rPh sb="14" eb="15">
      <t>カン</t>
    </rPh>
    <phoneticPr fontId="1"/>
  </si>
  <si>
    <t>搭載されている通信モジュール(vii)の追加情報</t>
    <rPh sb="0" eb="2">
      <t>トウサイ</t>
    </rPh>
    <rPh sb="7" eb="9">
      <t>ツウシン</t>
    </rPh>
    <rPh sb="20" eb="22">
      <t>ツイカ</t>
    </rPh>
    <rPh sb="22" eb="24">
      <t>ジョウホウ</t>
    </rPh>
    <phoneticPr fontId="1"/>
  </si>
  <si>
    <t>追加通信モジュール(vii)の製造方法の区分</t>
    <rPh sb="0" eb="2">
      <t>ツイカ</t>
    </rPh>
    <rPh sb="2" eb="4">
      <t>ツウシン</t>
    </rPh>
    <rPh sb="15" eb="17">
      <t>セイゾウ</t>
    </rPh>
    <rPh sb="17" eb="19">
      <t>ホウホウ</t>
    </rPh>
    <rPh sb="20" eb="22">
      <t>クブン</t>
    </rPh>
    <phoneticPr fontId="1"/>
  </si>
  <si>
    <t>追加通信モジュール(vii)の製造ベンダーの企業名称</t>
    <rPh sb="22" eb="24">
      <t>キギョウ</t>
    </rPh>
    <rPh sb="24" eb="26">
      <t>メイショウ</t>
    </rPh>
    <phoneticPr fontId="1"/>
  </si>
  <si>
    <t>追加通信モジュール(vii)の実際の製造ベンダーの法人番号</t>
    <rPh sb="15" eb="17">
      <t>ジッサイ</t>
    </rPh>
    <rPh sb="18" eb="20">
      <t>セイゾウ</t>
    </rPh>
    <rPh sb="25" eb="27">
      <t>ホウジン</t>
    </rPh>
    <rPh sb="27" eb="29">
      <t>バンゴウ</t>
    </rPh>
    <phoneticPr fontId="1"/>
  </si>
  <si>
    <t>追加通信モジュール(vii)の実際の製造ベンダーの親会社（※1）に関する情報</t>
    <rPh sb="25" eb="28">
      <t>オヤガイシャ</t>
    </rPh>
    <rPh sb="33" eb="34">
      <t>カン</t>
    </rPh>
    <rPh sb="36" eb="38">
      <t>ジョウホウ</t>
    </rPh>
    <phoneticPr fontId="1"/>
  </si>
  <si>
    <t>追加通信モジュール(vii)の実際の製造ベンダーの親会社①（※1）の名称</t>
    <rPh sb="25" eb="28">
      <t>オヤガイシャ</t>
    </rPh>
    <rPh sb="34" eb="36">
      <t>メイショウ</t>
    </rPh>
    <phoneticPr fontId="1"/>
  </si>
  <si>
    <t>追加通信モジュール(vii)の実際の製造ベンダーの親会社②（※1）の名称</t>
    <rPh sb="25" eb="28">
      <t>オヤガイシャ</t>
    </rPh>
    <rPh sb="34" eb="36">
      <t>メイショウ</t>
    </rPh>
    <phoneticPr fontId="1"/>
  </si>
  <si>
    <t>追加通信モジュール(vii)が搭載された製品型番</t>
    <rPh sb="20" eb="22">
      <t>セイヒン</t>
    </rPh>
    <rPh sb="22" eb="24">
      <t>カタバン</t>
    </rPh>
    <phoneticPr fontId="1"/>
  </si>
  <si>
    <t>追加通信モジュール(vii)が搭載された製品のサポート期間</t>
    <rPh sb="15" eb="17">
      <t>トウサイ</t>
    </rPh>
    <rPh sb="20" eb="22">
      <t>セイヒン</t>
    </rPh>
    <rPh sb="27" eb="29">
      <t>キカン</t>
    </rPh>
    <phoneticPr fontId="1"/>
  </si>
  <si>
    <t>追加通信モジュール(vii)の適合ラベル取得状況</t>
    <rPh sb="15" eb="17">
      <t>テキゴウ</t>
    </rPh>
    <phoneticPr fontId="1"/>
  </si>
  <si>
    <t>追加通信モジュール(vii)に関する電気通信事業法に基づく技術基準適合認定番号等（技適[T]マークの設計認証番号又は[A]マークの技術基準適合認定番号）</t>
    <rPh sb="15" eb="16">
      <t>カン</t>
    </rPh>
    <phoneticPr fontId="1"/>
  </si>
  <si>
    <t>自社工場製造とOEM/ODM製造・製造委託の併用（B3.で製造委託先の製造ベンダーの情報を記入ください）</t>
    <rPh sb="17" eb="19">
      <t>セイゾウ</t>
    </rPh>
    <rPh sb="19" eb="21">
      <t>イタク</t>
    </rPh>
    <rPh sb="22" eb="24">
      <t>ヘイヨウ</t>
    </rPh>
    <phoneticPr fontId="1"/>
  </si>
  <si>
    <t>OEM/ODM製造・製造委託を受諾しているベンダが実施（B3.の情報と同じ）</t>
    <rPh sb="15" eb="17">
      <t>ジュダク</t>
    </rPh>
    <rPh sb="25" eb="27">
      <t>ジッシ</t>
    </rPh>
    <rPh sb="35" eb="36">
      <t>オナ</t>
    </rPh>
    <phoneticPr fontId="1"/>
  </si>
  <si>
    <t>ファームウェア製造ベンダ（OEM/ODM製造ベンダ以外）からの供給を受けて実施（B4.でファームウェア製造ベンダの情報を記入ください）</t>
    <rPh sb="7" eb="9">
      <t>セイゾウ</t>
    </rPh>
    <rPh sb="20" eb="22">
      <t>セイゾウ</t>
    </rPh>
    <rPh sb="25" eb="27">
      <t>イガイ</t>
    </rPh>
    <rPh sb="31" eb="33">
      <t>キョウキュウ</t>
    </rPh>
    <rPh sb="34" eb="35">
      <t>ウ</t>
    </rPh>
    <rPh sb="37" eb="39">
      <t>ジッシ</t>
    </rPh>
    <rPh sb="51" eb="53">
      <t>セイゾウ</t>
    </rPh>
    <rPh sb="57" eb="59">
      <t>ジョウホウ</t>
    </rPh>
    <phoneticPr fontId="1"/>
  </si>
  <si>
    <t>自社開発部門・保守部門とファームウェア製造ベンダ（OEM/ODM製造ベンダ以外）からの供給を受けて実施（B4.でファームウェア製造ベンダの情報を記入ください）</t>
    <rPh sb="0" eb="2">
      <t>ジシャ</t>
    </rPh>
    <rPh sb="2" eb="4">
      <t>カイハツ</t>
    </rPh>
    <rPh sb="4" eb="6">
      <t>ブモン</t>
    </rPh>
    <rPh sb="7" eb="9">
      <t>ホシュ</t>
    </rPh>
    <rPh sb="9" eb="11">
      <t>ブモン</t>
    </rPh>
    <rPh sb="19" eb="21">
      <t>セイゾウ</t>
    </rPh>
    <rPh sb="32" eb="34">
      <t>セイゾウ</t>
    </rPh>
    <rPh sb="37" eb="39">
      <t>イガイ</t>
    </rPh>
    <rPh sb="43" eb="45">
      <t>キョウキュウ</t>
    </rPh>
    <rPh sb="46" eb="47">
      <t>ウ</t>
    </rPh>
    <rPh sb="49" eb="51">
      <t>ジッシ</t>
    </rPh>
    <phoneticPr fontId="1"/>
  </si>
  <si>
    <t>他社製造の通信モジュールを自社製品に組込み（B5.で他社通信モジュールの製造ベンダの情報を記入ください）</t>
    <rPh sb="0" eb="2">
      <t>タシャ</t>
    </rPh>
    <rPh sb="2" eb="4">
      <t>セイゾウ</t>
    </rPh>
    <rPh sb="5" eb="7">
      <t>ツウシン</t>
    </rPh>
    <rPh sb="13" eb="15">
      <t>ジシャ</t>
    </rPh>
    <rPh sb="15" eb="17">
      <t>セイヒン</t>
    </rPh>
    <rPh sb="18" eb="20">
      <t>クミコ</t>
    </rPh>
    <rPh sb="26" eb="28">
      <t>タシャ</t>
    </rPh>
    <rPh sb="28" eb="30">
      <t>ツウシン</t>
    </rPh>
    <phoneticPr fontId="1"/>
  </si>
  <si>
    <t>自社製造の通信モジュールと他社製造の通信モジュールを併用（B5.で他社通信モジュールの製造ベンダの情報を記入ください）</t>
    <rPh sb="33" eb="35">
      <t>タシャ</t>
    </rPh>
    <phoneticPr fontId="1"/>
  </si>
  <si>
    <t>「他社製造の通信モジュールを自社製品に組込み」と「他社製品に搭載された通信モジュールの利用」を併用（B5.で通信モジュールの製造ベンダの情報を記入ください）</t>
    <rPh sb="47" eb="49">
      <t>ヘイヨウ</t>
    </rPh>
    <phoneticPr fontId="1"/>
  </si>
  <si>
    <t>2025/7/7版（2025/9/17修正）</t>
    <rPh sb="8" eb="9">
      <t>バン</t>
    </rPh>
    <rPh sb="19" eb="21">
      <t>シュウセイ</t>
    </rPh>
    <phoneticPr fontId="1"/>
  </si>
  <si>
    <t>OEM/ODM製造・製造委託（B3.で製造委託先の製造ベンダーの情報を記入ください）</t>
    <rPh sb="10" eb="12">
      <t>セイゾウ</t>
    </rPh>
    <rPh sb="12" eb="14">
      <t>イタク</t>
    </rPh>
    <rPh sb="19" eb="21">
      <t>セイゾウ</t>
    </rPh>
    <rPh sb="21" eb="24">
      <t>イタクサキ</t>
    </rPh>
    <rPh sb="32" eb="34">
      <t>ジョウホウ</t>
    </rPh>
    <rPh sb="35" eb="37">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</si>
</sst>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4">
    <font>
      <sz val="11"/>
      <color theme="1"/>
      <name val="Yu Gothic"/>
      <family val="2"/>
      <scheme val="minor"/>
    </font>
    <font>
      <sz val="6"/>
      <name val="Yu Gothic"/>
      <family val="3"/>
      <charset val="128"/>
      <scheme val="minor"/>
    </font>
    <font>
      <sz val="11"/>
      <name val="Meiryo UI"/>
      <family val="3"/>
      <charset val="128"/>
    </font>
    <font>
      <b/>
      <sz val="11"/>
      <color theme="0"/>
      <name val="Meiryo UI"/>
      <family val="3"/>
      <charset val="128"/>
    </font>
    <font>
      <sz val="11"/>
      <color theme="1"/>
      <name val="Meiryo UI"/>
      <family val="3"/>
      <charset val="128"/>
    </font>
    <font>
      <i/>
      <sz val="11"/>
      <color theme="1"/>
      <name val="Meiryo UI"/>
      <family val="3"/>
      <charset val="128"/>
    </font>
    <font>
      <sz val="11"/>
      <color theme="1" tint="0.34998626667073579"/>
      <name val="Meiryo UI"/>
      <family val="3"/>
      <charset val="128"/>
    </font>
    <font>
      <b/>
      <sz val="11"/>
      <color rgb="FF0070C0"/>
      <name val="Meiryo UI"/>
      <family val="3"/>
      <charset val="128"/>
    </font>
    <font>
      <sz val="14"/>
      <name val="Meiryo UI"/>
      <family val="3"/>
      <charset val="128"/>
    </font>
    <font>
      <sz val="20"/>
      <name val="Meiryo UI"/>
      <family val="3"/>
      <charset val="128"/>
    </font>
    <font>
      <sz val="11"/>
      <color rgb="FF000000"/>
      <name val="Yu Gothic"/>
      <family val="3"/>
      <charset val="128"/>
    </font>
    <font>
      <sz val="22"/>
      <name val="Meiryo UI"/>
      <family val="3"/>
      <charset val="128"/>
    </font>
    <font>
      <sz val="10"/>
      <color rgb="FF333333"/>
      <name val="Meiryo UI"/>
      <family val="3"/>
      <charset val="128"/>
    </font>
    <font>
      <sz val="11"/>
      <color rgb="FF333333"/>
      <name val="Meiryo UI"/>
      <family val="3"/>
      <charset val="128"/>
    </font>
  </fonts>
  <fills count="8">
    <fill>
      <patternFill patternType="none"/>
    </fill>
    <fill>
      <patternFill patternType="gray125"/>
    </fill>
    <fill>
      <patternFill patternType="solid">
        <fgColor theme="3"/>
        <bgColor indexed="64"/>
      </patternFill>
    </fill>
    <fill>
      <patternFill patternType="solid">
        <fgColor rgb="FFFFD5D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rgb="FFFFFF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diagonal/>
    </border>
    <border>
      <left style="thin">
        <color indexed="64"/>
      </left>
      <right style="thin">
        <color indexed="64"/>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bottom style="hair">
        <color indexed="64"/>
      </bottom>
      <diagonal/>
    </border>
  </borders>
  <cellStyleXfs count="1">
    <xf numFmtId="0" fontId="0" fillId="0" borderId="0"/>
  </cellStyleXfs>
  <cellXfs count="182">
    <xf numFmtId="0" fontId="0" fillId="0" borderId="0" xfId="0"/>
    <xf numFmtId="0" fontId="2" fillId="0" borderId="0" xfId="0" applyFont="1" applyFill="1"/>
    <xf numFmtId="0" fontId="2" fillId="0" borderId="1" xfId="0" applyFont="1" applyFill="1" applyBorder="1"/>
    <xf numFmtId="0" fontId="2" fillId="0" borderId="14" xfId="0" applyFont="1" applyFill="1" applyBorder="1"/>
    <xf numFmtId="0" fontId="2" fillId="0" borderId="1" xfId="0" applyFont="1" applyBorder="1"/>
    <xf numFmtId="0" fontId="2" fillId="0" borderId="0" xfId="0" applyFont="1"/>
    <xf numFmtId="0" fontId="2" fillId="5" borderId="0" xfId="0" applyFont="1" applyFill="1" applyProtection="1">
      <protection locked="0" hidden="1"/>
    </xf>
    <xf numFmtId="0" fontId="2" fillId="5" borderId="0" xfId="0" applyFont="1" applyFill="1" applyProtection="1">
      <protection hidden="1"/>
    </xf>
    <xf numFmtId="0" fontId="2" fillId="0" borderId="0" xfId="0" applyFont="1" applyFill="1" applyProtection="1">
      <protection hidden="1"/>
    </xf>
    <xf numFmtId="0" fontId="2" fillId="0" borderId="0" xfId="0" applyFont="1" applyFill="1" applyAlignment="1" applyProtection="1">
      <alignment horizontal="left"/>
      <protection hidden="1"/>
    </xf>
    <xf numFmtId="0" fontId="8" fillId="0" borderId="0" xfId="0" applyFont="1" applyFill="1" applyBorder="1" applyAlignment="1" applyProtection="1">
      <alignment horizontal="right"/>
      <protection hidden="1"/>
    </xf>
    <xf numFmtId="0" fontId="2" fillId="0" borderId="0" xfId="0" applyFont="1" applyFill="1" applyBorder="1" applyAlignment="1" applyProtection="1">
      <alignment horizontal="right"/>
      <protection hidden="1"/>
    </xf>
    <xf numFmtId="0" fontId="2" fillId="3" borderId="2" xfId="0" applyFont="1" applyFill="1" applyBorder="1" applyAlignment="1" applyProtection="1">
      <alignment vertical="center"/>
      <protection hidden="1"/>
    </xf>
    <xf numFmtId="0" fontId="2" fillId="3" borderId="12" xfId="0" applyFont="1" applyFill="1" applyBorder="1" applyAlignment="1" applyProtection="1">
      <alignment horizontal="left" vertical="center"/>
      <protection hidden="1"/>
    </xf>
    <xf numFmtId="0" fontId="2" fillId="3" borderId="3" xfId="0" applyFont="1" applyFill="1" applyBorder="1" applyAlignment="1" applyProtection="1">
      <alignment horizontal="left" vertical="center"/>
      <protection hidden="1"/>
    </xf>
    <xf numFmtId="0" fontId="2" fillId="5" borderId="0" xfId="0" applyFont="1" applyFill="1" applyAlignment="1" applyProtection="1">
      <alignment vertical="center"/>
      <protection locked="0" hidden="1"/>
    </xf>
    <xf numFmtId="0" fontId="2" fillId="5" borderId="0" xfId="0" applyFont="1" applyFill="1" applyAlignment="1" applyProtection="1">
      <alignment vertical="center"/>
      <protection hidden="1"/>
    </xf>
    <xf numFmtId="0" fontId="2" fillId="3" borderId="4" xfId="0" applyFont="1" applyFill="1" applyBorder="1" applyAlignment="1" applyProtection="1">
      <alignment vertical="center"/>
      <protection hidden="1"/>
    </xf>
    <xf numFmtId="0" fontId="2" fillId="3" borderId="0" xfId="0" applyFont="1" applyFill="1" applyBorder="1" applyAlignment="1" applyProtection="1">
      <alignment horizontal="left" vertical="center"/>
      <protection hidden="1"/>
    </xf>
    <xf numFmtId="0" fontId="2" fillId="3" borderId="5" xfId="0" applyFont="1" applyFill="1" applyBorder="1" applyAlignment="1" applyProtection="1">
      <alignment horizontal="left" vertical="center"/>
      <protection hidden="1"/>
    </xf>
    <xf numFmtId="0" fontId="2" fillId="3" borderId="6" xfId="0" applyFont="1" applyFill="1" applyBorder="1" applyAlignment="1" applyProtection="1">
      <alignment vertical="center"/>
      <protection hidden="1"/>
    </xf>
    <xf numFmtId="0" fontId="2" fillId="3" borderId="11" xfId="0" applyFont="1" applyFill="1" applyBorder="1" applyAlignment="1" applyProtection="1">
      <alignment horizontal="left" vertical="center"/>
      <protection hidden="1"/>
    </xf>
    <xf numFmtId="0" fontId="2" fillId="3" borderId="7" xfId="0" applyFont="1" applyFill="1" applyBorder="1" applyAlignment="1" applyProtection="1">
      <alignment horizontal="left" vertical="center"/>
      <protection hidden="1"/>
    </xf>
    <xf numFmtId="0" fontId="2" fillId="0" borderId="4" xfId="0" applyFont="1" applyFill="1" applyBorder="1" applyProtection="1">
      <protection hidden="1"/>
    </xf>
    <xf numFmtId="0" fontId="2" fillId="0" borderId="0" xfId="0" applyFont="1" applyFill="1" applyBorder="1" applyAlignment="1" applyProtection="1">
      <alignment horizontal="left"/>
      <protection hidden="1"/>
    </xf>
    <xf numFmtId="0" fontId="2" fillId="0" borderId="5" xfId="0" applyFont="1" applyFill="1" applyBorder="1" applyAlignment="1" applyProtection="1">
      <alignment horizontal="left"/>
      <protection hidden="1"/>
    </xf>
    <xf numFmtId="0" fontId="2" fillId="0" borderId="0" xfId="0" applyFont="1" applyFill="1" applyProtection="1">
      <protection locked="0" hidden="1"/>
    </xf>
    <xf numFmtId="0" fontId="3" fillId="2" borderId="5" xfId="0" applyFont="1" applyFill="1" applyBorder="1" applyAlignment="1" applyProtection="1">
      <alignment horizontal="left" vertical="center"/>
      <protection hidden="1"/>
    </xf>
    <xf numFmtId="0" fontId="4" fillId="0" borderId="8" xfId="0" applyFont="1" applyBorder="1" applyAlignment="1" applyProtection="1">
      <alignment vertical="center"/>
      <protection hidden="1"/>
    </xf>
    <xf numFmtId="0" fontId="2" fillId="4" borderId="14" xfId="0" applyFont="1" applyFill="1" applyBorder="1" applyAlignment="1" applyProtection="1">
      <alignment horizontal="left" vertical="center"/>
      <protection hidden="1"/>
    </xf>
    <xf numFmtId="0" fontId="2" fillId="6" borderId="9" xfId="0" applyFont="1" applyFill="1" applyBorder="1" applyAlignment="1" applyProtection="1">
      <alignment horizontal="left" vertical="center"/>
      <protection hidden="1"/>
    </xf>
    <xf numFmtId="14" fontId="2" fillId="4" borderId="1" xfId="0" applyNumberFormat="1" applyFont="1" applyFill="1" applyBorder="1" applyAlignment="1" applyProtection="1">
      <alignment horizontal="left" vertical="center"/>
      <protection hidden="1"/>
    </xf>
    <xf numFmtId="0" fontId="7" fillId="0" borderId="8"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2" fillId="6" borderId="36" xfId="0" applyFont="1" applyFill="1" applyBorder="1" applyAlignment="1" applyProtection="1">
      <alignment horizontal="left" vertical="center"/>
      <protection hidden="1"/>
    </xf>
    <xf numFmtId="0" fontId="2" fillId="6" borderId="21" xfId="0" applyFont="1" applyFill="1" applyBorder="1" applyAlignment="1" applyProtection="1">
      <alignment horizontal="left" vertical="center"/>
      <protection hidden="1"/>
    </xf>
    <xf numFmtId="0" fontId="7" fillId="0" borderId="16" xfId="0" applyFont="1" applyBorder="1" applyAlignment="1" applyProtection="1">
      <alignment horizontal="left" vertical="center"/>
      <protection hidden="1"/>
    </xf>
    <xf numFmtId="0" fontId="7" fillId="0" borderId="27" xfId="0" applyFont="1" applyBorder="1" applyAlignment="1" applyProtection="1">
      <alignment horizontal="left" vertical="center"/>
      <protection hidden="1"/>
    </xf>
    <xf numFmtId="0" fontId="4" fillId="0" borderId="10" xfId="0" applyFont="1" applyBorder="1" applyProtection="1">
      <protection hidden="1"/>
    </xf>
    <xf numFmtId="0" fontId="2" fillId="6" borderId="13" xfId="0" applyFont="1" applyFill="1" applyBorder="1" applyAlignment="1" applyProtection="1">
      <alignment horizontal="left" vertical="top"/>
      <protection hidden="1"/>
    </xf>
    <xf numFmtId="0" fontId="2" fillId="6" borderId="5" xfId="0" applyFont="1" applyFill="1" applyBorder="1" applyAlignment="1" applyProtection="1">
      <alignment horizontal="left" vertical="top"/>
      <protection hidden="1"/>
    </xf>
    <xf numFmtId="0" fontId="2" fillId="0" borderId="8" xfId="0" applyFont="1" applyBorder="1" applyAlignment="1" applyProtection="1">
      <alignment horizontal="left" vertical="center"/>
      <protection hidden="1"/>
    </xf>
    <xf numFmtId="0" fontId="2" fillId="4" borderId="14" xfId="0" applyFont="1" applyFill="1" applyBorder="1" applyAlignment="1" applyProtection="1">
      <alignment horizontal="left" vertical="top"/>
      <protection hidden="1"/>
    </xf>
    <xf numFmtId="0" fontId="2" fillId="0" borderId="16" xfId="0" applyFont="1" applyFill="1" applyBorder="1" applyAlignment="1" applyProtection="1">
      <alignment vertical="center"/>
      <protection hidden="1"/>
    </xf>
    <xf numFmtId="0" fontId="2" fillId="4" borderId="19" xfId="0" applyFont="1" applyFill="1" applyBorder="1" applyAlignment="1" applyProtection="1">
      <alignment horizontal="left" vertical="top"/>
      <protection locked="0" hidden="1"/>
    </xf>
    <xf numFmtId="0" fontId="2" fillId="6" borderId="20" xfId="0" applyFont="1" applyFill="1" applyBorder="1" applyAlignment="1" applyProtection="1">
      <alignment vertical="center"/>
      <protection hidden="1"/>
    </xf>
    <xf numFmtId="0" fontId="2" fillId="4" borderId="18" xfId="0" applyFont="1" applyFill="1" applyBorder="1" applyAlignment="1" applyProtection="1">
      <alignment horizontal="left" vertical="top"/>
      <protection locked="0" hidden="1"/>
    </xf>
    <xf numFmtId="0" fontId="2" fillId="6" borderId="0" xfId="0" applyFont="1" applyFill="1" applyBorder="1" applyAlignment="1" applyProtection="1">
      <alignment horizontal="left" vertical="center"/>
      <protection locked="0" hidden="1"/>
    </xf>
    <xf numFmtId="49" fontId="2" fillId="0" borderId="19" xfId="0" applyNumberFormat="1" applyFont="1" applyFill="1" applyBorder="1" applyAlignment="1" applyProtection="1">
      <alignment horizontal="left" vertical="top"/>
      <protection locked="0" hidden="1"/>
    </xf>
    <xf numFmtId="0" fontId="7" fillId="0" borderId="8" xfId="0" applyFont="1" applyBorder="1" applyAlignment="1" applyProtection="1">
      <alignment horizontal="left" vertical="center"/>
      <protection hidden="1"/>
    </xf>
    <xf numFmtId="0" fontId="2" fillId="4" borderId="19" xfId="0" applyFont="1" applyFill="1" applyBorder="1" applyAlignment="1" applyProtection="1">
      <alignment horizontal="left" vertical="center"/>
      <protection locked="0" hidden="1"/>
    </xf>
    <xf numFmtId="49" fontId="2" fillId="0" borderId="38" xfId="0" applyNumberFormat="1" applyFont="1" applyFill="1" applyBorder="1" applyAlignment="1" applyProtection="1">
      <alignment horizontal="left" vertical="top"/>
      <protection locked="0" hidden="1"/>
    </xf>
    <xf numFmtId="0" fontId="2" fillId="6" borderId="21" xfId="0" applyFont="1" applyFill="1" applyBorder="1" applyAlignment="1" applyProtection="1">
      <alignment horizontal="left" vertical="center" wrapText="1"/>
      <protection hidden="1"/>
    </xf>
    <xf numFmtId="0" fontId="2" fillId="0" borderId="10" xfId="0" applyFont="1" applyBorder="1" applyAlignment="1" applyProtection="1">
      <alignment vertical="center" wrapText="1"/>
      <protection hidden="1"/>
    </xf>
    <xf numFmtId="0" fontId="2" fillId="0" borderId="1" xfId="0" applyFont="1" applyFill="1" applyBorder="1" applyAlignment="1" applyProtection="1">
      <alignment vertical="center"/>
      <protection locked="0" hidden="1"/>
    </xf>
    <xf numFmtId="0" fontId="2" fillId="0" borderId="16" xfId="0" applyFont="1" applyBorder="1" applyAlignment="1" applyProtection="1">
      <alignment vertical="center" wrapText="1"/>
      <protection hidden="1"/>
    </xf>
    <xf numFmtId="0" fontId="2" fillId="0" borderId="18" xfId="0" applyFont="1" applyFill="1" applyBorder="1" applyAlignment="1" applyProtection="1">
      <alignment horizontal="left" vertical="top"/>
      <protection locked="0" hidden="1"/>
    </xf>
    <xf numFmtId="49" fontId="2" fillId="0" borderId="22" xfId="0" applyNumberFormat="1" applyFont="1" applyFill="1" applyBorder="1" applyAlignment="1" applyProtection="1">
      <alignment horizontal="left" vertical="top"/>
      <protection locked="0" hidden="1"/>
    </xf>
    <xf numFmtId="0" fontId="2" fillId="6" borderId="21" xfId="0" applyFont="1" applyFill="1" applyBorder="1" applyAlignment="1" applyProtection="1">
      <alignment vertical="center"/>
      <protection hidden="1"/>
    </xf>
    <xf numFmtId="0" fontId="4" fillId="0" borderId="8" xfId="0" applyFont="1" applyBorder="1" applyAlignment="1" applyProtection="1">
      <alignment vertical="center" wrapText="1"/>
      <protection hidden="1"/>
    </xf>
    <xf numFmtId="0" fontId="4" fillId="0" borderId="17" xfId="0" applyFont="1" applyBorder="1" applyAlignment="1" applyProtection="1">
      <alignment horizontal="left" vertical="center" wrapText="1"/>
      <protection hidden="1"/>
    </xf>
    <xf numFmtId="0" fontId="2" fillId="6" borderId="9" xfId="0" applyFont="1" applyFill="1" applyBorder="1" applyAlignment="1" applyProtection="1">
      <alignment vertical="center"/>
      <protection hidden="1"/>
    </xf>
    <xf numFmtId="49" fontId="2" fillId="0" borderId="19" xfId="0" applyNumberFormat="1" applyFont="1" applyFill="1" applyBorder="1" applyAlignment="1" applyProtection="1">
      <alignment horizontal="left" vertical="top" wrapText="1"/>
      <protection locked="0" hidden="1"/>
    </xf>
    <xf numFmtId="0" fontId="2" fillId="0" borderId="18" xfId="0" applyFont="1" applyFill="1" applyBorder="1" applyAlignment="1" applyProtection="1">
      <alignment vertical="center"/>
      <protection locked="0" hidden="1"/>
    </xf>
    <xf numFmtId="0" fontId="2" fillId="6" borderId="1" xfId="0" applyFont="1" applyFill="1" applyBorder="1" applyAlignment="1" applyProtection="1">
      <alignment vertical="center"/>
      <protection hidden="1"/>
    </xf>
    <xf numFmtId="0" fontId="2" fillId="0" borderId="8" xfId="0" applyFont="1" applyFill="1" applyBorder="1" applyAlignment="1" applyProtection="1">
      <alignment vertical="center" wrapText="1"/>
      <protection hidden="1"/>
    </xf>
    <xf numFmtId="49" fontId="2" fillId="0" borderId="22" xfId="0" applyNumberFormat="1" applyFont="1" applyFill="1" applyBorder="1" applyAlignment="1" applyProtection="1">
      <alignment vertical="center"/>
      <protection locked="0" hidden="1"/>
    </xf>
    <xf numFmtId="0" fontId="2" fillId="0" borderId="8" xfId="0" applyFont="1" applyBorder="1" applyAlignment="1" applyProtection="1">
      <alignment vertical="center" wrapText="1"/>
      <protection hidden="1"/>
    </xf>
    <xf numFmtId="0" fontId="2" fillId="0" borderId="1" xfId="0" applyFont="1" applyBorder="1" applyAlignment="1" applyProtection="1">
      <alignment horizontal="left" vertical="center"/>
      <protection locked="0" hidden="1"/>
    </xf>
    <xf numFmtId="14" fontId="2" fillId="0" borderId="22" xfId="0" applyNumberFormat="1" applyFont="1" applyFill="1" applyBorder="1" applyAlignment="1" applyProtection="1">
      <alignment horizontal="left" vertical="center"/>
      <protection locked="0" hidden="1"/>
    </xf>
    <xf numFmtId="49" fontId="2" fillId="0" borderId="22" xfId="0" applyNumberFormat="1" applyFont="1" applyFill="1" applyBorder="1" applyAlignment="1" applyProtection="1">
      <alignment horizontal="left" vertical="center"/>
      <protection locked="0" hidden="1"/>
    </xf>
    <xf numFmtId="0" fontId="2" fillId="0" borderId="18" xfId="0" applyFont="1" applyBorder="1" applyAlignment="1" applyProtection="1">
      <alignment vertical="center"/>
      <protection locked="0" hidden="1"/>
    </xf>
    <xf numFmtId="49" fontId="2" fillId="0" borderId="22" xfId="0" applyNumberFormat="1" applyFont="1" applyBorder="1" applyAlignment="1" applyProtection="1">
      <alignment horizontal="left" vertical="center"/>
      <protection locked="0" hidden="1"/>
    </xf>
    <xf numFmtId="0" fontId="2" fillId="0" borderId="4" xfId="0" applyFont="1" applyBorder="1" applyAlignment="1" applyProtection="1">
      <alignment vertical="top"/>
      <protection hidden="1"/>
    </xf>
    <xf numFmtId="0" fontId="2" fillId="0" borderId="0" xfId="0" applyFont="1" applyBorder="1" applyAlignment="1" applyProtection="1">
      <alignment vertical="top"/>
      <protection hidden="1"/>
    </xf>
    <xf numFmtId="0" fontId="2" fillId="0" borderId="5" xfId="0" applyFont="1" applyFill="1" applyBorder="1" applyAlignment="1" applyProtection="1">
      <alignment horizontal="center" vertical="top"/>
      <protection hidden="1"/>
    </xf>
    <xf numFmtId="0" fontId="2" fillId="0" borderId="6" xfId="0" applyFont="1" applyBorder="1" applyAlignment="1" applyProtection="1">
      <alignment vertical="top"/>
      <protection hidden="1"/>
    </xf>
    <xf numFmtId="0" fontId="2" fillId="0" borderId="11" xfId="0" applyFont="1" applyBorder="1" applyAlignment="1" applyProtection="1">
      <alignment vertical="top"/>
      <protection hidden="1"/>
    </xf>
    <xf numFmtId="0" fontId="2" fillId="0" borderId="7" xfId="0" applyFont="1" applyFill="1" applyBorder="1" applyAlignment="1" applyProtection="1">
      <alignment horizontal="center" vertical="top"/>
      <protection hidden="1"/>
    </xf>
    <xf numFmtId="0" fontId="2" fillId="5" borderId="0" xfId="0" applyFont="1" applyFill="1" applyAlignment="1" applyProtection="1">
      <alignment horizontal="left"/>
      <protection hidden="1"/>
    </xf>
    <xf numFmtId="0" fontId="2" fillId="5" borderId="0" xfId="0" applyFont="1" applyFill="1" applyBorder="1" applyAlignment="1" applyProtection="1">
      <alignment horizontal="left"/>
      <protection hidden="1"/>
    </xf>
    <xf numFmtId="0" fontId="5" fillId="5" borderId="1" xfId="0" applyFont="1" applyFill="1" applyBorder="1" applyAlignment="1" applyProtection="1">
      <alignment horizontal="center"/>
      <protection hidden="1"/>
    </xf>
    <xf numFmtId="176" fontId="2" fillId="5" borderId="1" xfId="0" applyNumberFormat="1" applyFont="1" applyFill="1" applyBorder="1" applyAlignment="1" applyProtection="1">
      <alignment horizontal="center"/>
      <protection hidden="1"/>
    </xf>
    <xf numFmtId="0" fontId="6" fillId="5" borderId="0" xfId="0" applyFont="1" applyFill="1" applyProtection="1">
      <protection hidden="1"/>
    </xf>
    <xf numFmtId="14" fontId="2" fillId="4" borderId="1" xfId="0" applyNumberFormat="1" applyFont="1" applyFill="1" applyBorder="1" applyAlignment="1" applyProtection="1">
      <alignment horizontal="left" vertical="center"/>
      <protection locked="0" hidden="1"/>
    </xf>
    <xf numFmtId="0" fontId="2" fillId="4" borderId="14" xfId="0" applyFont="1" applyFill="1" applyBorder="1" applyAlignment="1" applyProtection="1">
      <alignment horizontal="left" vertical="center"/>
      <protection locked="0" hidden="1"/>
    </xf>
    <xf numFmtId="49" fontId="2" fillId="4" borderId="19" xfId="0" applyNumberFormat="1" applyFont="1" applyFill="1" applyBorder="1" applyAlignment="1" applyProtection="1">
      <alignment horizontal="left" vertical="center"/>
      <protection locked="0" hidden="1"/>
    </xf>
    <xf numFmtId="0" fontId="4" fillId="0" borderId="8" xfId="0" applyFont="1" applyBorder="1" applyAlignment="1" applyProtection="1">
      <alignment horizontal="left" vertical="center"/>
      <protection hidden="1"/>
    </xf>
    <xf numFmtId="49" fontId="2" fillId="4" borderId="14" xfId="0" applyNumberFormat="1" applyFont="1" applyFill="1" applyBorder="1" applyAlignment="1" applyProtection="1">
      <alignment horizontal="left" vertical="center"/>
      <protection locked="0" hidden="1"/>
    </xf>
    <xf numFmtId="0" fontId="4" fillId="0" borderId="17" xfId="0" applyFont="1" applyBorder="1" applyAlignment="1" applyProtection="1">
      <alignment horizontal="left" vertical="center"/>
      <protection hidden="1"/>
    </xf>
    <xf numFmtId="49" fontId="2" fillId="0" borderId="19" xfId="0" applyNumberFormat="1" applyFont="1" applyFill="1" applyBorder="1" applyAlignment="1" applyProtection="1">
      <alignment horizontal="left" vertical="center"/>
      <protection locked="0" hidden="1"/>
    </xf>
    <xf numFmtId="0" fontId="2" fillId="0" borderId="14" xfId="0" applyFont="1" applyFill="1" applyBorder="1" applyAlignment="1" applyProtection="1">
      <alignment horizontal="left" vertical="center"/>
      <protection locked="0" hidden="1"/>
    </xf>
    <xf numFmtId="0" fontId="2" fillId="5" borderId="0" xfId="0" applyFont="1" applyFill="1" applyAlignment="1" applyProtection="1">
      <alignment horizontal="right"/>
      <protection locked="0" hidden="1"/>
    </xf>
    <xf numFmtId="0" fontId="2" fillId="4" borderId="30" xfId="0" applyFont="1" applyFill="1" applyBorder="1" applyAlignment="1" applyProtection="1">
      <alignment horizontal="left" vertical="center"/>
      <protection locked="0" hidden="1"/>
    </xf>
    <xf numFmtId="0" fontId="2" fillId="6" borderId="31" xfId="0" applyFont="1" applyFill="1" applyBorder="1" applyAlignment="1" applyProtection="1">
      <alignment horizontal="left" vertical="center"/>
      <protection hidden="1"/>
    </xf>
    <xf numFmtId="0" fontId="2" fillId="0" borderId="19" xfId="0" applyFont="1" applyFill="1" applyBorder="1" applyAlignment="1" applyProtection="1">
      <alignment horizontal="left" vertical="center"/>
      <protection locked="0" hidden="1"/>
    </xf>
    <xf numFmtId="0" fontId="2" fillId="6" borderId="20" xfId="0" applyFont="1" applyFill="1" applyBorder="1" applyAlignment="1" applyProtection="1">
      <alignment horizontal="left" vertical="center"/>
      <protection hidden="1"/>
    </xf>
    <xf numFmtId="0" fontId="2" fillId="4" borderId="33" xfId="0" applyFont="1" applyFill="1" applyBorder="1" applyAlignment="1" applyProtection="1">
      <alignment horizontal="left" vertical="center"/>
      <protection locked="0" hidden="1"/>
    </xf>
    <xf numFmtId="0" fontId="7" fillId="0" borderId="16" xfId="0" applyFont="1" applyBorder="1" applyAlignment="1" applyProtection="1">
      <alignment vertical="top" wrapText="1"/>
      <protection hidden="1"/>
    </xf>
    <xf numFmtId="0" fontId="2" fillId="4" borderId="28" xfId="0" applyFont="1" applyFill="1" applyBorder="1" applyAlignment="1" applyProtection="1">
      <alignment horizontal="left" vertical="center"/>
      <protection locked="0" hidden="1"/>
    </xf>
    <xf numFmtId="0" fontId="2" fillId="6" borderId="29" xfId="0" applyFont="1" applyFill="1" applyBorder="1" applyAlignment="1" applyProtection="1">
      <alignment horizontal="left" vertical="center"/>
      <protection hidden="1"/>
    </xf>
    <xf numFmtId="0" fontId="2" fillId="6" borderId="0" xfId="0" applyFont="1" applyFill="1" applyBorder="1" applyAlignment="1" applyProtection="1">
      <alignment vertical="center"/>
      <protection locked="0" hidden="1"/>
    </xf>
    <xf numFmtId="0" fontId="2" fillId="0" borderId="19" xfId="0" applyFont="1" applyFill="1" applyBorder="1" applyAlignment="1" applyProtection="1">
      <alignment horizontal="left" vertical="top" wrapText="1"/>
      <protection locked="0" hidden="1"/>
    </xf>
    <xf numFmtId="49" fontId="2" fillId="0" borderId="24" xfId="0" applyNumberFormat="1" applyFont="1" applyFill="1" applyBorder="1" applyAlignment="1" applyProtection="1">
      <alignment horizontal="left" vertical="top"/>
      <protection locked="0" hidden="1"/>
    </xf>
    <xf numFmtId="0" fontId="2" fillId="6" borderId="32" xfId="0" applyFont="1" applyFill="1" applyBorder="1" applyAlignment="1" applyProtection="1">
      <alignment horizontal="left" vertical="center"/>
      <protection hidden="1"/>
    </xf>
    <xf numFmtId="0" fontId="2" fillId="6" borderId="0" xfId="0" applyFont="1" applyFill="1" applyBorder="1" applyAlignment="1" applyProtection="1">
      <alignment horizontal="right" vertical="center"/>
      <protection locked="0" hidden="1"/>
    </xf>
    <xf numFmtId="0" fontId="2" fillId="4" borderId="0" xfId="0" applyFont="1" applyFill="1" applyProtection="1">
      <protection locked="0" hidden="1"/>
    </xf>
    <xf numFmtId="14" fontId="2" fillId="0" borderId="19" xfId="0" applyNumberFormat="1" applyFont="1" applyFill="1" applyBorder="1" applyAlignment="1" applyProtection="1">
      <alignment horizontal="left" vertical="center"/>
      <protection locked="0" hidden="1"/>
    </xf>
    <xf numFmtId="0" fontId="7" fillId="0" borderId="8" xfId="0" applyFont="1" applyBorder="1" applyAlignment="1" applyProtection="1">
      <alignment horizontal="left" vertical="top"/>
      <protection hidden="1"/>
    </xf>
    <xf numFmtId="0" fontId="2" fillId="4" borderId="14" xfId="0" applyFont="1" applyFill="1" applyBorder="1" applyAlignment="1" applyProtection="1">
      <alignment horizontal="left" vertical="top"/>
      <protection locked="0" hidden="1"/>
    </xf>
    <xf numFmtId="0" fontId="7" fillId="0" borderId="16" xfId="0" applyFont="1" applyBorder="1" applyAlignment="1" applyProtection="1">
      <alignment vertical="top"/>
      <protection hidden="1"/>
    </xf>
    <xf numFmtId="0" fontId="2" fillId="6" borderId="20" xfId="0" applyFont="1" applyFill="1" applyBorder="1" applyAlignment="1" applyProtection="1">
      <alignment vertical="center" wrapText="1"/>
      <protection hidden="1"/>
    </xf>
    <xf numFmtId="0" fontId="2" fillId="6" borderId="0" xfId="0" applyFont="1" applyFill="1" applyBorder="1" applyAlignment="1" applyProtection="1">
      <alignment vertical="center" wrapText="1"/>
      <protection locked="0" hidden="1"/>
    </xf>
    <xf numFmtId="0" fontId="7" fillId="0" borderId="27" xfId="0" applyFont="1" applyBorder="1" applyAlignment="1" applyProtection="1">
      <alignment horizontal="right" vertical="top"/>
      <protection hidden="1"/>
    </xf>
    <xf numFmtId="0" fontId="2" fillId="0" borderId="28" xfId="0" applyFont="1" applyFill="1" applyBorder="1" applyAlignment="1" applyProtection="1">
      <alignment horizontal="left" vertical="top"/>
      <protection locked="0" hidden="1"/>
    </xf>
    <xf numFmtId="0" fontId="2" fillId="6" borderId="32" xfId="0" applyFont="1" applyFill="1" applyBorder="1" applyAlignment="1" applyProtection="1">
      <alignment vertical="center" wrapText="1"/>
      <protection hidden="1"/>
    </xf>
    <xf numFmtId="0" fontId="7" fillId="0" borderId="17" xfId="0" applyFont="1" applyBorder="1" applyAlignment="1" applyProtection="1">
      <alignment horizontal="right" vertical="top"/>
      <protection hidden="1"/>
    </xf>
    <xf numFmtId="0" fontId="2" fillId="4" borderId="1" xfId="0" applyFont="1" applyFill="1" applyBorder="1" applyAlignment="1" applyProtection="1">
      <alignment horizontal="left" vertical="top"/>
      <protection locked="0" hidden="1"/>
    </xf>
    <xf numFmtId="0" fontId="2" fillId="4" borderId="24" xfId="0" applyFont="1" applyFill="1" applyBorder="1" applyAlignment="1" applyProtection="1">
      <alignment horizontal="left" vertical="top"/>
      <protection locked="0" hidden="1"/>
    </xf>
    <xf numFmtId="0" fontId="2" fillId="0" borderId="19" xfId="0" applyFont="1" applyFill="1" applyBorder="1" applyAlignment="1" applyProtection="1">
      <alignment horizontal="left" vertical="top"/>
      <protection locked="0" hidden="1"/>
    </xf>
    <xf numFmtId="0" fontId="7" fillId="0" borderId="10" xfId="0" applyFont="1" applyBorder="1" applyAlignment="1" applyProtection="1">
      <alignment horizontal="left" vertical="center"/>
      <protection hidden="1"/>
    </xf>
    <xf numFmtId="0" fontId="2" fillId="4" borderId="14" xfId="0" applyNumberFormat="1" applyFont="1" applyFill="1" applyBorder="1" applyAlignment="1" applyProtection="1">
      <alignment horizontal="left" vertical="center"/>
      <protection locked="0" hidden="1"/>
    </xf>
    <xf numFmtId="0" fontId="2" fillId="0" borderId="14" xfId="0" applyNumberFormat="1" applyFont="1" applyFill="1" applyBorder="1" applyAlignment="1" applyProtection="1">
      <alignment horizontal="left" vertical="center"/>
      <protection locked="0" hidden="1"/>
    </xf>
    <xf numFmtId="0" fontId="2" fillId="0" borderId="8" xfId="0" applyFont="1" applyBorder="1" applyAlignment="1" applyProtection="1">
      <alignment horizontal="left" vertical="center" wrapText="1"/>
      <protection hidden="1"/>
    </xf>
    <xf numFmtId="0" fontId="2" fillId="0" borderId="8" xfId="0" applyFont="1" applyBorder="1" applyAlignment="1" applyProtection="1">
      <alignment horizontal="left" vertical="top" wrapText="1"/>
      <protection hidden="1"/>
    </xf>
    <xf numFmtId="0" fontId="2" fillId="0" borderId="25" xfId="0" applyFont="1" applyBorder="1" applyAlignment="1" applyProtection="1">
      <alignment horizontal="left" vertical="center" wrapText="1"/>
      <protection hidden="1"/>
    </xf>
    <xf numFmtId="0" fontId="2" fillId="4" borderId="1" xfId="0" applyFont="1" applyFill="1" applyBorder="1" applyAlignment="1" applyProtection="1">
      <alignment horizontal="left" vertical="center"/>
      <protection locked="0" hidden="1"/>
    </xf>
    <xf numFmtId="0" fontId="2" fillId="6" borderId="9" xfId="0" applyFont="1" applyFill="1" applyBorder="1" applyAlignment="1" applyProtection="1">
      <alignment horizontal="left" vertical="center" wrapText="1"/>
      <protection hidden="1"/>
    </xf>
    <xf numFmtId="0" fontId="11" fillId="0" borderId="4" xfId="0" applyFont="1" applyBorder="1" applyAlignment="1" applyProtection="1">
      <alignment vertical="center"/>
      <protection hidden="1"/>
    </xf>
    <xf numFmtId="0" fontId="11" fillId="7" borderId="26" xfId="0" applyFont="1" applyFill="1" applyBorder="1" applyAlignment="1" applyProtection="1">
      <alignment horizontal="center" vertical="center"/>
      <protection hidden="1"/>
    </xf>
    <xf numFmtId="0" fontId="11" fillId="0" borderId="5" xfId="0" applyFont="1" applyFill="1" applyBorder="1" applyAlignment="1" applyProtection="1">
      <alignment horizontal="center" vertical="center"/>
      <protection hidden="1"/>
    </xf>
    <xf numFmtId="0" fontId="11" fillId="5" borderId="0" xfId="0" applyFont="1" applyFill="1" applyAlignment="1" applyProtection="1">
      <alignment vertical="center"/>
      <protection locked="0" hidden="1"/>
    </xf>
    <xf numFmtId="0" fontId="11" fillId="5" borderId="0" xfId="0" applyFont="1" applyFill="1" applyAlignment="1" applyProtection="1">
      <alignment vertical="center"/>
      <protection hidden="1"/>
    </xf>
    <xf numFmtId="49" fontId="12" fillId="0" borderId="22" xfId="0" applyNumberFormat="1" applyFont="1" applyFill="1" applyBorder="1" applyProtection="1">
      <protection locked="0" hidden="1"/>
    </xf>
    <xf numFmtId="49" fontId="13" fillId="0" borderId="22" xfId="0" applyNumberFormat="1" applyFont="1" applyFill="1" applyBorder="1" applyProtection="1">
      <protection locked="0" hidden="1"/>
    </xf>
    <xf numFmtId="0" fontId="4" fillId="0" borderId="17" xfId="0" applyFont="1" applyBorder="1" applyAlignment="1" applyProtection="1">
      <alignment horizontal="left" vertical="center" wrapText="1"/>
      <protection hidden="1"/>
    </xf>
    <xf numFmtId="0" fontId="2" fillId="4" borderId="1" xfId="0" applyFont="1" applyFill="1" applyBorder="1" applyAlignment="1" applyProtection="1">
      <alignment vertical="center"/>
      <protection locked="0" hidden="1"/>
    </xf>
    <xf numFmtId="49" fontId="2" fillId="0" borderId="1" xfId="0" applyNumberFormat="1" applyFont="1" applyFill="1" applyBorder="1" applyAlignment="1" applyProtection="1">
      <alignment vertical="center"/>
      <protection locked="0" hidden="1"/>
    </xf>
    <xf numFmtId="49" fontId="2" fillId="4" borderId="14" xfId="0" applyNumberFormat="1" applyFont="1" applyFill="1" applyBorder="1" applyAlignment="1" applyProtection="1">
      <alignment horizontal="left" vertical="center"/>
      <protection hidden="1"/>
    </xf>
    <xf numFmtId="49" fontId="2" fillId="0" borderId="14" xfId="0" applyNumberFormat="1" applyFont="1" applyFill="1" applyBorder="1" applyAlignment="1" applyProtection="1">
      <alignment horizontal="left" vertical="center"/>
      <protection hidden="1"/>
    </xf>
    <xf numFmtId="49" fontId="2" fillId="4" borderId="30" xfId="0" applyNumberFormat="1" applyFont="1" applyFill="1" applyBorder="1" applyAlignment="1" applyProtection="1">
      <alignment horizontal="left" vertical="center"/>
      <protection hidden="1"/>
    </xf>
    <xf numFmtId="49" fontId="2" fillId="0" borderId="28" xfId="0" applyNumberFormat="1" applyFont="1" applyFill="1" applyBorder="1" applyAlignment="1" applyProtection="1">
      <alignment horizontal="left" vertical="center"/>
      <protection hidden="1"/>
    </xf>
    <xf numFmtId="49" fontId="2" fillId="4" borderId="28" xfId="0" applyNumberFormat="1" applyFont="1" applyFill="1" applyBorder="1" applyAlignment="1" applyProtection="1">
      <alignment horizontal="left" vertical="center"/>
      <protection hidden="1"/>
    </xf>
    <xf numFmtId="49" fontId="2" fillId="4" borderId="14" xfId="0" applyNumberFormat="1" applyFont="1" applyFill="1" applyBorder="1" applyAlignment="1" applyProtection="1">
      <alignment horizontal="left" vertical="top"/>
      <protection hidden="1"/>
    </xf>
    <xf numFmtId="49" fontId="2" fillId="4" borderId="19" xfId="0" applyNumberFormat="1" applyFont="1" applyFill="1" applyBorder="1" applyAlignment="1" applyProtection="1">
      <alignment horizontal="left" vertical="top"/>
      <protection locked="0" hidden="1"/>
    </xf>
    <xf numFmtId="0" fontId="2" fillId="0" borderId="19" xfId="0" applyNumberFormat="1" applyFont="1" applyFill="1" applyBorder="1" applyAlignment="1" applyProtection="1">
      <alignment horizontal="left" vertical="top"/>
      <protection locked="0" hidden="1"/>
    </xf>
    <xf numFmtId="49" fontId="2" fillId="0" borderId="1" xfId="0" applyNumberFormat="1" applyFont="1" applyBorder="1" applyAlignment="1" applyProtection="1">
      <alignment horizontal="left" vertical="center"/>
      <protection locked="0" hidden="1"/>
    </xf>
    <xf numFmtId="49" fontId="2" fillId="0" borderId="1" xfId="0" applyNumberFormat="1" applyFont="1" applyFill="1" applyBorder="1" applyAlignment="1" applyProtection="1">
      <alignment horizontal="left" vertical="center"/>
      <protection locked="0" hidden="1"/>
    </xf>
    <xf numFmtId="49" fontId="2" fillId="0" borderId="19" xfId="0" applyNumberFormat="1" applyFont="1" applyFill="1" applyBorder="1" applyAlignment="1" applyProtection="1">
      <alignment horizontal="left" vertical="center" wrapText="1"/>
      <protection locked="0" hidden="1"/>
    </xf>
    <xf numFmtId="0" fontId="2" fillId="0" borderId="1" xfId="0" applyFont="1" applyFill="1" applyBorder="1" applyAlignment="1" applyProtection="1">
      <alignment horizontal="left" vertical="center"/>
      <protection locked="0" hidden="1"/>
    </xf>
    <xf numFmtId="0" fontId="4" fillId="0" borderId="17" xfId="0" applyFont="1" applyBorder="1" applyAlignment="1" applyProtection="1">
      <alignment horizontal="left" vertical="center" wrapText="1"/>
      <protection hidden="1"/>
    </xf>
    <xf numFmtId="0" fontId="9" fillId="0" borderId="0" xfId="0" applyFont="1" applyFill="1" applyAlignment="1" applyProtection="1">
      <alignment horizontal="center" vertical="center"/>
      <protection hidden="1"/>
    </xf>
    <xf numFmtId="0" fontId="3" fillId="2" borderId="10" xfId="0" applyFont="1" applyFill="1" applyBorder="1" applyAlignment="1" applyProtection="1">
      <alignment horizontal="left" vertical="center"/>
      <protection hidden="1"/>
    </xf>
    <xf numFmtId="0" fontId="3" fillId="2" borderId="13" xfId="0" applyFont="1" applyFill="1" applyBorder="1" applyAlignment="1" applyProtection="1">
      <alignment horizontal="left" vertical="center"/>
      <protection hidden="1"/>
    </xf>
    <xf numFmtId="0" fontId="4" fillId="0" borderId="16" xfId="0" applyFont="1" applyBorder="1" applyAlignment="1" applyProtection="1">
      <alignment horizontal="left" vertical="center"/>
      <protection hidden="1"/>
    </xf>
    <xf numFmtId="0" fontId="4" fillId="0" borderId="17" xfId="0" applyFont="1" applyBorder="1" applyAlignment="1" applyProtection="1">
      <alignment horizontal="left" vertical="center"/>
      <protection hidden="1"/>
    </xf>
    <xf numFmtId="0" fontId="7" fillId="0" borderId="16"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2" fillId="0" borderId="4"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0" fontId="7" fillId="0" borderId="16" xfId="0" applyFont="1" applyBorder="1" applyAlignment="1" applyProtection="1">
      <alignment horizontal="left" vertical="center"/>
      <protection hidden="1"/>
    </xf>
    <xf numFmtId="0" fontId="7" fillId="0" borderId="17" xfId="0" applyFont="1" applyBorder="1" applyAlignment="1" applyProtection="1">
      <alignment horizontal="left" vertical="center"/>
      <protection hidden="1"/>
    </xf>
    <xf numFmtId="0" fontId="2" fillId="6" borderId="20" xfId="0" applyFont="1" applyFill="1" applyBorder="1" applyAlignment="1" applyProtection="1">
      <alignment horizontal="left" vertical="center"/>
      <protection hidden="1"/>
    </xf>
    <xf numFmtId="0" fontId="2" fillId="6" borderId="21" xfId="0" applyFont="1" applyFill="1" applyBorder="1" applyAlignment="1" applyProtection="1">
      <alignment horizontal="left" vertical="center"/>
      <protection hidden="1"/>
    </xf>
    <xf numFmtId="0" fontId="2" fillId="0" borderId="18" xfId="0" applyFont="1" applyBorder="1" applyAlignment="1" applyProtection="1">
      <alignment horizontal="left" vertical="top" wrapText="1"/>
      <protection hidden="1"/>
    </xf>
    <xf numFmtId="0" fontId="2" fillId="0" borderId="22" xfId="0" applyFont="1" applyBorder="1" applyAlignment="1" applyProtection="1">
      <alignment horizontal="left" vertical="top" wrapText="1"/>
      <protection hidden="1"/>
    </xf>
    <xf numFmtId="0" fontId="7" fillId="0" borderId="16" xfId="0" applyFont="1" applyBorder="1" applyAlignment="1" applyProtection="1">
      <alignment horizontal="left" vertical="top"/>
      <protection hidden="1"/>
    </xf>
    <xf numFmtId="0" fontId="7" fillId="0" borderId="27" xfId="0" applyFont="1" applyBorder="1" applyAlignment="1" applyProtection="1">
      <alignment horizontal="left" vertical="top"/>
      <protection hidden="1"/>
    </xf>
    <xf numFmtId="0" fontId="7" fillId="0" borderId="17" xfId="0" applyFont="1" applyBorder="1" applyAlignment="1" applyProtection="1">
      <alignment horizontal="left" vertical="top"/>
      <protection hidden="1"/>
    </xf>
    <xf numFmtId="0" fontId="3" fillId="2" borderId="15" xfId="0" applyFont="1" applyFill="1" applyBorder="1" applyAlignment="1" applyProtection="1">
      <alignment horizontal="left" vertical="center"/>
      <protection hidden="1"/>
    </xf>
    <xf numFmtId="0" fontId="2" fillId="0" borderId="16" xfId="0" applyFont="1" applyFill="1" applyBorder="1" applyAlignment="1" applyProtection="1">
      <alignment horizontal="left" vertical="center" wrapText="1"/>
      <protection hidden="1"/>
    </xf>
    <xf numFmtId="0" fontId="2" fillId="0" borderId="17" xfId="0" applyFont="1" applyFill="1" applyBorder="1" applyAlignment="1" applyProtection="1">
      <alignment horizontal="left" vertical="center" wrapText="1"/>
      <protection hidden="1"/>
    </xf>
    <xf numFmtId="0" fontId="2" fillId="0" borderId="27" xfId="0" applyFont="1" applyFill="1" applyBorder="1" applyAlignment="1" applyProtection="1">
      <alignment horizontal="left" vertical="center" wrapText="1"/>
      <protection hidden="1"/>
    </xf>
    <xf numFmtId="0" fontId="2" fillId="6" borderId="37" xfId="0" applyFont="1" applyFill="1" applyBorder="1" applyAlignment="1" applyProtection="1">
      <alignment horizontal="left" vertical="center"/>
      <protection hidden="1"/>
    </xf>
    <xf numFmtId="0" fontId="4" fillId="0" borderId="16" xfId="0" applyFont="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3" fillId="2" borderId="34" xfId="0" applyFont="1" applyFill="1" applyBorder="1" applyAlignment="1" applyProtection="1">
      <alignment horizontal="left" vertical="center"/>
      <protection hidden="1"/>
    </xf>
    <xf numFmtId="0" fontId="3" fillId="2" borderId="23" xfId="0" applyFont="1" applyFill="1" applyBorder="1" applyAlignment="1" applyProtection="1">
      <alignment horizontal="left" vertical="center"/>
      <protection hidden="1"/>
    </xf>
    <xf numFmtId="0" fontId="3" fillId="2" borderId="35" xfId="0" applyFont="1" applyFill="1" applyBorder="1" applyAlignment="1" applyProtection="1">
      <alignment horizontal="left" vertical="center"/>
      <protection hidden="1"/>
    </xf>
    <xf numFmtId="0" fontId="2" fillId="0" borderId="16" xfId="0" applyFont="1" applyBorder="1" applyAlignment="1" applyProtection="1">
      <alignment horizontal="left" vertical="center" wrapText="1"/>
      <protection hidden="1"/>
    </xf>
    <xf numFmtId="0" fontId="2" fillId="0" borderId="17" xfId="0" applyFont="1" applyBorder="1" applyAlignment="1" applyProtection="1">
      <alignment horizontal="left" vertical="center" wrapText="1"/>
      <protection hidden="1"/>
    </xf>
  </cellXfs>
  <cellStyles count="1">
    <cellStyle name="標準" xfId="0" builtinId="0"/>
  </cellStyles>
  <dxfs count="10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E$16" lockText="1" noThreeD="1"/>
</file>

<file path=xl/ctrlProps/ctrlProp10.xml><?xml version="1.0" encoding="utf-8"?>
<formControlPr xmlns="http://schemas.microsoft.com/office/spreadsheetml/2009/9/main" objectType="CheckBox" fmlaLink="$E$73" lockText="1" noThreeD="1"/>
</file>

<file path=xl/ctrlProps/ctrlProp100.xml><?xml version="1.0" encoding="utf-8"?>
<formControlPr xmlns="http://schemas.microsoft.com/office/spreadsheetml/2009/9/main" objectType="CheckBox" fmlaLink="$E$167" lockText="1" noThreeD="1"/>
</file>

<file path=xl/ctrlProps/ctrlProp101.xml><?xml version="1.0" encoding="utf-8"?>
<formControlPr xmlns="http://schemas.microsoft.com/office/spreadsheetml/2009/9/main" objectType="CheckBox" fmlaLink="$F$167" lockText="1" noThreeD="1"/>
</file>

<file path=xl/ctrlProps/ctrlProp102.xml><?xml version="1.0" encoding="utf-8"?>
<formControlPr xmlns="http://schemas.microsoft.com/office/spreadsheetml/2009/9/main" objectType="CheckBox" fmlaLink="$E$169" lockText="1" noThreeD="1"/>
</file>

<file path=xl/ctrlProps/ctrlProp103.xml><?xml version="1.0" encoding="utf-8"?>
<formControlPr xmlns="http://schemas.microsoft.com/office/spreadsheetml/2009/9/main" objectType="CheckBox" fmlaLink="$E$161" lockText="1" noThreeD="1"/>
</file>

<file path=xl/ctrlProps/ctrlProp104.xml><?xml version="1.0" encoding="utf-8"?>
<formControlPr xmlns="http://schemas.microsoft.com/office/spreadsheetml/2009/9/main" objectType="CheckBox" fmlaLink="$F$161" lockText="1" noThreeD="1"/>
</file>

<file path=xl/ctrlProps/ctrlProp105.xml><?xml version="1.0" encoding="utf-8"?>
<formControlPr xmlns="http://schemas.microsoft.com/office/spreadsheetml/2009/9/main" objectType="CheckBox" fmlaLink="$G$161" lockText="1" noThreeD="1"/>
</file>

<file path=xl/ctrlProps/ctrlProp106.xml><?xml version="1.0" encoding="utf-8"?>
<formControlPr xmlns="http://schemas.microsoft.com/office/spreadsheetml/2009/9/main" objectType="CheckBox" fmlaLink="$E$22" lockText="1" noThreeD="1"/>
</file>

<file path=xl/ctrlProps/ctrlProp107.xml><?xml version="1.0" encoding="utf-8"?>
<formControlPr xmlns="http://schemas.microsoft.com/office/spreadsheetml/2009/9/main" objectType="CheckBox" fmlaLink="$E$18" lockText="1" noThreeD="1"/>
</file>

<file path=xl/ctrlProps/ctrlProp108.xml><?xml version="1.0" encoding="utf-8"?>
<formControlPr xmlns="http://schemas.microsoft.com/office/spreadsheetml/2009/9/main" objectType="CheckBox" fmlaLink="$F$18" lockText="1" noThreeD="1"/>
</file>

<file path=xl/ctrlProps/ctrlProp109.xml><?xml version="1.0" encoding="utf-8"?>
<formControlPr xmlns="http://schemas.microsoft.com/office/spreadsheetml/2009/9/main" objectType="CheckBox" fmlaLink="$E$20" lockText="1" noThreeD="1"/>
</file>

<file path=xl/ctrlProps/ctrlProp11.xml><?xml version="1.0" encoding="utf-8"?>
<formControlPr xmlns="http://schemas.microsoft.com/office/spreadsheetml/2009/9/main" objectType="CheckBox" fmlaLink="$E$75" lockText="1" noThreeD="1"/>
</file>

<file path=xl/ctrlProps/ctrlProp110.xml><?xml version="1.0" encoding="utf-8"?>
<formControlPr xmlns="http://schemas.microsoft.com/office/spreadsheetml/2009/9/main" objectType="CheckBox" fmlaLink="$E$37" lockText="1" noThreeD="1"/>
</file>

<file path=xl/ctrlProps/ctrlProp111.xml><?xml version="1.0" encoding="utf-8"?>
<formControlPr xmlns="http://schemas.microsoft.com/office/spreadsheetml/2009/9/main" objectType="CheckBox" fmlaLink="$E$33" lockText="1" noThreeD="1"/>
</file>

<file path=xl/ctrlProps/ctrlProp112.xml><?xml version="1.0" encoding="utf-8"?>
<formControlPr xmlns="http://schemas.microsoft.com/office/spreadsheetml/2009/9/main" objectType="CheckBox" fmlaLink="$E$33" lockText="1" noThreeD="1"/>
</file>

<file path=xl/ctrlProps/ctrlProp113.xml><?xml version="1.0" encoding="utf-8"?>
<formControlPr xmlns="http://schemas.microsoft.com/office/spreadsheetml/2009/9/main" objectType="CheckBox" fmlaLink="$E$35" lockText="1" noThreeD="1"/>
</file>

<file path=xl/ctrlProps/ctrlProp114.xml><?xml version="1.0" encoding="utf-8"?>
<formControlPr xmlns="http://schemas.microsoft.com/office/spreadsheetml/2009/9/main" objectType="CheckBox" fmlaLink="$E$52" lockText="1" noThreeD="1"/>
</file>

<file path=xl/ctrlProps/ctrlProp115.xml><?xml version="1.0" encoding="utf-8"?>
<formControlPr xmlns="http://schemas.microsoft.com/office/spreadsheetml/2009/9/main" objectType="CheckBox" fmlaLink="$E$48" lockText="1" noThreeD="1"/>
</file>

<file path=xl/ctrlProps/ctrlProp116.xml><?xml version="1.0" encoding="utf-8"?>
<formControlPr xmlns="http://schemas.microsoft.com/office/spreadsheetml/2009/9/main" objectType="CheckBox" fmlaLink="$F$48" lockText="1" noThreeD="1"/>
</file>

<file path=xl/ctrlProps/ctrlProp117.xml><?xml version="1.0" encoding="utf-8"?>
<formControlPr xmlns="http://schemas.microsoft.com/office/spreadsheetml/2009/9/main" objectType="CheckBox" fmlaLink="$E$50" lockText="1" noThreeD="1"/>
</file>

<file path=xl/ctrlProps/ctrlProp118.xml><?xml version="1.0" encoding="utf-8"?>
<formControlPr xmlns="http://schemas.microsoft.com/office/spreadsheetml/2009/9/main" objectType="CheckBox" fmlaLink="$E$112" lockText="1" noThreeD="1"/>
</file>

<file path=xl/ctrlProps/ctrlProp119.xml><?xml version="1.0" encoding="utf-8"?>
<formControlPr xmlns="http://schemas.microsoft.com/office/spreadsheetml/2009/9/main" objectType="CheckBox" fmlaLink="$E$108" lockText="1" noThreeD="1"/>
</file>

<file path=xl/ctrlProps/ctrlProp12.xml><?xml version="1.0" encoding="utf-8"?>
<formControlPr xmlns="http://schemas.microsoft.com/office/spreadsheetml/2009/9/main" objectType="CheckBox" fmlaLink="$E$66" lockText="1" noThreeD="1"/>
</file>

<file path=xl/ctrlProps/ctrlProp120.xml><?xml version="1.0" encoding="utf-8"?>
<formControlPr xmlns="http://schemas.microsoft.com/office/spreadsheetml/2009/9/main" objectType="CheckBox" fmlaLink="$F$108" lockText="1" noThreeD="1"/>
</file>

<file path=xl/ctrlProps/ctrlProp121.xml><?xml version="1.0" encoding="utf-8"?>
<formControlPr xmlns="http://schemas.microsoft.com/office/spreadsheetml/2009/9/main" objectType="CheckBox" fmlaLink="$E$110" lockText="1" noThreeD="1"/>
</file>

<file path=xl/ctrlProps/ctrlProp122.xml><?xml version="1.0" encoding="utf-8"?>
<formControlPr xmlns="http://schemas.microsoft.com/office/spreadsheetml/2009/9/main" objectType="CheckBox" fmlaLink="$E$12" lockText="1" noThreeD="1"/>
</file>

<file path=xl/ctrlProps/ctrlProp123.xml><?xml version="1.0" encoding="utf-8"?>
<formControlPr xmlns="http://schemas.microsoft.com/office/spreadsheetml/2009/9/main" objectType="CheckBox" fmlaLink="$F$12" lockText="1" noThreeD="1"/>
</file>

<file path=xl/ctrlProps/ctrlProp124.xml><?xml version="1.0" encoding="utf-8"?>
<formControlPr xmlns="http://schemas.microsoft.com/office/spreadsheetml/2009/9/main" objectType="CheckBox" fmlaLink="$G$12" lockText="1" noThreeD="1"/>
</file>

<file path=xl/ctrlProps/ctrlProp125.xml><?xml version="1.0" encoding="utf-8"?>
<formControlPr xmlns="http://schemas.microsoft.com/office/spreadsheetml/2009/9/main" objectType="CheckBox" fmlaLink="$E$27" lockText="1" noThreeD="1"/>
</file>

<file path=xl/ctrlProps/ctrlProp126.xml><?xml version="1.0" encoding="utf-8"?>
<formControlPr xmlns="http://schemas.microsoft.com/office/spreadsheetml/2009/9/main" objectType="CheckBox" fmlaLink="$F$27" lockText="1" noThreeD="1"/>
</file>

<file path=xl/ctrlProps/ctrlProp127.xml><?xml version="1.0" encoding="utf-8"?>
<formControlPr xmlns="http://schemas.microsoft.com/office/spreadsheetml/2009/9/main" objectType="CheckBox" fmlaLink="$G$27" lockText="1" noThreeD="1"/>
</file>

<file path=xl/ctrlProps/ctrlProp128.xml><?xml version="1.0" encoding="utf-8"?>
<formControlPr xmlns="http://schemas.microsoft.com/office/spreadsheetml/2009/9/main" objectType="CheckBox" fmlaLink="$E$42" lockText="1" noThreeD="1"/>
</file>

<file path=xl/ctrlProps/ctrlProp129.xml><?xml version="1.0" encoding="utf-8"?>
<formControlPr xmlns="http://schemas.microsoft.com/office/spreadsheetml/2009/9/main" objectType="CheckBox" fmlaLink="$F$42" lockText="1" noThreeD="1"/>
</file>

<file path=xl/ctrlProps/ctrlProp13.xml><?xml version="1.0" encoding="utf-8"?>
<formControlPr xmlns="http://schemas.microsoft.com/office/spreadsheetml/2009/9/main" objectType="CheckBox" fmlaLink="$D$86" lockText="1" noThreeD="1"/>
</file>

<file path=xl/ctrlProps/ctrlProp130.xml><?xml version="1.0" encoding="utf-8"?>
<formControlPr xmlns="http://schemas.microsoft.com/office/spreadsheetml/2009/9/main" objectType="CheckBox" fmlaLink="$G$42" lockText="1" noThreeD="1"/>
</file>

<file path=xl/ctrlProps/ctrlProp131.xml><?xml version="1.0" encoding="utf-8"?>
<formControlPr xmlns="http://schemas.microsoft.com/office/spreadsheetml/2009/9/main" objectType="CheckBox" fmlaLink="$E$102" lockText="1" noThreeD="1"/>
</file>

<file path=xl/ctrlProps/ctrlProp132.xml><?xml version="1.0" encoding="utf-8"?>
<formControlPr xmlns="http://schemas.microsoft.com/office/spreadsheetml/2009/9/main" objectType="CheckBox" fmlaLink="$F$102" lockText="1" noThreeD="1"/>
</file>

<file path=xl/ctrlProps/ctrlProp133.xml><?xml version="1.0" encoding="utf-8"?>
<formControlPr xmlns="http://schemas.microsoft.com/office/spreadsheetml/2009/9/main" objectType="CheckBox" fmlaLink="$G$102" lockText="1" noThreeD="1"/>
</file>

<file path=xl/ctrlProps/ctrlProp134.xml><?xml version="1.0" encoding="utf-8"?>
<formControlPr xmlns="http://schemas.microsoft.com/office/spreadsheetml/2009/9/main" objectType="CheckBox" fmlaLink="$F$33" lockText="1" noThreeD="1"/>
</file>

<file path=xl/ctrlProps/ctrlProp135.xml><?xml version="1.0" encoding="utf-8"?>
<formControlPr xmlns="http://schemas.microsoft.com/office/spreadsheetml/2009/9/main" objectType="CheckBox" fmlaLink="$E$67" lockText="1" noThreeD="1"/>
</file>

<file path=xl/ctrlProps/ctrlProp136.xml><?xml version="1.0" encoding="utf-8"?>
<formControlPr xmlns="http://schemas.microsoft.com/office/spreadsheetml/2009/9/main" objectType="CheckBox" fmlaLink="$E$63" lockText="1" noThreeD="1"/>
</file>

<file path=xl/ctrlProps/ctrlProp137.xml><?xml version="1.0" encoding="utf-8"?>
<formControlPr xmlns="http://schemas.microsoft.com/office/spreadsheetml/2009/9/main" objectType="CheckBox" fmlaLink="$F$63" lockText="1" noThreeD="1"/>
</file>

<file path=xl/ctrlProps/ctrlProp138.xml><?xml version="1.0" encoding="utf-8"?>
<formControlPr xmlns="http://schemas.microsoft.com/office/spreadsheetml/2009/9/main" objectType="CheckBox" fmlaLink="$E$65" lockText="1" noThreeD="1"/>
</file>

<file path=xl/ctrlProps/ctrlProp139.xml><?xml version="1.0" encoding="utf-8"?>
<formControlPr xmlns="http://schemas.microsoft.com/office/spreadsheetml/2009/9/main" objectType="CheckBox" fmlaLink="$E$57" lockText="1" noThreeD="1"/>
</file>

<file path=xl/ctrlProps/ctrlProp14.xml><?xml version="1.0" encoding="utf-8"?>
<formControlPr xmlns="http://schemas.microsoft.com/office/spreadsheetml/2009/9/main" objectType="CheckBox" fmlaLink="$D$90" lockText="1" noThreeD="1"/>
</file>

<file path=xl/ctrlProps/ctrlProp140.xml><?xml version="1.0" encoding="utf-8"?>
<formControlPr xmlns="http://schemas.microsoft.com/office/spreadsheetml/2009/9/main" objectType="CheckBox" fmlaLink="$F$57" lockText="1" noThreeD="1"/>
</file>

<file path=xl/ctrlProps/ctrlProp141.xml><?xml version="1.0" encoding="utf-8"?>
<formControlPr xmlns="http://schemas.microsoft.com/office/spreadsheetml/2009/9/main" objectType="CheckBox" fmlaLink="$G$57" lockText="1" noThreeD="1"/>
</file>

<file path=xl/ctrlProps/ctrlProp142.xml><?xml version="1.0" encoding="utf-8"?>
<formControlPr xmlns="http://schemas.microsoft.com/office/spreadsheetml/2009/9/main" objectType="CheckBox" fmlaLink="$E$82" lockText="1" noThreeD="1"/>
</file>

<file path=xl/ctrlProps/ctrlProp143.xml><?xml version="1.0" encoding="utf-8"?>
<formControlPr xmlns="http://schemas.microsoft.com/office/spreadsheetml/2009/9/main" objectType="CheckBox" fmlaLink="$E$78" lockText="1" noThreeD="1"/>
</file>

<file path=xl/ctrlProps/ctrlProp144.xml><?xml version="1.0" encoding="utf-8"?>
<formControlPr xmlns="http://schemas.microsoft.com/office/spreadsheetml/2009/9/main" objectType="CheckBox" fmlaLink="$F$78" lockText="1" noThreeD="1"/>
</file>

<file path=xl/ctrlProps/ctrlProp145.xml><?xml version="1.0" encoding="utf-8"?>
<formControlPr xmlns="http://schemas.microsoft.com/office/spreadsheetml/2009/9/main" objectType="CheckBox" fmlaLink="$E$80" lockText="1" noThreeD="1"/>
</file>

<file path=xl/ctrlProps/ctrlProp146.xml><?xml version="1.0" encoding="utf-8"?>
<formControlPr xmlns="http://schemas.microsoft.com/office/spreadsheetml/2009/9/main" objectType="CheckBox" fmlaLink="$E$72" lockText="1" noThreeD="1"/>
</file>

<file path=xl/ctrlProps/ctrlProp147.xml><?xml version="1.0" encoding="utf-8"?>
<formControlPr xmlns="http://schemas.microsoft.com/office/spreadsheetml/2009/9/main" objectType="CheckBox" fmlaLink="$F$72" lockText="1" noThreeD="1"/>
</file>

<file path=xl/ctrlProps/ctrlProp148.xml><?xml version="1.0" encoding="utf-8"?>
<formControlPr xmlns="http://schemas.microsoft.com/office/spreadsheetml/2009/9/main" objectType="CheckBox" fmlaLink="$G$72" lockText="1" noThreeD="1"/>
</file>

<file path=xl/ctrlProps/ctrlProp149.xml><?xml version="1.0" encoding="utf-8"?>
<formControlPr xmlns="http://schemas.microsoft.com/office/spreadsheetml/2009/9/main" objectType="CheckBox" fmlaLink="$E$97" lockText="1" noThreeD="1"/>
</file>

<file path=xl/ctrlProps/ctrlProp15.xml><?xml version="1.0" encoding="utf-8"?>
<formControlPr xmlns="http://schemas.microsoft.com/office/spreadsheetml/2009/9/main" objectType="CheckBox" fmlaLink="$D$87" lockText="1" noThreeD="1"/>
</file>

<file path=xl/ctrlProps/ctrlProp150.xml><?xml version="1.0" encoding="utf-8"?>
<formControlPr xmlns="http://schemas.microsoft.com/office/spreadsheetml/2009/9/main" objectType="CheckBox" fmlaLink="$E$93" lockText="1" noThreeD="1"/>
</file>

<file path=xl/ctrlProps/ctrlProp151.xml><?xml version="1.0" encoding="utf-8"?>
<formControlPr xmlns="http://schemas.microsoft.com/office/spreadsheetml/2009/9/main" objectType="CheckBox" fmlaLink="$F$93" lockText="1" noThreeD="1"/>
</file>

<file path=xl/ctrlProps/ctrlProp152.xml><?xml version="1.0" encoding="utf-8"?>
<formControlPr xmlns="http://schemas.microsoft.com/office/spreadsheetml/2009/9/main" objectType="CheckBox" fmlaLink="$E$95" lockText="1" noThreeD="1"/>
</file>

<file path=xl/ctrlProps/ctrlProp153.xml><?xml version="1.0" encoding="utf-8"?>
<formControlPr xmlns="http://schemas.microsoft.com/office/spreadsheetml/2009/9/main" objectType="CheckBox" fmlaLink="$E$87" lockText="1" noThreeD="1"/>
</file>

<file path=xl/ctrlProps/ctrlProp154.xml><?xml version="1.0" encoding="utf-8"?>
<formControlPr xmlns="http://schemas.microsoft.com/office/spreadsheetml/2009/9/main" objectType="CheckBox" fmlaLink="$F$87" lockText="1" noThreeD="1"/>
</file>

<file path=xl/ctrlProps/ctrlProp155.xml><?xml version="1.0" encoding="utf-8"?>
<formControlPr xmlns="http://schemas.microsoft.com/office/spreadsheetml/2009/9/main" objectType="CheckBox" fmlaLink="$G$87" lockText="1" noThreeD="1"/>
</file>

<file path=xl/ctrlProps/ctrlProp16.xml><?xml version="1.0" encoding="utf-8"?>
<formControlPr xmlns="http://schemas.microsoft.com/office/spreadsheetml/2009/9/main" objectType="CheckBox" fmlaLink="$D$89" lockText="1" noThreeD="1"/>
</file>

<file path=xl/ctrlProps/ctrlProp17.xml><?xml version="1.0" encoding="utf-8"?>
<formControlPr xmlns="http://schemas.microsoft.com/office/spreadsheetml/2009/9/main" objectType="CheckBox" fmlaLink="$D$92" lockText="1" noThreeD="1"/>
</file>

<file path=xl/ctrlProps/ctrlProp18.xml><?xml version="1.0" encoding="utf-8"?>
<formControlPr xmlns="http://schemas.microsoft.com/office/spreadsheetml/2009/9/main" objectType="CheckBox" fmlaLink="$D$93" lockText="1" noThreeD="1"/>
</file>

<file path=xl/ctrlProps/ctrlProp19.xml><?xml version="1.0" encoding="utf-8"?>
<formControlPr xmlns="http://schemas.microsoft.com/office/spreadsheetml/2009/9/main" objectType="CheckBox" fmlaLink="$D$94" lockText="1" noThreeD="1"/>
</file>

<file path=xl/ctrlProps/ctrlProp2.xml><?xml version="1.0" encoding="utf-8"?>
<formControlPr xmlns="http://schemas.microsoft.com/office/spreadsheetml/2009/9/main" objectType="CheckBox" fmlaLink="$H$16" lockText="1" noThreeD="1"/>
</file>

<file path=xl/ctrlProps/ctrlProp20.xml><?xml version="1.0" encoding="utf-8"?>
<formControlPr xmlns="http://schemas.microsoft.com/office/spreadsheetml/2009/9/main" objectType="CheckBox" fmlaLink="$D$95" lockText="1" noThreeD="1"/>
</file>

<file path=xl/ctrlProps/ctrlProp21.xml><?xml version="1.0" encoding="utf-8"?>
<formControlPr xmlns="http://schemas.microsoft.com/office/spreadsheetml/2009/9/main" objectType="CheckBox" fmlaLink="$D$91" lockText="1" noThreeD="1"/>
</file>

<file path=xl/ctrlProps/ctrlProp22.xml><?xml version="1.0" encoding="utf-8"?>
<formControlPr xmlns="http://schemas.microsoft.com/office/spreadsheetml/2009/9/main" objectType="CheckBox" fmlaLink="$E$94" lockText="1" noThreeD="1"/>
</file>

<file path=xl/ctrlProps/ctrlProp23.xml><?xml version="1.0" encoding="utf-8"?>
<formControlPr xmlns="http://schemas.microsoft.com/office/spreadsheetml/2009/9/main" objectType="CheckBox" fmlaLink="$E$95" lockText="1" noThreeD="1"/>
</file>

<file path=xl/ctrlProps/ctrlProp24.xml><?xml version="1.0" encoding="utf-8"?>
<formControlPr xmlns="http://schemas.microsoft.com/office/spreadsheetml/2009/9/main" objectType="CheckBox" fmlaLink="$E$93" lockText="1" noThreeD="1"/>
</file>

<file path=xl/ctrlProps/ctrlProp25.xml><?xml version="1.0" encoding="utf-8"?>
<formControlPr xmlns="http://schemas.microsoft.com/office/spreadsheetml/2009/9/main" objectType="CheckBox" fmlaLink="$E$55" lockText="1" noThreeD="1"/>
</file>

<file path=xl/ctrlProps/ctrlProp26.xml><?xml version="1.0" encoding="utf-8"?>
<formControlPr xmlns="http://schemas.microsoft.com/office/spreadsheetml/2009/9/main" objectType="CheckBox" fmlaLink="$D$88" lockText="1" noThreeD="1"/>
</file>

<file path=xl/ctrlProps/ctrlProp27.xml><?xml version="1.0" encoding="utf-8"?>
<formControlPr xmlns="http://schemas.microsoft.com/office/spreadsheetml/2009/9/main" objectType="CheckBox" fmlaLink="$F$16" lockText="1" noThreeD="1"/>
</file>

<file path=xl/ctrlProps/ctrlProp28.xml><?xml version="1.0" encoding="utf-8"?>
<formControlPr xmlns="http://schemas.microsoft.com/office/spreadsheetml/2009/9/main" objectType="CheckBox" fmlaLink="$G$16" lockText="1" noThreeD="1"/>
</file>

<file path=xl/ctrlProps/ctrlProp29.xml><?xml version="1.0" encoding="utf-8"?>
<formControlPr xmlns="http://schemas.microsoft.com/office/spreadsheetml/2009/9/main" objectType="CheckBox" fmlaLink="$E$31" lockText="1" noThreeD="1"/>
</file>

<file path=xl/ctrlProps/ctrlProp3.xml><?xml version="1.0" encoding="utf-8"?>
<formControlPr xmlns="http://schemas.microsoft.com/office/spreadsheetml/2009/9/main" objectType="CheckBox" fmlaLink="$E$38" lockText="1" noThreeD="1"/>
</file>

<file path=xl/ctrlProps/ctrlProp30.xml><?xml version="1.0" encoding="utf-8"?>
<formControlPr xmlns="http://schemas.microsoft.com/office/spreadsheetml/2009/9/main" objectType="CheckBox" fmlaLink="$H$31" lockText="1" noThreeD="1"/>
</file>

<file path=xl/ctrlProps/ctrlProp31.xml><?xml version="1.0" encoding="utf-8"?>
<formControlPr xmlns="http://schemas.microsoft.com/office/spreadsheetml/2009/9/main" objectType="CheckBox" fmlaLink="$F$31" lockText="1" noThreeD="1"/>
</file>

<file path=xl/ctrlProps/ctrlProp32.xml><?xml version="1.0" encoding="utf-8"?>
<formControlPr xmlns="http://schemas.microsoft.com/office/spreadsheetml/2009/9/main" objectType="CheckBox" fmlaLink="$G$31" lockText="1" noThreeD="1"/>
</file>

<file path=xl/ctrlProps/ctrlProp33.xml><?xml version="1.0" encoding="utf-8"?>
<formControlPr xmlns="http://schemas.microsoft.com/office/spreadsheetml/2009/9/main" objectType="CheckBox" fmlaLink="$E$27" lockText="1" noThreeD="1"/>
</file>

<file path=xl/ctrlProps/ctrlProp34.xml><?xml version="1.0" encoding="utf-8"?>
<formControlPr xmlns="http://schemas.microsoft.com/office/spreadsheetml/2009/9/main" objectType="CheckBox" fmlaLink="$E$23" lockText="1" noThreeD="1"/>
</file>

<file path=xl/ctrlProps/ctrlProp35.xml><?xml version="1.0" encoding="utf-8"?>
<formControlPr xmlns="http://schemas.microsoft.com/office/spreadsheetml/2009/9/main" objectType="CheckBox" fmlaLink="$E$96" lockText="1" noThreeD="1"/>
</file>

<file path=xl/ctrlProps/ctrlProp36.xml><?xml version="1.0" encoding="utf-8"?>
<formControlPr xmlns="http://schemas.microsoft.com/office/spreadsheetml/2009/9/main" objectType="CheckBox" fmlaLink="$E$92" lockText="1" noThreeD="1"/>
</file>

<file path=xl/ctrlProps/ctrlProp37.xml><?xml version="1.0" encoding="utf-8"?>
<formControlPr xmlns="http://schemas.microsoft.com/office/spreadsheetml/2009/9/main" objectType="CheckBox" fmlaLink="$F$92" lockText="1" noThreeD="1"/>
</file>

<file path=xl/ctrlProps/ctrlProp38.xml><?xml version="1.0" encoding="utf-8"?>
<formControlPr xmlns="http://schemas.microsoft.com/office/spreadsheetml/2009/9/main" objectType="CheckBox" fmlaLink="$E$94" lockText="1" noThreeD="1"/>
</file>

<file path=xl/ctrlProps/ctrlProp39.xml><?xml version="1.0" encoding="utf-8"?>
<formControlPr xmlns="http://schemas.microsoft.com/office/spreadsheetml/2009/9/main" objectType="CheckBox" fmlaLink="$E$111" lockText="1" noThreeD="1"/>
</file>

<file path=xl/ctrlProps/ctrlProp4.xml><?xml version="1.0" encoding="utf-8"?>
<formControlPr xmlns="http://schemas.microsoft.com/office/spreadsheetml/2009/9/main" objectType="CheckBox" fmlaLink="$E$46" lockText="1" noThreeD="1"/>
</file>

<file path=xl/ctrlProps/ctrlProp40.xml><?xml version="1.0" encoding="utf-8"?>
<formControlPr xmlns="http://schemas.microsoft.com/office/spreadsheetml/2009/9/main" objectType="CheckBox" fmlaLink="$E$107" lockText="1" noThreeD="1"/>
</file>

<file path=xl/ctrlProps/ctrlProp41.xml><?xml version="1.0" encoding="utf-8"?>
<formControlPr xmlns="http://schemas.microsoft.com/office/spreadsheetml/2009/9/main" objectType="CheckBox" fmlaLink="$E$107" lockText="1" noThreeD="1"/>
</file>

<file path=xl/ctrlProps/ctrlProp42.xml><?xml version="1.0" encoding="utf-8"?>
<formControlPr xmlns="http://schemas.microsoft.com/office/spreadsheetml/2009/9/main" objectType="CheckBox" fmlaLink="$E$109" lockText="1" noThreeD="1"/>
</file>

<file path=xl/ctrlProps/ctrlProp43.xml><?xml version="1.0" encoding="utf-8"?>
<formControlPr xmlns="http://schemas.microsoft.com/office/spreadsheetml/2009/9/main" objectType="CheckBox" fmlaLink="$E$126" lockText="1" noThreeD="1"/>
</file>

<file path=xl/ctrlProps/ctrlProp44.xml><?xml version="1.0" encoding="utf-8"?>
<formControlPr xmlns="http://schemas.microsoft.com/office/spreadsheetml/2009/9/main" objectType="CheckBox" fmlaLink="$E$122" lockText="1" noThreeD="1"/>
</file>

<file path=xl/ctrlProps/ctrlProp45.xml><?xml version="1.0" encoding="utf-8"?>
<formControlPr xmlns="http://schemas.microsoft.com/office/spreadsheetml/2009/9/main" objectType="CheckBox" fmlaLink="$F$122" lockText="1" noThreeD="1"/>
</file>

<file path=xl/ctrlProps/ctrlProp46.xml><?xml version="1.0" encoding="utf-8"?>
<formControlPr xmlns="http://schemas.microsoft.com/office/spreadsheetml/2009/9/main" objectType="CheckBox" fmlaLink="$E$124" lockText="1" noThreeD="1"/>
</file>

<file path=xl/ctrlProps/ctrlProp47.xml><?xml version="1.0" encoding="utf-8"?>
<formControlPr xmlns="http://schemas.microsoft.com/office/spreadsheetml/2009/9/main" objectType="CheckBox" fmlaLink="$E$186" lockText="1" noThreeD="1"/>
</file>

<file path=xl/ctrlProps/ctrlProp48.xml><?xml version="1.0" encoding="utf-8"?>
<formControlPr xmlns="http://schemas.microsoft.com/office/spreadsheetml/2009/9/main" objectType="CheckBox" fmlaLink="$E$182" lockText="1" noThreeD="1"/>
</file>

<file path=xl/ctrlProps/ctrlProp49.xml><?xml version="1.0" encoding="utf-8"?>
<formControlPr xmlns="http://schemas.microsoft.com/office/spreadsheetml/2009/9/main" objectType="CheckBox" fmlaLink="$F$182" lockText="1" noThreeD="1"/>
</file>

<file path=xl/ctrlProps/ctrlProp5.xml><?xml version="1.0" encoding="utf-8"?>
<formControlPr xmlns="http://schemas.microsoft.com/office/spreadsheetml/2009/9/main" objectType="CheckBox" fmlaLink="$E$48" lockText="1" noThreeD="1"/>
</file>

<file path=xl/ctrlProps/ctrlProp50.xml><?xml version="1.0" encoding="utf-8"?>
<formControlPr xmlns="http://schemas.microsoft.com/office/spreadsheetml/2009/9/main" objectType="CheckBox" fmlaLink="$E$184" lockText="1" noThreeD="1"/>
</file>

<file path=xl/ctrlProps/ctrlProp51.xml><?xml version="1.0" encoding="utf-8"?>
<formControlPr xmlns="http://schemas.microsoft.com/office/spreadsheetml/2009/9/main" objectType="CheckBox" fmlaLink="$E$34" lockText="1" noThreeD="1"/>
</file>

<file path=xl/ctrlProps/ctrlProp52.xml><?xml version="1.0" encoding="utf-8"?>
<formControlPr xmlns="http://schemas.microsoft.com/office/spreadsheetml/2009/9/main" objectType="CheckBox" fmlaLink="$H$34" lockText="1" noThreeD="1"/>
</file>

<file path=xl/ctrlProps/ctrlProp53.xml><?xml version="1.0" encoding="utf-8"?>
<formControlPr xmlns="http://schemas.microsoft.com/office/spreadsheetml/2009/9/main" objectType="CheckBox" fmlaLink="$F$34" lockText="1" noThreeD="1"/>
</file>

<file path=xl/ctrlProps/ctrlProp54.xml><?xml version="1.0" encoding="utf-8"?>
<formControlPr xmlns="http://schemas.microsoft.com/office/spreadsheetml/2009/9/main" objectType="CheckBox" fmlaLink="$G$34" lockText="1" noThreeD="1"/>
</file>

<file path=xl/ctrlProps/ctrlProp55.xml><?xml version="1.0" encoding="utf-8"?>
<formControlPr xmlns="http://schemas.microsoft.com/office/spreadsheetml/2009/9/main" objectType="CheckBox" fmlaLink="$E$43" lockText="1" noThreeD="1"/>
</file>

<file path=xl/ctrlProps/ctrlProp56.xml><?xml version="1.0" encoding="utf-8"?>
<formControlPr xmlns="http://schemas.microsoft.com/office/spreadsheetml/2009/9/main" objectType="CheckBox" fmlaLink="$H$43" lockText="1" noThreeD="1"/>
</file>

<file path=xl/ctrlProps/ctrlProp57.xml><?xml version="1.0" encoding="utf-8"?>
<formControlPr xmlns="http://schemas.microsoft.com/office/spreadsheetml/2009/9/main" objectType="CheckBox" fmlaLink="$F$43" lockText="1" noThreeD="1"/>
</file>

<file path=xl/ctrlProps/ctrlProp58.xml><?xml version="1.0" encoding="utf-8"?>
<formControlPr xmlns="http://schemas.microsoft.com/office/spreadsheetml/2009/9/main" objectType="CheckBox" fmlaLink="$G$43" lockText="1" noThreeD="1"/>
</file>

<file path=xl/ctrlProps/ctrlProp59.xml><?xml version="1.0" encoding="utf-8"?>
<formControlPr xmlns="http://schemas.microsoft.com/office/spreadsheetml/2009/9/main" objectType="CheckBox" fmlaLink="$E$52" lockText="1" noThreeD="1"/>
</file>

<file path=xl/ctrlProps/ctrlProp6.xml><?xml version="1.0" encoding="utf-8"?>
<formControlPr xmlns="http://schemas.microsoft.com/office/spreadsheetml/2009/9/main" objectType="CheckBox" fmlaLink="$F$46" lockText="1" noThreeD="1"/>
</file>

<file path=xl/ctrlProps/ctrlProp60.xml><?xml version="1.0" encoding="utf-8"?>
<formControlPr xmlns="http://schemas.microsoft.com/office/spreadsheetml/2009/9/main" objectType="CheckBox" fmlaLink="$H$52" lockText="1" noThreeD="1"/>
</file>

<file path=xl/ctrlProps/ctrlProp61.xml><?xml version="1.0" encoding="utf-8"?>
<formControlPr xmlns="http://schemas.microsoft.com/office/spreadsheetml/2009/9/main" objectType="CheckBox" fmlaLink="$F$52" lockText="1" noThreeD="1"/>
</file>

<file path=xl/ctrlProps/ctrlProp62.xml><?xml version="1.0" encoding="utf-8"?>
<formControlPr xmlns="http://schemas.microsoft.com/office/spreadsheetml/2009/9/main" objectType="CheckBox" fmlaLink="$G$52" lockText="1" noThreeD="1"/>
</file>

<file path=xl/ctrlProps/ctrlProp63.xml><?xml version="1.0" encoding="utf-8"?>
<formControlPr xmlns="http://schemas.microsoft.com/office/spreadsheetml/2009/9/main" objectType="CheckBox" fmlaLink="$E$64" lockText="1" noThreeD="1"/>
</file>

<file path=xl/ctrlProps/ctrlProp64.xml><?xml version="1.0" encoding="utf-8"?>
<formControlPr xmlns="http://schemas.microsoft.com/office/spreadsheetml/2009/9/main" objectType="CheckBox" fmlaLink="$F$64" lockText="1" noThreeD="1"/>
</file>

<file path=xl/ctrlProps/ctrlProp65.xml><?xml version="1.0" encoding="utf-8"?>
<formControlPr xmlns="http://schemas.microsoft.com/office/spreadsheetml/2009/9/main" objectType="CheckBox" fmlaLink="$G$64" lockText="1" noThreeD="1"/>
</file>

<file path=xl/ctrlProps/ctrlProp66.xml><?xml version="1.0" encoding="utf-8"?>
<formControlPr xmlns="http://schemas.microsoft.com/office/spreadsheetml/2009/9/main" objectType="CheckBox" fmlaLink="$E$70" lockText="1" noThreeD="1"/>
</file>

<file path=xl/ctrlProps/ctrlProp67.xml><?xml version="1.0" encoding="utf-8"?>
<formControlPr xmlns="http://schemas.microsoft.com/office/spreadsheetml/2009/9/main" objectType="CheckBox" fmlaLink="$F$70" lockText="1" noThreeD="1"/>
</file>

<file path=xl/ctrlProps/ctrlProp68.xml><?xml version="1.0" encoding="utf-8"?>
<formControlPr xmlns="http://schemas.microsoft.com/office/spreadsheetml/2009/9/main" objectType="CheckBox" fmlaLink="$G$70" lockText="1" noThreeD="1"/>
</file>

<file path=xl/ctrlProps/ctrlProp69.xml><?xml version="1.0" encoding="utf-8"?>
<formControlPr xmlns="http://schemas.microsoft.com/office/spreadsheetml/2009/9/main" objectType="CheckBox" fmlaLink="$E$76" lockText="1" noThreeD="1"/>
</file>

<file path=xl/ctrlProps/ctrlProp7.xml><?xml version="1.0" encoding="utf-8"?>
<formControlPr xmlns="http://schemas.microsoft.com/office/spreadsheetml/2009/9/main" objectType="CheckBox" fmlaLink="$E$57" lockText="1" noThreeD="1"/>
</file>

<file path=xl/ctrlProps/ctrlProp70.xml><?xml version="1.0" encoding="utf-8"?>
<formControlPr xmlns="http://schemas.microsoft.com/office/spreadsheetml/2009/9/main" objectType="CheckBox" fmlaLink="$F$76" lockText="1" noThreeD="1"/>
</file>

<file path=xl/ctrlProps/ctrlProp71.xml><?xml version="1.0" encoding="utf-8"?>
<formControlPr xmlns="http://schemas.microsoft.com/office/spreadsheetml/2009/9/main" objectType="CheckBox" fmlaLink="$G$76" lockText="1" noThreeD="1"/>
</file>

<file path=xl/ctrlProps/ctrlProp72.xml><?xml version="1.0" encoding="utf-8"?>
<formControlPr xmlns="http://schemas.microsoft.com/office/spreadsheetml/2009/9/main" objectType="CheckBox" fmlaLink="$E$86" lockText="1" noThreeD="1"/>
</file>

<file path=xl/ctrlProps/ctrlProp73.xml><?xml version="1.0" encoding="utf-8"?>
<formControlPr xmlns="http://schemas.microsoft.com/office/spreadsheetml/2009/9/main" objectType="CheckBox" fmlaLink="$F$86" lockText="1" noThreeD="1"/>
</file>

<file path=xl/ctrlProps/ctrlProp74.xml><?xml version="1.0" encoding="utf-8"?>
<formControlPr xmlns="http://schemas.microsoft.com/office/spreadsheetml/2009/9/main" objectType="CheckBox" fmlaLink="$G$86" lockText="1" noThreeD="1"/>
</file>

<file path=xl/ctrlProps/ctrlProp75.xml><?xml version="1.0" encoding="utf-8"?>
<formControlPr xmlns="http://schemas.microsoft.com/office/spreadsheetml/2009/9/main" objectType="CheckBox" fmlaLink="$E$101" lockText="1" noThreeD="1"/>
</file>

<file path=xl/ctrlProps/ctrlProp76.xml><?xml version="1.0" encoding="utf-8"?>
<formControlPr xmlns="http://schemas.microsoft.com/office/spreadsheetml/2009/9/main" objectType="CheckBox" fmlaLink="$F$101" lockText="1" noThreeD="1"/>
</file>

<file path=xl/ctrlProps/ctrlProp77.xml><?xml version="1.0" encoding="utf-8"?>
<formControlPr xmlns="http://schemas.microsoft.com/office/spreadsheetml/2009/9/main" objectType="CheckBox" fmlaLink="$G$101" lockText="1" noThreeD="1"/>
</file>

<file path=xl/ctrlProps/ctrlProp78.xml><?xml version="1.0" encoding="utf-8"?>
<formControlPr xmlns="http://schemas.microsoft.com/office/spreadsheetml/2009/9/main" objectType="CheckBox" fmlaLink="$E$116" lockText="1" noThreeD="1"/>
</file>

<file path=xl/ctrlProps/ctrlProp79.xml><?xml version="1.0" encoding="utf-8"?>
<formControlPr xmlns="http://schemas.microsoft.com/office/spreadsheetml/2009/9/main" objectType="CheckBox" fmlaLink="$F$116" lockText="1" noThreeD="1"/>
</file>

<file path=xl/ctrlProps/ctrlProp8.xml><?xml version="1.0" encoding="utf-8"?>
<formControlPr xmlns="http://schemas.microsoft.com/office/spreadsheetml/2009/9/main" objectType="CheckBox" fmlaLink="$E$63" lockText="1" noThreeD="1"/>
</file>

<file path=xl/ctrlProps/ctrlProp80.xml><?xml version="1.0" encoding="utf-8"?>
<formControlPr xmlns="http://schemas.microsoft.com/office/spreadsheetml/2009/9/main" objectType="CheckBox" fmlaLink="$G$116" lockText="1" noThreeD="1"/>
</file>

<file path=xl/ctrlProps/ctrlProp81.xml><?xml version="1.0" encoding="utf-8"?>
<formControlPr xmlns="http://schemas.microsoft.com/office/spreadsheetml/2009/9/main" objectType="CheckBox" fmlaLink="$E$176" lockText="1" noThreeD="1"/>
</file>

<file path=xl/ctrlProps/ctrlProp82.xml><?xml version="1.0" encoding="utf-8"?>
<formControlPr xmlns="http://schemas.microsoft.com/office/spreadsheetml/2009/9/main" objectType="CheckBox" fmlaLink="$F$176" lockText="1" noThreeD="1"/>
</file>

<file path=xl/ctrlProps/ctrlProp83.xml><?xml version="1.0" encoding="utf-8"?>
<formControlPr xmlns="http://schemas.microsoft.com/office/spreadsheetml/2009/9/main" objectType="CheckBox" fmlaLink="$G$176" lockText="1" noThreeD="1"/>
</file>

<file path=xl/ctrlProps/ctrlProp84.xml><?xml version="1.0" encoding="utf-8"?>
<formControlPr xmlns="http://schemas.microsoft.com/office/spreadsheetml/2009/9/main" objectType="CheckBox" fmlaLink="$F$107" lockText="1" noThreeD="1"/>
</file>

<file path=xl/ctrlProps/ctrlProp85.xml><?xml version="1.0" encoding="utf-8"?>
<formControlPr xmlns="http://schemas.microsoft.com/office/spreadsheetml/2009/9/main" objectType="CheckBox" fmlaLink="$E$141" lockText="1" noThreeD="1"/>
</file>

<file path=xl/ctrlProps/ctrlProp86.xml><?xml version="1.0" encoding="utf-8"?>
<formControlPr xmlns="http://schemas.microsoft.com/office/spreadsheetml/2009/9/main" objectType="CheckBox" fmlaLink="$E$137" lockText="1" noThreeD="1"/>
</file>

<file path=xl/ctrlProps/ctrlProp87.xml><?xml version="1.0" encoding="utf-8"?>
<formControlPr xmlns="http://schemas.microsoft.com/office/spreadsheetml/2009/9/main" objectType="CheckBox" fmlaLink="$F$137" lockText="1" noThreeD="1"/>
</file>

<file path=xl/ctrlProps/ctrlProp88.xml><?xml version="1.0" encoding="utf-8"?>
<formControlPr xmlns="http://schemas.microsoft.com/office/spreadsheetml/2009/9/main" objectType="CheckBox" fmlaLink="$E$139" lockText="1" noThreeD="1"/>
</file>

<file path=xl/ctrlProps/ctrlProp89.xml><?xml version="1.0" encoding="utf-8"?>
<formControlPr xmlns="http://schemas.microsoft.com/office/spreadsheetml/2009/9/main" objectType="CheckBox" fmlaLink="$E$131" lockText="1" noThreeD="1"/>
</file>

<file path=xl/ctrlProps/ctrlProp9.xml><?xml version="1.0" encoding="utf-8"?>
<formControlPr xmlns="http://schemas.microsoft.com/office/spreadsheetml/2009/9/main" objectType="CheckBox" fmlaLink="$E$71" lockText="1" noThreeD="1"/>
</file>

<file path=xl/ctrlProps/ctrlProp90.xml><?xml version="1.0" encoding="utf-8"?>
<formControlPr xmlns="http://schemas.microsoft.com/office/spreadsheetml/2009/9/main" objectType="CheckBox" fmlaLink="$F$131" lockText="1" noThreeD="1"/>
</file>

<file path=xl/ctrlProps/ctrlProp91.xml><?xml version="1.0" encoding="utf-8"?>
<formControlPr xmlns="http://schemas.microsoft.com/office/spreadsheetml/2009/9/main" objectType="CheckBox" fmlaLink="$G$131" lockText="1" noThreeD="1"/>
</file>

<file path=xl/ctrlProps/ctrlProp92.xml><?xml version="1.0" encoding="utf-8"?>
<formControlPr xmlns="http://schemas.microsoft.com/office/spreadsheetml/2009/9/main" objectType="CheckBox" fmlaLink="$E$156" lockText="1" noThreeD="1"/>
</file>

<file path=xl/ctrlProps/ctrlProp93.xml><?xml version="1.0" encoding="utf-8"?>
<formControlPr xmlns="http://schemas.microsoft.com/office/spreadsheetml/2009/9/main" objectType="CheckBox" fmlaLink="$E$152" lockText="1" noThreeD="1"/>
</file>

<file path=xl/ctrlProps/ctrlProp94.xml><?xml version="1.0" encoding="utf-8"?>
<formControlPr xmlns="http://schemas.microsoft.com/office/spreadsheetml/2009/9/main" objectType="CheckBox" fmlaLink="$F$152" lockText="1" noThreeD="1"/>
</file>

<file path=xl/ctrlProps/ctrlProp95.xml><?xml version="1.0" encoding="utf-8"?>
<formControlPr xmlns="http://schemas.microsoft.com/office/spreadsheetml/2009/9/main" objectType="CheckBox" fmlaLink="$E$154" lockText="1" noThreeD="1"/>
</file>

<file path=xl/ctrlProps/ctrlProp96.xml><?xml version="1.0" encoding="utf-8"?>
<formControlPr xmlns="http://schemas.microsoft.com/office/spreadsheetml/2009/9/main" objectType="CheckBox" fmlaLink="$E$146" lockText="1" noThreeD="1"/>
</file>

<file path=xl/ctrlProps/ctrlProp97.xml><?xml version="1.0" encoding="utf-8"?>
<formControlPr xmlns="http://schemas.microsoft.com/office/spreadsheetml/2009/9/main" objectType="CheckBox" fmlaLink="$F$146" lockText="1" noThreeD="1"/>
</file>

<file path=xl/ctrlProps/ctrlProp98.xml><?xml version="1.0" encoding="utf-8"?>
<formControlPr xmlns="http://schemas.microsoft.com/office/spreadsheetml/2009/9/main" objectType="CheckBox" fmlaLink="$G$146" lockText="1" noThreeD="1"/>
</file>

<file path=xl/ctrlProps/ctrlProp99.xml><?xml version="1.0" encoding="utf-8"?>
<formControlPr xmlns="http://schemas.microsoft.com/office/spreadsheetml/2009/9/main" objectType="CheckBox" fmlaLink="$E$17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85</xdr:row>
          <xdr:rowOff>38100</xdr:rowOff>
        </xdr:from>
        <xdr:to>
          <xdr:col>1</xdr:col>
          <xdr:colOff>4343400</xdr:colOff>
          <xdr:row>86</xdr:row>
          <xdr:rowOff>0</xdr:rowOff>
        </xdr:to>
        <xdr:sp macro="" textlink="">
          <xdr:nvSpPr>
            <xdr:cNvPr id="90113" name="Check Box 1" descr=" 申請内容について誤りがないことを確認した場合にチェック" hidden="1">
              <a:extLst>
                <a:ext uri="{63B3BB69-23CF-44E3-9099-C40C66FF867C}">
                  <a14:compatExt spid="_x0000_s90113"/>
                </a:ext>
                <a:ext uri="{FF2B5EF4-FFF2-40B4-BE49-F238E27FC236}">
                  <a16:creationId xmlns:a16="http://schemas.microsoft.com/office/drawing/2014/main" id="{00000000-0008-0000-00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申請内容について誤りがないことを確認した場合にチェック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37</xdr:row>
          <xdr:rowOff>38100</xdr:rowOff>
        </xdr:from>
        <xdr:to>
          <xdr:col>1</xdr:col>
          <xdr:colOff>2400300</xdr:colOff>
          <xdr:row>37</xdr:row>
          <xdr:rowOff>219075</xdr:rowOff>
        </xdr:to>
        <xdr:sp macro="" textlink="">
          <xdr:nvSpPr>
            <xdr:cNvPr id="90114" name="Check Box 2" descr=" 添付時にチェック" hidden="1">
              <a:extLst>
                <a:ext uri="{63B3BB69-23CF-44E3-9099-C40C66FF867C}">
                  <a14:compatExt spid="_x0000_s90114"/>
                </a:ext>
                <a:ext uri="{FF2B5EF4-FFF2-40B4-BE49-F238E27FC236}">
                  <a16:creationId xmlns:a16="http://schemas.microsoft.com/office/drawing/2014/main" id="{00000000-0008-0000-00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添付時にチェック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xdr:row>
          <xdr:rowOff>9525</xdr:rowOff>
        </xdr:from>
        <xdr:to>
          <xdr:col>1</xdr:col>
          <xdr:colOff>4171950</xdr:colOff>
          <xdr:row>62</xdr:row>
          <xdr:rowOff>238125</xdr:rowOff>
        </xdr:to>
        <xdr:sp macro="" textlink="">
          <xdr:nvSpPr>
            <xdr:cNvPr id="90115" name="Check Box 3" descr=" 上記のホームページ内に記載されている場合はチェック" hidden="1">
              <a:extLst>
                <a:ext uri="{63B3BB69-23CF-44E3-9099-C40C66FF867C}">
                  <a14:compatExt spid="_x0000_s90115"/>
                </a:ext>
                <a:ext uri="{FF2B5EF4-FFF2-40B4-BE49-F238E27FC236}">
                  <a16:creationId xmlns:a16="http://schemas.microsoft.com/office/drawing/2014/main" id="{00000000-0008-0000-00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上記のホームページ内に記載されている場合はチェック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xdr:row>
          <xdr:rowOff>19050</xdr:rowOff>
        </xdr:from>
        <xdr:to>
          <xdr:col>1</xdr:col>
          <xdr:colOff>2600325</xdr:colOff>
          <xdr:row>70</xdr:row>
          <xdr:rowOff>190500</xdr:rowOff>
        </xdr:to>
        <xdr:sp macro="" textlink="">
          <xdr:nvSpPr>
            <xdr:cNvPr id="90116" name="Check Box 4" descr=" 認定を受けている場合はチェック" hidden="1">
              <a:extLst>
                <a:ext uri="{63B3BB69-23CF-44E3-9099-C40C66FF867C}">
                  <a14:compatExt spid="_x0000_s90116"/>
                </a:ext>
                <a:ext uri="{FF2B5EF4-FFF2-40B4-BE49-F238E27FC236}">
                  <a16:creationId xmlns:a16="http://schemas.microsoft.com/office/drawing/2014/main" id="{00000000-0008-0000-00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xdr:row>
          <xdr:rowOff>28575</xdr:rowOff>
        </xdr:from>
        <xdr:to>
          <xdr:col>1</xdr:col>
          <xdr:colOff>2600325</xdr:colOff>
          <xdr:row>72</xdr:row>
          <xdr:rowOff>200025</xdr:rowOff>
        </xdr:to>
        <xdr:sp macro="" textlink="">
          <xdr:nvSpPr>
            <xdr:cNvPr id="90117" name="Check Box 5" descr=" 認定を受けている場合はチェック" hidden="1">
              <a:extLst>
                <a:ext uri="{63B3BB69-23CF-44E3-9099-C40C66FF867C}">
                  <a14:compatExt spid="_x0000_s90117"/>
                </a:ext>
                <a:ext uri="{FF2B5EF4-FFF2-40B4-BE49-F238E27FC236}">
                  <a16:creationId xmlns:a16="http://schemas.microsoft.com/office/drawing/2014/main" id="{00000000-0008-0000-0000-00000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xdr:row>
          <xdr:rowOff>28575</xdr:rowOff>
        </xdr:from>
        <xdr:to>
          <xdr:col>1</xdr:col>
          <xdr:colOff>3819525</xdr:colOff>
          <xdr:row>74</xdr:row>
          <xdr:rowOff>209550</xdr:rowOff>
        </xdr:to>
        <xdr:sp macro="" textlink="">
          <xdr:nvSpPr>
            <xdr:cNvPr id="90118" name="Check Box 6" descr=" 製品リストへの掲載日の希望がある場合はチェック" hidden="1">
              <a:extLst>
                <a:ext uri="{63B3BB69-23CF-44E3-9099-C40C66FF867C}">
                  <a14:compatExt spid="_x0000_s90118"/>
                </a:ext>
                <a:ext uri="{FF2B5EF4-FFF2-40B4-BE49-F238E27FC236}">
                  <a16:creationId xmlns:a16="http://schemas.microsoft.com/office/drawing/2014/main" id="{00000000-0008-0000-0000-00000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製品リストへの掲載日の希望がある場合はチェック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9525</xdr:rowOff>
        </xdr:from>
        <xdr:to>
          <xdr:col>1</xdr:col>
          <xdr:colOff>4171950</xdr:colOff>
          <xdr:row>65</xdr:row>
          <xdr:rowOff>238125</xdr:rowOff>
        </xdr:to>
        <xdr:sp macro="" textlink="">
          <xdr:nvSpPr>
            <xdr:cNvPr id="90119" name="Check Box 7" descr=" 上記の製品に関する問合せ先と同じ場合はチェック" hidden="1">
              <a:extLst>
                <a:ext uri="{63B3BB69-23CF-44E3-9099-C40C66FF867C}">
                  <a14:compatExt spid="_x0000_s90119"/>
                </a:ext>
                <a:ext uri="{FF2B5EF4-FFF2-40B4-BE49-F238E27FC236}">
                  <a16:creationId xmlns:a16="http://schemas.microsoft.com/office/drawing/2014/main" id="{00000000-0008-0000-0000-00000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上記の製品に関する問合せ先と同じ場合はチェック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1</xdr:col>
          <xdr:colOff>2409825</xdr:colOff>
          <xdr:row>90</xdr:row>
          <xdr:rowOff>0</xdr:rowOff>
        </xdr:to>
        <xdr:sp macro="" textlink="">
          <xdr:nvSpPr>
            <xdr:cNvPr id="90121" name="Check Box 9" descr=" 同意する場合にチェック" hidden="1">
              <a:extLst>
                <a:ext uri="{63B3BB69-23CF-44E3-9099-C40C66FF867C}">
                  <a14:compatExt spid="_x0000_s90121"/>
                </a:ext>
                <a:ext uri="{FF2B5EF4-FFF2-40B4-BE49-F238E27FC236}">
                  <a16:creationId xmlns:a16="http://schemas.microsoft.com/office/drawing/2014/main" id="{00000000-0008-0000-00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xdr:row>
          <xdr:rowOff>38100</xdr:rowOff>
        </xdr:from>
        <xdr:to>
          <xdr:col>1</xdr:col>
          <xdr:colOff>2409825</xdr:colOff>
          <xdr:row>87</xdr:row>
          <xdr:rowOff>0</xdr:rowOff>
        </xdr:to>
        <xdr:sp macro="" textlink="">
          <xdr:nvSpPr>
            <xdr:cNvPr id="90122" name="Check Box 10" descr=" 同意する場合にチェック" hidden="1">
              <a:extLst>
                <a:ext uri="{63B3BB69-23CF-44E3-9099-C40C66FF867C}">
                  <a14:compatExt spid="_x0000_s90122"/>
                </a:ext>
                <a:ext uri="{FF2B5EF4-FFF2-40B4-BE49-F238E27FC236}">
                  <a16:creationId xmlns:a16="http://schemas.microsoft.com/office/drawing/2014/main" id="{00000000-0008-0000-00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0</xdr:rowOff>
        </xdr:from>
        <xdr:to>
          <xdr:col>1</xdr:col>
          <xdr:colOff>2409825</xdr:colOff>
          <xdr:row>89</xdr:row>
          <xdr:rowOff>0</xdr:rowOff>
        </xdr:to>
        <xdr:sp macro="" textlink="">
          <xdr:nvSpPr>
            <xdr:cNvPr id="90123" name="Check Box 11" descr=" 同意する場合にチェック" hidden="1">
              <a:extLst>
                <a:ext uri="{63B3BB69-23CF-44E3-9099-C40C66FF867C}">
                  <a14:compatExt spid="_x0000_s90123"/>
                </a:ext>
                <a:ext uri="{FF2B5EF4-FFF2-40B4-BE49-F238E27FC236}">
                  <a16:creationId xmlns:a16="http://schemas.microsoft.com/office/drawing/2014/main" id="{00000000-0008-0000-0000-00000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xdr:row>
          <xdr:rowOff>0</xdr:rowOff>
        </xdr:from>
        <xdr:to>
          <xdr:col>1</xdr:col>
          <xdr:colOff>2409825</xdr:colOff>
          <xdr:row>92</xdr:row>
          <xdr:rowOff>0</xdr:rowOff>
        </xdr:to>
        <xdr:sp macro="" textlink="">
          <xdr:nvSpPr>
            <xdr:cNvPr id="90130" name="Check Box 18" descr=" 同意する場合にチェック" hidden="1">
              <a:extLst>
                <a:ext uri="{63B3BB69-23CF-44E3-9099-C40C66FF867C}">
                  <a14:compatExt spid="_x0000_s90130"/>
                </a:ext>
                <a:ext uri="{FF2B5EF4-FFF2-40B4-BE49-F238E27FC236}">
                  <a16:creationId xmlns:a16="http://schemas.microsoft.com/office/drawing/2014/main" id="{00000000-0008-0000-0000-00001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xdr:row>
          <xdr:rowOff>19050</xdr:rowOff>
        </xdr:from>
        <xdr:to>
          <xdr:col>1</xdr:col>
          <xdr:colOff>5600700</xdr:colOff>
          <xdr:row>92</xdr:row>
          <xdr:rowOff>342900</xdr:rowOff>
        </xdr:to>
        <xdr:sp macro="" textlink="">
          <xdr:nvSpPr>
            <xdr:cNvPr id="90131" name="Check Box 19" descr=" 過去5年以内にJC-STAR適合ラベルの取消しを受けたことがない場合にチェック" hidden="1">
              <a:extLst>
                <a:ext uri="{63B3BB69-23CF-44E3-9099-C40C66FF867C}">
                  <a14:compatExt spid="_x0000_s90131"/>
                </a:ext>
                <a:ext uri="{FF2B5EF4-FFF2-40B4-BE49-F238E27FC236}">
                  <a16:creationId xmlns:a16="http://schemas.microsoft.com/office/drawing/2014/main" id="{00000000-0008-0000-0000-00001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過去5年以内にJC-STAR適合ラベルの取消しを受けたことがない場合にチェック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28575</xdr:rowOff>
        </xdr:from>
        <xdr:to>
          <xdr:col>1</xdr:col>
          <xdr:colOff>4962525</xdr:colOff>
          <xdr:row>56</xdr:row>
          <xdr:rowOff>209550</xdr:rowOff>
        </xdr:to>
        <xdr:sp macro="" textlink="">
          <xdr:nvSpPr>
            <xdr:cNvPr id="90132" name="Check Box 20" descr=" 未定だが、適合ラベル交付日より2年間以上を保証" hidden="1">
              <a:extLst>
                <a:ext uri="{63B3BB69-23CF-44E3-9099-C40C66FF867C}">
                  <a14:compatExt spid="_x0000_s90132"/>
                </a:ext>
                <a:ext uri="{FF2B5EF4-FFF2-40B4-BE49-F238E27FC236}">
                  <a16:creationId xmlns:a16="http://schemas.microsoft.com/office/drawing/2014/main" id="{00000000-0008-0000-0000-00001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45</xdr:row>
          <xdr:rowOff>38100</xdr:rowOff>
        </xdr:from>
        <xdr:to>
          <xdr:col>1</xdr:col>
          <xdr:colOff>6505575</xdr:colOff>
          <xdr:row>45</xdr:row>
          <xdr:rowOff>219075</xdr:rowOff>
        </xdr:to>
        <xdr:sp macro="" textlink="">
          <xdr:nvSpPr>
            <xdr:cNvPr id="90136" name="Check Box 24" descr=" 製品型番リストを別ファイルで提供する場合にチェック（下段に製品型番を記載しない） → " hidden="1">
              <a:extLst>
                <a:ext uri="{63B3BB69-23CF-44E3-9099-C40C66FF867C}">
                  <a14:compatExt spid="_x0000_s90136"/>
                </a:ext>
                <a:ext uri="{FF2B5EF4-FFF2-40B4-BE49-F238E27FC236}">
                  <a16:creationId xmlns:a16="http://schemas.microsoft.com/office/drawing/2014/main" id="{00000000-0008-0000-0000-00001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製品型番リストを別ファイルで提供する場合にチェック（下段に製品型番を記載しない） →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28575</xdr:rowOff>
        </xdr:from>
        <xdr:to>
          <xdr:col>1</xdr:col>
          <xdr:colOff>6543675</xdr:colOff>
          <xdr:row>47</xdr:row>
          <xdr:rowOff>209550</xdr:rowOff>
        </xdr:to>
        <xdr:sp macro="" textlink="">
          <xdr:nvSpPr>
            <xdr:cNvPr id="90142" name="Check Box 30" descr=" 適合ラベル取得済製品の後継製品の場合にチェック（以下に該当する適合ラベル登録番号を記載）" hidden="1">
              <a:extLst>
                <a:ext uri="{63B3BB69-23CF-44E3-9099-C40C66FF867C}">
                  <a14:compatExt spid="_x0000_s90142"/>
                </a:ext>
                <a:ext uri="{FF2B5EF4-FFF2-40B4-BE49-F238E27FC236}">
                  <a16:creationId xmlns:a16="http://schemas.microsoft.com/office/drawing/2014/main" id="{00000000-0008-0000-0000-00001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適合ラベル取得済製品の後継製品の場合にチェック（以下に該当する適合ラベル登録番号を記載）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19050</xdr:rowOff>
        </xdr:from>
        <xdr:to>
          <xdr:col>1</xdr:col>
          <xdr:colOff>7743825</xdr:colOff>
          <xdr:row>93</xdr:row>
          <xdr:rowOff>342900</xdr:rowOff>
        </xdr:to>
        <xdr:sp macro="" textlink="">
          <xdr:nvSpPr>
            <xdr:cNvPr id="90168" name="Check Box 56" hidden="1">
              <a:extLst>
                <a:ext uri="{63B3BB69-23CF-44E3-9099-C40C66FF867C}">
                  <a14:compatExt spid="_x0000_s90168"/>
                </a:ext>
                <a:ext uri="{FF2B5EF4-FFF2-40B4-BE49-F238E27FC236}">
                  <a16:creationId xmlns:a16="http://schemas.microsoft.com/office/drawing/2014/main" id="{00000000-0008-0000-0000-00003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179918</xdr:colOff>
      <xdr:row>93</xdr:row>
      <xdr:rowOff>26126</xdr:rowOff>
    </xdr:from>
    <xdr:ext cx="7440082" cy="325217"/>
    <xdr:sp macro="" textlink="">
      <xdr:nvSpPr>
        <xdr:cNvPr id="2" name="テキスト ボックス 1">
          <a:extLst>
            <a:ext uri="{FF2B5EF4-FFF2-40B4-BE49-F238E27FC236}">
              <a16:creationId xmlns:a16="http://schemas.microsoft.com/office/drawing/2014/main" id="{517D501C-1493-7F5E-2FD5-6B29E8347F7F}"/>
            </a:ext>
          </a:extLst>
        </xdr:cNvPr>
        <xdr:cNvSpPr txBox="1"/>
      </xdr:nvSpPr>
      <xdr:spPr>
        <a:xfrm>
          <a:off x="4370918" y="33145912"/>
          <a:ext cx="7440082"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aseline="0">
              <a:ea typeface="Meiryo UI" panose="020B0604030504040204" pitchFamily="50" charset="-128"/>
            </a:rPr>
            <a:t> </a:t>
          </a:r>
          <a:r>
            <a:rPr kumimoji="1" lang="ja-JP" altLang="en-US" sz="1100" b="0" baseline="0">
              <a:latin typeface="Meiryo UI" panose="020B0604030504040204" pitchFamily="50" charset="-128"/>
              <a:ea typeface="Meiryo UI" panose="020B0604030504040204" pitchFamily="50" charset="-128"/>
            </a:rPr>
            <a:t>過去</a:t>
          </a:r>
          <a:r>
            <a:rPr kumimoji="1" lang="en-US" altLang="ja-JP" sz="1100" b="0" baseline="0">
              <a:latin typeface="Meiryo UI" panose="020B0604030504040204" pitchFamily="50" charset="-128"/>
              <a:ea typeface="Meiryo UI" panose="020B0604030504040204" pitchFamily="50" charset="-128"/>
            </a:rPr>
            <a:t>5</a:t>
          </a:r>
          <a:r>
            <a:rPr kumimoji="1" lang="ja-JP" altLang="en-US" sz="1100" b="0" baseline="0">
              <a:latin typeface="Meiryo UI" panose="020B0604030504040204" pitchFamily="50" charset="-128"/>
              <a:ea typeface="Meiryo UI" panose="020B0604030504040204" pitchFamily="50" charset="-128"/>
            </a:rPr>
            <a:t>年以内に我が国の法令や国際的に受け入れられた基準等に違反した、又はその疑いをかけられたことがない場合にチェック</a:t>
          </a:r>
        </a:p>
      </xdr:txBody>
    </xdr:sp>
    <xdr:clientData/>
  </xdr:oneCellAnchor>
  <mc:AlternateContent xmlns:mc="http://schemas.openxmlformats.org/markup-compatibility/2006">
    <mc:Choice xmlns:a14="http://schemas.microsoft.com/office/drawing/2010/main" Requires="a14">
      <xdr:twoCellAnchor editAs="oneCell">
        <xdr:from>
          <xdr:col>1</xdr:col>
          <xdr:colOff>38100</xdr:colOff>
          <xdr:row>94</xdr:row>
          <xdr:rowOff>9525</xdr:rowOff>
        </xdr:from>
        <xdr:to>
          <xdr:col>1</xdr:col>
          <xdr:colOff>7743825</xdr:colOff>
          <xdr:row>94</xdr:row>
          <xdr:rowOff>333375</xdr:rowOff>
        </xdr:to>
        <xdr:sp macro="" textlink="">
          <xdr:nvSpPr>
            <xdr:cNvPr id="90169" name="Check Box 57" hidden="1">
              <a:extLst>
                <a:ext uri="{63B3BB69-23CF-44E3-9099-C40C66FF867C}">
                  <a14:compatExt spid="_x0000_s90169"/>
                </a:ext>
                <a:ext uri="{FF2B5EF4-FFF2-40B4-BE49-F238E27FC236}">
                  <a16:creationId xmlns:a16="http://schemas.microsoft.com/office/drawing/2014/main" id="{00000000-0008-0000-0000-00003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211667</xdr:colOff>
      <xdr:row>94</xdr:row>
      <xdr:rowOff>15125</xdr:rowOff>
    </xdr:from>
    <xdr:ext cx="7440082" cy="325217"/>
    <xdr:sp macro="" textlink="">
      <xdr:nvSpPr>
        <xdr:cNvPr id="3" name="テキスト ボックス 2">
          <a:extLst>
            <a:ext uri="{FF2B5EF4-FFF2-40B4-BE49-F238E27FC236}">
              <a16:creationId xmlns:a16="http://schemas.microsoft.com/office/drawing/2014/main" id="{2A1A4725-2F77-4B7B-8797-99621EFF6B29}"/>
            </a:ext>
          </a:extLst>
        </xdr:cNvPr>
        <xdr:cNvSpPr txBox="1"/>
      </xdr:nvSpPr>
      <xdr:spPr>
        <a:xfrm>
          <a:off x="4402667" y="34019375"/>
          <a:ext cx="7440082"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baseline="0">
              <a:latin typeface="Meiryo UI" panose="020B0604030504040204" pitchFamily="50" charset="-128"/>
              <a:ea typeface="Meiryo UI" panose="020B0604030504040204" pitchFamily="50" charset="-128"/>
            </a:rPr>
            <a:t>申請製品のサイバーセキュリティ確保について影響を受ける懸念のある外国の法的環境等がない場合にチェック</a:t>
          </a:r>
        </a:p>
      </xdr:txBody>
    </xdr:sp>
    <xdr:clientData/>
  </xdr:oneCellAnchor>
  <mc:AlternateContent xmlns:mc="http://schemas.openxmlformats.org/markup-compatibility/2006">
    <mc:Choice xmlns:a14="http://schemas.microsoft.com/office/drawing/2010/main" Requires="a14">
      <xdr:twoCellAnchor editAs="oneCell">
        <xdr:from>
          <xdr:col>1</xdr:col>
          <xdr:colOff>38100</xdr:colOff>
          <xdr:row>90</xdr:row>
          <xdr:rowOff>19050</xdr:rowOff>
        </xdr:from>
        <xdr:to>
          <xdr:col>1</xdr:col>
          <xdr:colOff>2409825</xdr:colOff>
          <xdr:row>91</xdr:row>
          <xdr:rowOff>0</xdr:rowOff>
        </xdr:to>
        <xdr:sp macro="" textlink="">
          <xdr:nvSpPr>
            <xdr:cNvPr id="90170" name="Check Box 58" descr=" 同意する場合にチェック" hidden="1">
              <a:extLst>
                <a:ext uri="{63B3BB69-23CF-44E3-9099-C40C66FF867C}">
                  <a14:compatExt spid="_x0000_s90170"/>
                </a:ext>
                <a:ext uri="{FF2B5EF4-FFF2-40B4-BE49-F238E27FC236}">
                  <a16:creationId xmlns:a16="http://schemas.microsoft.com/office/drawing/2014/main" id="{00000000-0008-0000-0000-00003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266700</xdr:rowOff>
        </xdr:from>
        <xdr:to>
          <xdr:col>1</xdr:col>
          <xdr:colOff>1581150</xdr:colOff>
          <xdr:row>93</xdr:row>
          <xdr:rowOff>685800</xdr:rowOff>
        </xdr:to>
        <xdr:sp macro="" textlink="">
          <xdr:nvSpPr>
            <xdr:cNvPr id="90173" name="Check Box 61" descr=" 添付時にチェック" hidden="1">
              <a:extLst>
                <a:ext uri="{63B3BB69-23CF-44E3-9099-C40C66FF867C}">
                  <a14:compatExt spid="_x0000_s90173"/>
                </a:ext>
                <a:ext uri="{FF2B5EF4-FFF2-40B4-BE49-F238E27FC236}">
                  <a16:creationId xmlns:a16="http://schemas.microsoft.com/office/drawing/2014/main" id="{00000000-0008-0000-0000-00003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xdr:row>
          <xdr:rowOff>304800</xdr:rowOff>
        </xdr:from>
        <xdr:to>
          <xdr:col>1</xdr:col>
          <xdr:colOff>1581150</xdr:colOff>
          <xdr:row>94</xdr:row>
          <xdr:rowOff>742950</xdr:rowOff>
        </xdr:to>
        <xdr:sp macro="" textlink="">
          <xdr:nvSpPr>
            <xdr:cNvPr id="90174" name="Check Box 62" descr=" 添付時にチェック" hidden="1">
              <a:extLst>
                <a:ext uri="{63B3BB69-23CF-44E3-9099-C40C66FF867C}">
                  <a14:compatExt spid="_x0000_s90174"/>
                </a:ext>
                <a:ext uri="{FF2B5EF4-FFF2-40B4-BE49-F238E27FC236}">
                  <a16:creationId xmlns:a16="http://schemas.microsoft.com/office/drawing/2014/main" id="{00000000-0008-0000-0000-00003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6105525</xdr:colOff>
          <xdr:row>45</xdr:row>
          <xdr:rowOff>28575</xdr:rowOff>
        </xdr:from>
        <xdr:to>
          <xdr:col>1</xdr:col>
          <xdr:colOff>7686675</xdr:colOff>
          <xdr:row>45</xdr:row>
          <xdr:rowOff>200025</xdr:rowOff>
        </xdr:to>
        <xdr:sp macro="" textlink="">
          <xdr:nvSpPr>
            <xdr:cNvPr id="90175" name="Check Box 63" descr=" 添付時にチェック" hidden="1">
              <a:extLst>
                <a:ext uri="{63B3BB69-23CF-44E3-9099-C40C66FF867C}">
                  <a14:compatExt spid="_x0000_s90175"/>
                </a:ext>
                <a:ext uri="{FF2B5EF4-FFF2-40B4-BE49-F238E27FC236}">
                  <a16:creationId xmlns:a16="http://schemas.microsoft.com/office/drawing/2014/main" id="{00000000-0008-0000-0000-00003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添付時にチェック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xdr:row>
          <xdr:rowOff>323850</xdr:rowOff>
        </xdr:from>
        <xdr:to>
          <xdr:col>1</xdr:col>
          <xdr:colOff>7810500</xdr:colOff>
          <xdr:row>93</xdr:row>
          <xdr:rowOff>28575</xdr:rowOff>
        </xdr:to>
        <xdr:sp macro="" textlink="">
          <xdr:nvSpPr>
            <xdr:cNvPr id="90178" name="Check Box 66" descr=" 過去5年以内にJC-STAR適合ラベルの取消しを受けたことがある場合には、改善策等の説明資料を添付のうえ、チェック" hidden="1">
              <a:extLst>
                <a:ext uri="{63B3BB69-23CF-44E3-9099-C40C66FF867C}">
                  <a14:compatExt spid="_x0000_s90178"/>
                </a:ext>
                <a:ext uri="{FF2B5EF4-FFF2-40B4-BE49-F238E27FC236}">
                  <a16:creationId xmlns:a16="http://schemas.microsoft.com/office/drawing/2014/main" id="{00000000-0008-0000-0000-00004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過去5年以内にJC-STAR適合ラベルの取消しを受けたことがある場合には、改善策等の説明資料を添付のうえ、チェック</a:t>
              </a:r>
            </a:p>
          </xdr:txBody>
        </xdr:sp>
        <xdr:clientData/>
      </xdr:twoCellAnchor>
    </mc:Choice>
    <mc:Fallback/>
  </mc:AlternateContent>
  <xdr:oneCellAnchor>
    <xdr:from>
      <xdr:col>1</xdr:col>
      <xdr:colOff>211667</xdr:colOff>
      <xdr:row>93</xdr:row>
      <xdr:rowOff>320523</xdr:rowOff>
    </xdr:from>
    <xdr:ext cx="7672916" cy="558102"/>
    <xdr:sp macro="" textlink="">
      <xdr:nvSpPr>
        <xdr:cNvPr id="4" name="テキスト ボックス 3">
          <a:extLst>
            <a:ext uri="{FF2B5EF4-FFF2-40B4-BE49-F238E27FC236}">
              <a16:creationId xmlns:a16="http://schemas.microsoft.com/office/drawing/2014/main" id="{E8C2EDC4-A5DC-4AD0-BF14-B3E546B9E51C}"/>
            </a:ext>
          </a:extLst>
        </xdr:cNvPr>
        <xdr:cNvSpPr txBox="1"/>
      </xdr:nvSpPr>
      <xdr:spPr>
        <a:xfrm>
          <a:off x="4402667" y="33440309"/>
          <a:ext cx="7672916" cy="558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baseline="0">
              <a:latin typeface="Meiryo UI" panose="020B0604030504040204" pitchFamily="50" charset="-128"/>
              <a:ea typeface="Meiryo UI" panose="020B0604030504040204" pitchFamily="50" charset="-128"/>
            </a:rPr>
            <a:t>過去</a:t>
          </a:r>
          <a:r>
            <a:rPr kumimoji="1" lang="en-US" altLang="ja-JP" sz="1100" b="0" baseline="0">
              <a:latin typeface="Meiryo UI" panose="020B0604030504040204" pitchFamily="50" charset="-128"/>
              <a:ea typeface="Meiryo UI" panose="020B0604030504040204" pitchFamily="50" charset="-128"/>
            </a:rPr>
            <a:t>5</a:t>
          </a:r>
          <a:r>
            <a:rPr kumimoji="1" lang="ja-JP" altLang="en-US" sz="1100" b="0" baseline="0">
              <a:latin typeface="Meiryo UI" panose="020B0604030504040204" pitchFamily="50" charset="-128"/>
              <a:ea typeface="Meiryo UI" panose="020B0604030504040204" pitchFamily="50" charset="-128"/>
            </a:rPr>
            <a:t>年以内に我が国の法令や国際的に受け入れられた基準等に違反した、又はその疑いをかけられたことがある場合には、その事実とサプライチェーン・リスクの懸念がないと考える理由を記載した説明資料を添付のうえ、チェック</a:t>
          </a:r>
        </a:p>
      </xdr:txBody>
    </xdr:sp>
    <xdr:clientData/>
  </xdr:oneCellAnchor>
  <xdr:oneCellAnchor>
    <xdr:from>
      <xdr:col>1</xdr:col>
      <xdr:colOff>211666</xdr:colOff>
      <xdr:row>94</xdr:row>
      <xdr:rowOff>367096</xdr:rowOff>
    </xdr:from>
    <xdr:ext cx="7694084" cy="558102"/>
    <xdr:sp macro="" textlink="">
      <xdr:nvSpPr>
        <xdr:cNvPr id="5" name="テキスト ボックス 4">
          <a:extLst>
            <a:ext uri="{FF2B5EF4-FFF2-40B4-BE49-F238E27FC236}">
              <a16:creationId xmlns:a16="http://schemas.microsoft.com/office/drawing/2014/main" id="{80456AB3-D23F-40CA-90A0-56AC30BE25E5}"/>
            </a:ext>
          </a:extLst>
        </xdr:cNvPr>
        <xdr:cNvSpPr txBox="1"/>
      </xdr:nvSpPr>
      <xdr:spPr>
        <a:xfrm>
          <a:off x="4402666" y="34371346"/>
          <a:ext cx="7694084" cy="558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baseline="0">
              <a:latin typeface="Meiryo UI" panose="020B0604030504040204" pitchFamily="50" charset="-128"/>
              <a:ea typeface="Meiryo UI" panose="020B0604030504040204" pitchFamily="50" charset="-128"/>
            </a:rPr>
            <a:t>申請製品のサイバーセキュリティ確保について影響を受ける懸念のある外国の法的環境等がある場合には、その対象とサプライチェーン・リスクの懸念がないと考える理由を記載した説明資料を添付のうえ、チェック</a:t>
          </a:r>
          <a:endParaRPr kumimoji="1" lang="en-US" altLang="ja-JP" sz="1100" b="0" baseline="0">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1</xdr:col>
          <xdr:colOff>28575</xdr:colOff>
          <xdr:row>54</xdr:row>
          <xdr:rowOff>47625</xdr:rowOff>
        </xdr:from>
        <xdr:to>
          <xdr:col>1</xdr:col>
          <xdr:colOff>4962525</xdr:colOff>
          <xdr:row>54</xdr:row>
          <xdr:rowOff>228600</xdr:rowOff>
        </xdr:to>
        <xdr:sp macro="" textlink="">
          <xdr:nvSpPr>
            <xdr:cNvPr id="90180" name="Check Box 68" descr=" 周知事項は特になし" hidden="1">
              <a:extLst>
                <a:ext uri="{63B3BB69-23CF-44E3-9099-C40C66FF867C}">
                  <a14:compatExt spid="_x0000_s90180"/>
                </a:ext>
                <a:ext uri="{FF2B5EF4-FFF2-40B4-BE49-F238E27FC236}">
                  <a16:creationId xmlns:a16="http://schemas.microsoft.com/office/drawing/2014/main" id="{00000000-0008-0000-0000-00004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周知事項は特になし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xdr:row>
          <xdr:rowOff>352425</xdr:rowOff>
        </xdr:from>
        <xdr:to>
          <xdr:col>1</xdr:col>
          <xdr:colOff>2409825</xdr:colOff>
          <xdr:row>87</xdr:row>
          <xdr:rowOff>752475</xdr:rowOff>
        </xdr:to>
        <xdr:sp macro="" textlink="">
          <xdr:nvSpPr>
            <xdr:cNvPr id="90181" name="Check Box 69" descr=" 同意する場合にチェック" hidden="1">
              <a:extLst>
                <a:ext uri="{63B3BB69-23CF-44E3-9099-C40C66FF867C}">
                  <a14:compatExt spid="_x0000_s90181"/>
                </a:ext>
                <a:ext uri="{FF2B5EF4-FFF2-40B4-BE49-F238E27FC236}">
                  <a16:creationId xmlns:a16="http://schemas.microsoft.com/office/drawing/2014/main" id="{00000000-0008-0000-0000-00004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15</xdr:row>
          <xdr:rowOff>19050</xdr:rowOff>
        </xdr:from>
        <xdr:to>
          <xdr:col>2</xdr:col>
          <xdr:colOff>137432</xdr:colOff>
          <xdr:row>15</xdr:row>
          <xdr:rowOff>209550</xdr:rowOff>
        </xdr:to>
        <xdr:grpSp>
          <xdr:nvGrpSpPr>
            <xdr:cNvPr id="7" name="グループ化 6">
              <a:extLst>
                <a:ext uri="{FF2B5EF4-FFF2-40B4-BE49-F238E27FC236}">
                  <a16:creationId xmlns:a16="http://schemas.microsoft.com/office/drawing/2014/main" id="{54F19A98-B652-064A-1A8B-3C3DCAC84AC8}"/>
                </a:ext>
              </a:extLst>
            </xdr:cNvPr>
            <xdr:cNvGrpSpPr/>
          </xdr:nvGrpSpPr>
          <xdr:grpSpPr>
            <a:xfrm>
              <a:off x="4219575" y="3570514"/>
              <a:ext cx="8069036" cy="190500"/>
              <a:chOff x="4219575" y="3570514"/>
              <a:chExt cx="8069035" cy="190500"/>
            </a:xfrm>
          </xdr:grpSpPr>
          <xdr:sp macro="" textlink="">
            <xdr:nvSpPr>
              <xdr:cNvPr id="90124" name="Check Box 12" descr=" 法人番号(13桁)" hidden="1">
                <a:extLst>
                  <a:ext uri="{63B3BB69-23CF-44E3-9099-C40C66FF867C}">
                    <a14:compatExt spid="_x0000_s90124"/>
                  </a:ext>
                  <a:ext uri="{FF2B5EF4-FFF2-40B4-BE49-F238E27FC236}">
                    <a16:creationId xmlns:a16="http://schemas.microsoft.com/office/drawing/2014/main" id="{00000000-0008-0000-0000-00000C6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0153" name="Check Box 41" descr=" 法人登記簿謄本等を添付" hidden="1">
                <a:extLst>
                  <a:ext uri="{63B3BB69-23CF-44E3-9099-C40C66FF867C}">
                    <a14:compatExt spid="_x0000_s90153"/>
                  </a:ext>
                  <a:ext uri="{FF2B5EF4-FFF2-40B4-BE49-F238E27FC236}">
                    <a16:creationId xmlns:a16="http://schemas.microsoft.com/office/drawing/2014/main" id="{00000000-0008-0000-0000-00002960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0186" name="Check Box 74" descr=" LEI番号(20文字)" hidden="1">
                <a:extLst>
                  <a:ext uri="{63B3BB69-23CF-44E3-9099-C40C66FF867C}">
                    <a14:compatExt spid="_x0000_s90186"/>
                  </a:ext>
                  <a:ext uri="{FF2B5EF4-FFF2-40B4-BE49-F238E27FC236}">
                    <a16:creationId xmlns:a16="http://schemas.microsoft.com/office/drawing/2014/main" id="{00000000-0008-0000-0000-00004A6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0188" name="Check Box 76" descr=" 法人番号がない/わからない →　" hidden="1">
                <a:extLst>
                  <a:ext uri="{63B3BB69-23CF-44E3-9099-C40C66FF867C}">
                    <a14:compatExt spid="_x0000_s90188"/>
                  </a:ext>
                  <a:ext uri="{FF2B5EF4-FFF2-40B4-BE49-F238E27FC236}">
                    <a16:creationId xmlns:a16="http://schemas.microsoft.com/office/drawing/2014/main" id="{00000000-0008-0000-0000-00004C6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30</xdr:row>
          <xdr:rowOff>35379</xdr:rowOff>
        </xdr:from>
        <xdr:to>
          <xdr:col>2</xdr:col>
          <xdr:colOff>137432</xdr:colOff>
          <xdr:row>30</xdr:row>
          <xdr:rowOff>225879</xdr:rowOff>
        </xdr:to>
        <xdr:grpSp>
          <xdr:nvGrpSpPr>
            <xdr:cNvPr id="8" name="グループ化 7">
              <a:extLst>
                <a:ext uri="{FF2B5EF4-FFF2-40B4-BE49-F238E27FC236}">
                  <a16:creationId xmlns:a16="http://schemas.microsoft.com/office/drawing/2014/main" id="{DBE99A06-7DBA-48CD-B567-59F6C10820F2}"/>
                </a:ext>
              </a:extLst>
            </xdr:cNvPr>
            <xdr:cNvGrpSpPr/>
          </xdr:nvGrpSpPr>
          <xdr:grpSpPr>
            <a:xfrm>
              <a:off x="4219575" y="7832272"/>
              <a:ext cx="8069036" cy="190500"/>
              <a:chOff x="4219575" y="3570514"/>
              <a:chExt cx="8069035" cy="190500"/>
            </a:xfrm>
          </xdr:grpSpPr>
          <xdr:sp macro="" textlink="">
            <xdr:nvSpPr>
              <xdr:cNvPr id="90199" name="Check Box 87" descr=" 法人番号(13桁)" hidden="1">
                <a:extLst>
                  <a:ext uri="{63B3BB69-23CF-44E3-9099-C40C66FF867C}">
                    <a14:compatExt spid="_x0000_s90199"/>
                  </a:ext>
                  <a:ext uri="{FF2B5EF4-FFF2-40B4-BE49-F238E27FC236}">
                    <a16:creationId xmlns:a16="http://schemas.microsoft.com/office/drawing/2014/main" id="{00000000-0008-0000-0000-0000576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0200" name="Check Box 88" descr=" 法人登記簿謄本等を添付" hidden="1">
                <a:extLst>
                  <a:ext uri="{63B3BB69-23CF-44E3-9099-C40C66FF867C}">
                    <a14:compatExt spid="_x0000_s90200"/>
                  </a:ext>
                  <a:ext uri="{FF2B5EF4-FFF2-40B4-BE49-F238E27FC236}">
                    <a16:creationId xmlns:a16="http://schemas.microsoft.com/office/drawing/2014/main" id="{00000000-0008-0000-0000-00005860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0201" name="Check Box 89" descr=" LEI番号(20文字)" hidden="1">
                <a:extLst>
                  <a:ext uri="{63B3BB69-23CF-44E3-9099-C40C66FF867C}">
                    <a14:compatExt spid="_x0000_s90201"/>
                  </a:ext>
                  <a:ext uri="{FF2B5EF4-FFF2-40B4-BE49-F238E27FC236}">
                    <a16:creationId xmlns:a16="http://schemas.microsoft.com/office/drawing/2014/main" id="{00000000-0008-0000-0000-0000596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0202" name="Check Box 90" descr=" 法人番号がない/わからない →　" hidden="1">
                <a:extLst>
                  <a:ext uri="{63B3BB69-23CF-44E3-9099-C40C66FF867C}">
                    <a14:compatExt spid="_x0000_s90202"/>
                  </a:ext>
                  <a:ext uri="{FF2B5EF4-FFF2-40B4-BE49-F238E27FC236}">
                    <a16:creationId xmlns:a16="http://schemas.microsoft.com/office/drawing/2014/main" id="{00000000-0008-0000-0000-00005A6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26</xdr:row>
          <xdr:rowOff>9525</xdr:rowOff>
        </xdr:from>
        <xdr:to>
          <xdr:col>1</xdr:col>
          <xdr:colOff>2733675</xdr:colOff>
          <xdr:row>27</xdr:row>
          <xdr:rowOff>0</xdr:rowOff>
        </xdr:to>
        <xdr:sp macro="" textlink="">
          <xdr:nvSpPr>
            <xdr:cNvPr id="92173" name="Check Box 13" descr=" 適合ラベル取得済み製品の組込みあり" hidden="1">
              <a:extLst>
                <a:ext uri="{63B3BB69-23CF-44E3-9099-C40C66FF867C}">
                  <a14:compatExt spid="_x0000_s92173"/>
                </a:ext>
                <a:ext uri="{FF2B5EF4-FFF2-40B4-BE49-F238E27FC236}">
                  <a16:creationId xmlns:a16="http://schemas.microsoft.com/office/drawing/2014/main" id="{00000000-0008-0000-0100-00000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適合ラベル取得済み製品の組込みあり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21</xdr:row>
          <xdr:rowOff>247650</xdr:rowOff>
        </xdr:from>
        <xdr:to>
          <xdr:col>1</xdr:col>
          <xdr:colOff>4086225</xdr:colOff>
          <xdr:row>23</xdr:row>
          <xdr:rowOff>9525</xdr:rowOff>
        </xdr:to>
        <xdr:sp macro="" textlink="">
          <xdr:nvSpPr>
            <xdr:cNvPr id="92199" name="Check Box 39" descr=" 同一の製造方法による適合ラベル取得製品がある" hidden="1">
              <a:extLst>
                <a:ext uri="{63B3BB69-23CF-44E3-9099-C40C66FF867C}">
                  <a14:compatExt spid="_x0000_s92199"/>
                </a:ext>
                <a:ext uri="{FF2B5EF4-FFF2-40B4-BE49-F238E27FC236}">
                  <a16:creationId xmlns:a16="http://schemas.microsoft.com/office/drawing/2014/main" id="{00000000-0008-0000-01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同一の製造方法による適合ラベル取得製品がある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xdr:row>
          <xdr:rowOff>19050</xdr:rowOff>
        </xdr:from>
        <xdr:to>
          <xdr:col>1</xdr:col>
          <xdr:colOff>2600325</xdr:colOff>
          <xdr:row>95</xdr:row>
          <xdr:rowOff>190500</xdr:rowOff>
        </xdr:to>
        <xdr:sp macro="" textlink="">
          <xdr:nvSpPr>
            <xdr:cNvPr id="92215" name="Check Box 55" descr=" 認定を受けている場合はチェック" hidden="1">
              <a:extLst>
                <a:ext uri="{63B3BB69-23CF-44E3-9099-C40C66FF867C}">
                  <a14:compatExt spid="_x0000_s92215"/>
                </a:ext>
                <a:ext uri="{FF2B5EF4-FFF2-40B4-BE49-F238E27FC236}">
                  <a16:creationId xmlns:a16="http://schemas.microsoft.com/office/drawing/2014/main" id="{00000000-0008-0000-0100-00003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91</xdr:row>
          <xdr:rowOff>19050</xdr:rowOff>
        </xdr:from>
        <xdr:to>
          <xdr:col>1</xdr:col>
          <xdr:colOff>4962525</xdr:colOff>
          <xdr:row>91</xdr:row>
          <xdr:rowOff>200025</xdr:rowOff>
        </xdr:to>
        <xdr:sp macro="" textlink="">
          <xdr:nvSpPr>
            <xdr:cNvPr id="92216" name="Check Box 56" descr=" 未定だが、適合ラベル交付日より2年間以上を保証" hidden="1">
              <a:extLst>
                <a:ext uri="{63B3BB69-23CF-44E3-9099-C40C66FF867C}">
                  <a14:compatExt spid="_x0000_s92216"/>
                </a:ext>
                <a:ext uri="{FF2B5EF4-FFF2-40B4-BE49-F238E27FC236}">
                  <a16:creationId xmlns:a16="http://schemas.microsoft.com/office/drawing/2014/main" id="{00000000-0008-0000-0100-00003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91</xdr:row>
          <xdr:rowOff>19050</xdr:rowOff>
        </xdr:from>
        <xdr:to>
          <xdr:col>2</xdr:col>
          <xdr:colOff>1143000</xdr:colOff>
          <xdr:row>91</xdr:row>
          <xdr:rowOff>200025</xdr:rowOff>
        </xdr:to>
        <xdr:sp macro="" textlink="">
          <xdr:nvSpPr>
            <xdr:cNvPr id="92217" name="Check Box 57" descr=" 不明" hidden="1">
              <a:extLst>
                <a:ext uri="{63B3BB69-23CF-44E3-9099-C40C66FF867C}">
                  <a14:compatExt spid="_x0000_s92217"/>
                </a:ext>
                <a:ext uri="{FF2B5EF4-FFF2-40B4-BE49-F238E27FC236}">
                  <a16:creationId xmlns:a16="http://schemas.microsoft.com/office/drawing/2014/main" id="{00000000-0008-0000-0100-00003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9525</xdr:rowOff>
        </xdr:from>
        <xdr:to>
          <xdr:col>1</xdr:col>
          <xdr:colOff>2733675</xdr:colOff>
          <xdr:row>94</xdr:row>
          <xdr:rowOff>0</xdr:rowOff>
        </xdr:to>
        <xdr:sp macro="" textlink="">
          <xdr:nvSpPr>
            <xdr:cNvPr id="92218" name="Check Box 58" descr=" 適合ラベルを取得済み" hidden="1">
              <a:extLst>
                <a:ext uri="{63B3BB69-23CF-44E3-9099-C40C66FF867C}">
                  <a14:compatExt spid="_x0000_s92218"/>
                </a:ext>
                <a:ext uri="{FF2B5EF4-FFF2-40B4-BE49-F238E27FC236}">
                  <a16:creationId xmlns:a16="http://schemas.microsoft.com/office/drawing/2014/main" id="{00000000-0008-0000-0100-00003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xdr:row>
          <xdr:rowOff>19050</xdr:rowOff>
        </xdr:from>
        <xdr:to>
          <xdr:col>1</xdr:col>
          <xdr:colOff>2600325</xdr:colOff>
          <xdr:row>110</xdr:row>
          <xdr:rowOff>190500</xdr:rowOff>
        </xdr:to>
        <xdr:sp macro="" textlink="">
          <xdr:nvSpPr>
            <xdr:cNvPr id="92230" name="Check Box 70" descr=" 認定を受けている場合はチェック" hidden="1">
              <a:extLst>
                <a:ext uri="{63B3BB69-23CF-44E3-9099-C40C66FF867C}">
                  <a14:compatExt spid="_x0000_s92230"/>
                </a:ext>
                <a:ext uri="{FF2B5EF4-FFF2-40B4-BE49-F238E27FC236}">
                  <a16:creationId xmlns:a16="http://schemas.microsoft.com/office/drawing/2014/main" id="{00000000-0008-0000-0100-00004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106</xdr:row>
          <xdr:rowOff>19050</xdr:rowOff>
        </xdr:from>
        <xdr:to>
          <xdr:col>1</xdr:col>
          <xdr:colOff>4962525</xdr:colOff>
          <xdr:row>106</xdr:row>
          <xdr:rowOff>200025</xdr:rowOff>
        </xdr:to>
        <xdr:sp macro="" textlink="">
          <xdr:nvSpPr>
            <xdr:cNvPr id="92231" name="Check Box 71" descr=" 未定だが、適合ラベル交付日より2年間以上を保証" hidden="1">
              <a:extLst>
                <a:ext uri="{63B3BB69-23CF-44E3-9099-C40C66FF867C}">
                  <a14:compatExt spid="_x0000_s92231"/>
                </a:ext>
                <a:ext uri="{FF2B5EF4-FFF2-40B4-BE49-F238E27FC236}">
                  <a16:creationId xmlns:a16="http://schemas.microsoft.com/office/drawing/2014/main" id="{00000000-0008-0000-0100-00004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106</xdr:row>
          <xdr:rowOff>19050</xdr:rowOff>
        </xdr:from>
        <xdr:to>
          <xdr:col>2</xdr:col>
          <xdr:colOff>1143000</xdr:colOff>
          <xdr:row>106</xdr:row>
          <xdr:rowOff>200025</xdr:rowOff>
        </xdr:to>
        <xdr:sp macro="" textlink="">
          <xdr:nvSpPr>
            <xdr:cNvPr id="92232" name="Check Box 72" descr=" 不明" hidden="1">
              <a:extLst>
                <a:ext uri="{63B3BB69-23CF-44E3-9099-C40C66FF867C}">
                  <a14:compatExt spid="_x0000_s92232"/>
                </a:ext>
                <a:ext uri="{FF2B5EF4-FFF2-40B4-BE49-F238E27FC236}">
                  <a16:creationId xmlns:a16="http://schemas.microsoft.com/office/drawing/2014/main" id="{00000000-0008-0000-0100-00004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xdr:row>
          <xdr:rowOff>9525</xdr:rowOff>
        </xdr:from>
        <xdr:to>
          <xdr:col>1</xdr:col>
          <xdr:colOff>2733675</xdr:colOff>
          <xdr:row>109</xdr:row>
          <xdr:rowOff>0</xdr:rowOff>
        </xdr:to>
        <xdr:sp macro="" textlink="">
          <xdr:nvSpPr>
            <xdr:cNvPr id="92233" name="Check Box 73" descr=" 適合ラベルを取得済み" hidden="1">
              <a:extLst>
                <a:ext uri="{63B3BB69-23CF-44E3-9099-C40C66FF867C}">
                  <a14:compatExt spid="_x0000_s92233"/>
                </a:ext>
                <a:ext uri="{FF2B5EF4-FFF2-40B4-BE49-F238E27FC236}">
                  <a16:creationId xmlns:a16="http://schemas.microsoft.com/office/drawing/2014/main" id="{00000000-0008-0000-0100-00004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xdr:row>
          <xdr:rowOff>19050</xdr:rowOff>
        </xdr:from>
        <xdr:to>
          <xdr:col>1</xdr:col>
          <xdr:colOff>2600325</xdr:colOff>
          <xdr:row>125</xdr:row>
          <xdr:rowOff>190500</xdr:rowOff>
        </xdr:to>
        <xdr:sp macro="" textlink="">
          <xdr:nvSpPr>
            <xdr:cNvPr id="92236" name="Check Box 76" descr=" 認定を受けている場合はチェック" hidden="1">
              <a:extLst>
                <a:ext uri="{63B3BB69-23CF-44E3-9099-C40C66FF867C}">
                  <a14:compatExt spid="_x0000_s92236"/>
                </a:ext>
                <a:ext uri="{FF2B5EF4-FFF2-40B4-BE49-F238E27FC236}">
                  <a16:creationId xmlns:a16="http://schemas.microsoft.com/office/drawing/2014/main" id="{00000000-0008-0000-0100-00004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121</xdr:row>
          <xdr:rowOff>19050</xdr:rowOff>
        </xdr:from>
        <xdr:to>
          <xdr:col>1</xdr:col>
          <xdr:colOff>4962525</xdr:colOff>
          <xdr:row>121</xdr:row>
          <xdr:rowOff>200025</xdr:rowOff>
        </xdr:to>
        <xdr:sp macro="" textlink="">
          <xdr:nvSpPr>
            <xdr:cNvPr id="92237" name="Check Box 77" descr=" 未定だが、適合ラベル交付日より2年間以上を保証" hidden="1">
              <a:extLst>
                <a:ext uri="{63B3BB69-23CF-44E3-9099-C40C66FF867C}">
                  <a14:compatExt spid="_x0000_s92237"/>
                </a:ext>
                <a:ext uri="{FF2B5EF4-FFF2-40B4-BE49-F238E27FC236}">
                  <a16:creationId xmlns:a16="http://schemas.microsoft.com/office/drawing/2014/main" id="{00000000-0008-0000-0100-00004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121</xdr:row>
          <xdr:rowOff>19050</xdr:rowOff>
        </xdr:from>
        <xdr:to>
          <xdr:col>2</xdr:col>
          <xdr:colOff>1143000</xdr:colOff>
          <xdr:row>121</xdr:row>
          <xdr:rowOff>200025</xdr:rowOff>
        </xdr:to>
        <xdr:sp macro="" textlink="">
          <xdr:nvSpPr>
            <xdr:cNvPr id="92238" name="Check Box 78" descr=" 不明" hidden="1">
              <a:extLst>
                <a:ext uri="{63B3BB69-23CF-44E3-9099-C40C66FF867C}">
                  <a14:compatExt spid="_x0000_s92238"/>
                </a:ext>
                <a:ext uri="{FF2B5EF4-FFF2-40B4-BE49-F238E27FC236}">
                  <a16:creationId xmlns:a16="http://schemas.microsoft.com/office/drawing/2014/main" id="{00000000-0008-0000-0100-00004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xdr:row>
          <xdr:rowOff>9525</xdr:rowOff>
        </xdr:from>
        <xdr:to>
          <xdr:col>1</xdr:col>
          <xdr:colOff>2733675</xdr:colOff>
          <xdr:row>124</xdr:row>
          <xdr:rowOff>0</xdr:rowOff>
        </xdr:to>
        <xdr:sp macro="" textlink="">
          <xdr:nvSpPr>
            <xdr:cNvPr id="92239" name="Check Box 79" descr=" 適合ラベルを取得済み" hidden="1">
              <a:extLst>
                <a:ext uri="{63B3BB69-23CF-44E3-9099-C40C66FF867C}">
                  <a14:compatExt spid="_x0000_s92239"/>
                </a:ext>
                <a:ext uri="{FF2B5EF4-FFF2-40B4-BE49-F238E27FC236}">
                  <a16:creationId xmlns:a16="http://schemas.microsoft.com/office/drawing/2014/main" id="{00000000-0008-0000-0100-00004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xdr:row>
          <xdr:rowOff>19050</xdr:rowOff>
        </xdr:from>
        <xdr:to>
          <xdr:col>1</xdr:col>
          <xdr:colOff>2600325</xdr:colOff>
          <xdr:row>185</xdr:row>
          <xdr:rowOff>190500</xdr:rowOff>
        </xdr:to>
        <xdr:sp macro="" textlink="">
          <xdr:nvSpPr>
            <xdr:cNvPr id="92242" name="Check Box 82" descr=" 認定を受けている場合はチェック" hidden="1">
              <a:extLst>
                <a:ext uri="{63B3BB69-23CF-44E3-9099-C40C66FF867C}">
                  <a14:compatExt spid="_x0000_s92242"/>
                </a:ext>
                <a:ext uri="{FF2B5EF4-FFF2-40B4-BE49-F238E27FC236}">
                  <a16:creationId xmlns:a16="http://schemas.microsoft.com/office/drawing/2014/main" id="{00000000-0008-0000-0100-00005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181</xdr:row>
          <xdr:rowOff>19050</xdr:rowOff>
        </xdr:from>
        <xdr:to>
          <xdr:col>1</xdr:col>
          <xdr:colOff>4962525</xdr:colOff>
          <xdr:row>181</xdr:row>
          <xdr:rowOff>200025</xdr:rowOff>
        </xdr:to>
        <xdr:sp macro="" textlink="">
          <xdr:nvSpPr>
            <xdr:cNvPr id="92243" name="Check Box 83" descr=" 未定だが、適合ラベル交付日より2年間以上を保証" hidden="1">
              <a:extLst>
                <a:ext uri="{63B3BB69-23CF-44E3-9099-C40C66FF867C}">
                  <a14:compatExt spid="_x0000_s92243"/>
                </a:ext>
                <a:ext uri="{FF2B5EF4-FFF2-40B4-BE49-F238E27FC236}">
                  <a16:creationId xmlns:a16="http://schemas.microsoft.com/office/drawing/2014/main" id="{00000000-0008-0000-0100-00005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181</xdr:row>
          <xdr:rowOff>19050</xdr:rowOff>
        </xdr:from>
        <xdr:to>
          <xdr:col>2</xdr:col>
          <xdr:colOff>1143000</xdr:colOff>
          <xdr:row>181</xdr:row>
          <xdr:rowOff>200025</xdr:rowOff>
        </xdr:to>
        <xdr:sp macro="" textlink="">
          <xdr:nvSpPr>
            <xdr:cNvPr id="92244" name="Check Box 84" descr=" 不明" hidden="1">
              <a:extLst>
                <a:ext uri="{63B3BB69-23CF-44E3-9099-C40C66FF867C}">
                  <a14:compatExt spid="_x0000_s92244"/>
                </a:ext>
                <a:ext uri="{FF2B5EF4-FFF2-40B4-BE49-F238E27FC236}">
                  <a16:creationId xmlns:a16="http://schemas.microsoft.com/office/drawing/2014/main" id="{00000000-0008-0000-0100-00005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xdr:row>
          <xdr:rowOff>9525</xdr:rowOff>
        </xdr:from>
        <xdr:to>
          <xdr:col>1</xdr:col>
          <xdr:colOff>2733675</xdr:colOff>
          <xdr:row>184</xdr:row>
          <xdr:rowOff>0</xdr:rowOff>
        </xdr:to>
        <xdr:sp macro="" textlink="">
          <xdr:nvSpPr>
            <xdr:cNvPr id="92245" name="Check Box 85" descr=" 適合ラベルを取得済み" hidden="1">
              <a:extLst>
                <a:ext uri="{63B3BB69-23CF-44E3-9099-C40C66FF867C}">
                  <a14:compatExt spid="_x0000_s92245"/>
                </a:ext>
                <a:ext uri="{FF2B5EF4-FFF2-40B4-BE49-F238E27FC236}">
                  <a16:creationId xmlns:a16="http://schemas.microsoft.com/office/drawing/2014/main" id="{00000000-0008-0000-0100-00005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33</xdr:row>
          <xdr:rowOff>40821</xdr:rowOff>
        </xdr:from>
        <xdr:to>
          <xdr:col>2</xdr:col>
          <xdr:colOff>136072</xdr:colOff>
          <xdr:row>33</xdr:row>
          <xdr:rowOff>231321</xdr:rowOff>
        </xdr:to>
        <xdr:grpSp>
          <xdr:nvGrpSpPr>
            <xdr:cNvPr id="2" name="グループ化 1">
              <a:extLst>
                <a:ext uri="{FF2B5EF4-FFF2-40B4-BE49-F238E27FC236}">
                  <a16:creationId xmlns:a16="http://schemas.microsoft.com/office/drawing/2014/main" id="{A6175D4E-8152-47D9-B364-7093FD9996FA}"/>
                </a:ext>
              </a:extLst>
            </xdr:cNvPr>
            <xdr:cNvGrpSpPr/>
          </xdr:nvGrpSpPr>
          <xdr:grpSpPr>
            <a:xfrm>
              <a:off x="4218215" y="8654142"/>
              <a:ext cx="8069036" cy="190500"/>
              <a:chOff x="4219574" y="3570514"/>
              <a:chExt cx="8069036" cy="190500"/>
            </a:xfrm>
          </xdr:grpSpPr>
          <xdr:sp macro="" textlink="">
            <xdr:nvSpPr>
              <xdr:cNvPr id="92277" name="Check Box 117" descr=" 法人番号(13桁)" hidden="1">
                <a:extLst>
                  <a:ext uri="{63B3BB69-23CF-44E3-9099-C40C66FF867C}">
                    <a14:compatExt spid="_x0000_s92277"/>
                  </a:ext>
                  <a:ext uri="{FF2B5EF4-FFF2-40B4-BE49-F238E27FC236}">
                    <a16:creationId xmlns:a16="http://schemas.microsoft.com/office/drawing/2014/main" id="{00000000-0008-0000-0100-000075680100}"/>
                  </a:ext>
                </a:extLst>
              </xdr:cNvPr>
              <xdr:cNvSpPr/>
            </xdr:nvSpPr>
            <xdr:spPr bwMode="auto">
              <a:xfrm>
                <a:off x="4219574"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278" name="Check Box 118" descr=" 法人登記簿謄本等を添付" hidden="1">
                <a:extLst>
                  <a:ext uri="{63B3BB69-23CF-44E3-9099-C40C66FF867C}">
                    <a14:compatExt spid="_x0000_s92278"/>
                  </a:ext>
                  <a:ext uri="{FF2B5EF4-FFF2-40B4-BE49-F238E27FC236}">
                    <a16:creationId xmlns:a16="http://schemas.microsoft.com/office/drawing/2014/main" id="{00000000-0008-0000-0100-00007668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2279" name="Check Box 119" descr=" LEI番号(20文字)" hidden="1">
                <a:extLst>
                  <a:ext uri="{63B3BB69-23CF-44E3-9099-C40C66FF867C}">
                    <a14:compatExt spid="_x0000_s92279"/>
                  </a:ext>
                  <a:ext uri="{FF2B5EF4-FFF2-40B4-BE49-F238E27FC236}">
                    <a16:creationId xmlns:a16="http://schemas.microsoft.com/office/drawing/2014/main" id="{00000000-0008-0000-0100-000077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280" name="Check Box 120" descr=" 法人番号がない/わからない →　" hidden="1">
                <a:extLst>
                  <a:ext uri="{63B3BB69-23CF-44E3-9099-C40C66FF867C}">
                    <a14:compatExt spid="_x0000_s92280"/>
                  </a:ext>
                  <a:ext uri="{FF2B5EF4-FFF2-40B4-BE49-F238E27FC236}">
                    <a16:creationId xmlns:a16="http://schemas.microsoft.com/office/drawing/2014/main" id="{00000000-0008-0000-0100-000078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42</xdr:row>
          <xdr:rowOff>40821</xdr:rowOff>
        </xdr:from>
        <xdr:to>
          <xdr:col>2</xdr:col>
          <xdr:colOff>136072</xdr:colOff>
          <xdr:row>42</xdr:row>
          <xdr:rowOff>231321</xdr:rowOff>
        </xdr:to>
        <xdr:grpSp>
          <xdr:nvGrpSpPr>
            <xdr:cNvPr id="4" name="グループ化 3">
              <a:extLst>
                <a:ext uri="{FF2B5EF4-FFF2-40B4-BE49-F238E27FC236}">
                  <a16:creationId xmlns:a16="http://schemas.microsoft.com/office/drawing/2014/main" id="{41239363-35ED-4BE0-B480-4007358AFCD2}"/>
                </a:ext>
              </a:extLst>
            </xdr:cNvPr>
            <xdr:cNvGrpSpPr/>
          </xdr:nvGrpSpPr>
          <xdr:grpSpPr>
            <a:xfrm>
              <a:off x="4218215" y="11430000"/>
              <a:ext cx="8069036" cy="190500"/>
              <a:chOff x="4219574" y="3570514"/>
              <a:chExt cx="8069036" cy="190500"/>
            </a:xfrm>
          </xdr:grpSpPr>
          <xdr:sp macro="" textlink="">
            <xdr:nvSpPr>
              <xdr:cNvPr id="92287" name="Check Box 127" descr=" 法人番号(13桁)" hidden="1">
                <a:extLst>
                  <a:ext uri="{63B3BB69-23CF-44E3-9099-C40C66FF867C}">
                    <a14:compatExt spid="_x0000_s92287"/>
                  </a:ext>
                  <a:ext uri="{FF2B5EF4-FFF2-40B4-BE49-F238E27FC236}">
                    <a16:creationId xmlns:a16="http://schemas.microsoft.com/office/drawing/2014/main" id="{00000000-0008-0000-0100-00007F680100}"/>
                  </a:ext>
                </a:extLst>
              </xdr:cNvPr>
              <xdr:cNvSpPr/>
            </xdr:nvSpPr>
            <xdr:spPr bwMode="auto">
              <a:xfrm>
                <a:off x="4219574"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288" name="Check Box 128" descr=" 法人登記簿謄本等を添付" hidden="1">
                <a:extLst>
                  <a:ext uri="{63B3BB69-23CF-44E3-9099-C40C66FF867C}">
                    <a14:compatExt spid="_x0000_s92288"/>
                  </a:ext>
                  <a:ext uri="{FF2B5EF4-FFF2-40B4-BE49-F238E27FC236}">
                    <a16:creationId xmlns:a16="http://schemas.microsoft.com/office/drawing/2014/main" id="{00000000-0008-0000-0100-00008068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2289" name="Check Box 129" descr=" LEI番号(20文字)" hidden="1">
                <a:extLst>
                  <a:ext uri="{63B3BB69-23CF-44E3-9099-C40C66FF867C}">
                    <a14:compatExt spid="_x0000_s92289"/>
                  </a:ext>
                  <a:ext uri="{FF2B5EF4-FFF2-40B4-BE49-F238E27FC236}">
                    <a16:creationId xmlns:a16="http://schemas.microsoft.com/office/drawing/2014/main" id="{00000000-0008-0000-0100-000081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290" name="Check Box 130" descr=" 法人番号がない/わからない →　" hidden="1">
                <a:extLst>
                  <a:ext uri="{63B3BB69-23CF-44E3-9099-C40C66FF867C}">
                    <a14:compatExt spid="_x0000_s92290"/>
                  </a:ext>
                  <a:ext uri="{FF2B5EF4-FFF2-40B4-BE49-F238E27FC236}">
                    <a16:creationId xmlns:a16="http://schemas.microsoft.com/office/drawing/2014/main" id="{00000000-0008-0000-0100-000082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51</xdr:row>
          <xdr:rowOff>40821</xdr:rowOff>
        </xdr:from>
        <xdr:to>
          <xdr:col>2</xdr:col>
          <xdr:colOff>136072</xdr:colOff>
          <xdr:row>51</xdr:row>
          <xdr:rowOff>231321</xdr:rowOff>
        </xdr:to>
        <xdr:grpSp>
          <xdr:nvGrpSpPr>
            <xdr:cNvPr id="5" name="グループ化 4">
              <a:extLst>
                <a:ext uri="{FF2B5EF4-FFF2-40B4-BE49-F238E27FC236}">
                  <a16:creationId xmlns:a16="http://schemas.microsoft.com/office/drawing/2014/main" id="{F1E8C13E-FAD8-429F-9B30-E5D3B479DBD4}"/>
                </a:ext>
              </a:extLst>
            </xdr:cNvPr>
            <xdr:cNvGrpSpPr/>
          </xdr:nvGrpSpPr>
          <xdr:grpSpPr>
            <a:xfrm>
              <a:off x="4218215" y="14205857"/>
              <a:ext cx="8069036" cy="190500"/>
              <a:chOff x="4219574" y="3570514"/>
              <a:chExt cx="8069036" cy="190500"/>
            </a:xfrm>
          </xdr:grpSpPr>
          <xdr:sp macro="" textlink="">
            <xdr:nvSpPr>
              <xdr:cNvPr id="92292" name="Check Box 132" descr=" 法人番号(13桁)" hidden="1">
                <a:extLst>
                  <a:ext uri="{63B3BB69-23CF-44E3-9099-C40C66FF867C}">
                    <a14:compatExt spid="_x0000_s92292"/>
                  </a:ext>
                  <a:ext uri="{FF2B5EF4-FFF2-40B4-BE49-F238E27FC236}">
                    <a16:creationId xmlns:a16="http://schemas.microsoft.com/office/drawing/2014/main" id="{00000000-0008-0000-0100-000084680100}"/>
                  </a:ext>
                </a:extLst>
              </xdr:cNvPr>
              <xdr:cNvSpPr/>
            </xdr:nvSpPr>
            <xdr:spPr bwMode="auto">
              <a:xfrm>
                <a:off x="4219574"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293" name="Check Box 133" descr=" 法人登記簿謄本等を添付" hidden="1">
                <a:extLst>
                  <a:ext uri="{63B3BB69-23CF-44E3-9099-C40C66FF867C}">
                    <a14:compatExt spid="_x0000_s92293"/>
                  </a:ext>
                  <a:ext uri="{FF2B5EF4-FFF2-40B4-BE49-F238E27FC236}">
                    <a16:creationId xmlns:a16="http://schemas.microsoft.com/office/drawing/2014/main" id="{00000000-0008-0000-0100-00008568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2294" name="Check Box 134" descr=" LEI番号(20文字)" hidden="1">
                <a:extLst>
                  <a:ext uri="{63B3BB69-23CF-44E3-9099-C40C66FF867C}">
                    <a14:compatExt spid="_x0000_s92294"/>
                  </a:ext>
                  <a:ext uri="{FF2B5EF4-FFF2-40B4-BE49-F238E27FC236}">
                    <a16:creationId xmlns:a16="http://schemas.microsoft.com/office/drawing/2014/main" id="{00000000-0008-0000-0100-000086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295" name="Check Box 135" descr=" 法人番号がない/わからない →　" hidden="1">
                <a:extLst>
                  <a:ext uri="{63B3BB69-23CF-44E3-9099-C40C66FF867C}">
                    <a14:compatExt spid="_x0000_s92295"/>
                  </a:ext>
                  <a:ext uri="{FF2B5EF4-FFF2-40B4-BE49-F238E27FC236}">
                    <a16:creationId xmlns:a16="http://schemas.microsoft.com/office/drawing/2014/main" id="{00000000-0008-0000-0100-000087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63</xdr:row>
          <xdr:rowOff>40821</xdr:rowOff>
        </xdr:from>
        <xdr:to>
          <xdr:col>1</xdr:col>
          <xdr:colOff>5594679</xdr:colOff>
          <xdr:row>63</xdr:row>
          <xdr:rowOff>231321</xdr:rowOff>
        </xdr:to>
        <xdr:grpSp>
          <xdr:nvGrpSpPr>
            <xdr:cNvPr id="7" name="グループ化 6">
              <a:extLst>
                <a:ext uri="{FF2B5EF4-FFF2-40B4-BE49-F238E27FC236}">
                  <a16:creationId xmlns:a16="http://schemas.microsoft.com/office/drawing/2014/main" id="{5E38C448-86A2-4267-BC55-29D8E8CBD5F6}"/>
                </a:ext>
              </a:extLst>
            </xdr:cNvPr>
            <xdr:cNvGrpSpPr/>
          </xdr:nvGrpSpPr>
          <xdr:grpSpPr>
            <a:xfrm>
              <a:off x="4218215" y="17784535"/>
              <a:ext cx="5567464" cy="190500"/>
              <a:chOff x="4219575" y="3570514"/>
              <a:chExt cx="5567464" cy="190500"/>
            </a:xfrm>
          </xdr:grpSpPr>
          <xdr:sp macro="" textlink="">
            <xdr:nvSpPr>
              <xdr:cNvPr id="92309" name="Check Box 149" descr=" 法人番号(13桁)" hidden="1">
                <a:extLst>
                  <a:ext uri="{63B3BB69-23CF-44E3-9099-C40C66FF867C}">
                    <a14:compatExt spid="_x0000_s92309"/>
                  </a:ext>
                  <a:ext uri="{FF2B5EF4-FFF2-40B4-BE49-F238E27FC236}">
                    <a16:creationId xmlns:a16="http://schemas.microsoft.com/office/drawing/2014/main" id="{00000000-0008-0000-0100-000095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11" name="Check Box 151" descr=" LEI番号(20文字)" hidden="1">
                <a:extLst>
                  <a:ext uri="{63B3BB69-23CF-44E3-9099-C40C66FF867C}">
                    <a14:compatExt spid="_x0000_s92311"/>
                  </a:ext>
                  <a:ext uri="{FF2B5EF4-FFF2-40B4-BE49-F238E27FC236}">
                    <a16:creationId xmlns:a16="http://schemas.microsoft.com/office/drawing/2014/main" id="{00000000-0008-0000-0100-000097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12" name="Check Box 152" descr=" 法人番号がない/わからない" hidden="1">
                <a:extLst>
                  <a:ext uri="{63B3BB69-23CF-44E3-9099-C40C66FF867C}">
                    <a14:compatExt spid="_x0000_s92312"/>
                  </a:ext>
                  <a:ext uri="{FF2B5EF4-FFF2-40B4-BE49-F238E27FC236}">
                    <a16:creationId xmlns:a16="http://schemas.microsoft.com/office/drawing/2014/main" id="{00000000-0008-0000-0100-000098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69</xdr:row>
          <xdr:rowOff>40821</xdr:rowOff>
        </xdr:from>
        <xdr:to>
          <xdr:col>1</xdr:col>
          <xdr:colOff>5594679</xdr:colOff>
          <xdr:row>69</xdr:row>
          <xdr:rowOff>231321</xdr:rowOff>
        </xdr:to>
        <xdr:grpSp>
          <xdr:nvGrpSpPr>
            <xdr:cNvPr id="15" name="グループ化 14">
              <a:extLst>
                <a:ext uri="{FF2B5EF4-FFF2-40B4-BE49-F238E27FC236}">
                  <a16:creationId xmlns:a16="http://schemas.microsoft.com/office/drawing/2014/main" id="{20BA7D1F-3ECA-4E4C-807B-D359D7F490F1}"/>
                </a:ext>
              </a:extLst>
            </xdr:cNvPr>
            <xdr:cNvGrpSpPr/>
          </xdr:nvGrpSpPr>
          <xdr:grpSpPr>
            <a:xfrm>
              <a:off x="4218215" y="20016107"/>
              <a:ext cx="5567464" cy="190500"/>
              <a:chOff x="4219575" y="3570514"/>
              <a:chExt cx="5567464" cy="190500"/>
            </a:xfrm>
          </xdr:grpSpPr>
          <xdr:sp macro="" textlink="">
            <xdr:nvSpPr>
              <xdr:cNvPr id="92345" name="Check Box 185" descr=" 法人番号(13桁)" hidden="1">
                <a:extLst>
                  <a:ext uri="{63B3BB69-23CF-44E3-9099-C40C66FF867C}">
                    <a14:compatExt spid="_x0000_s92345"/>
                  </a:ext>
                  <a:ext uri="{FF2B5EF4-FFF2-40B4-BE49-F238E27FC236}">
                    <a16:creationId xmlns:a16="http://schemas.microsoft.com/office/drawing/2014/main" id="{00000000-0008-0000-0100-0000B9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46" name="Check Box 186" descr=" LEI番号(20文字)" hidden="1">
                <a:extLst>
                  <a:ext uri="{63B3BB69-23CF-44E3-9099-C40C66FF867C}">
                    <a14:compatExt spid="_x0000_s92346"/>
                  </a:ext>
                  <a:ext uri="{FF2B5EF4-FFF2-40B4-BE49-F238E27FC236}">
                    <a16:creationId xmlns:a16="http://schemas.microsoft.com/office/drawing/2014/main" id="{00000000-0008-0000-0100-0000BA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47" name="Check Box 187" descr=" 法人番号がない/わからない" hidden="1">
                <a:extLst>
                  <a:ext uri="{63B3BB69-23CF-44E3-9099-C40C66FF867C}">
                    <a14:compatExt spid="_x0000_s92347"/>
                  </a:ext>
                  <a:ext uri="{FF2B5EF4-FFF2-40B4-BE49-F238E27FC236}">
                    <a16:creationId xmlns:a16="http://schemas.microsoft.com/office/drawing/2014/main" id="{00000000-0008-0000-0100-0000BB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75</xdr:row>
          <xdr:rowOff>40821</xdr:rowOff>
        </xdr:from>
        <xdr:to>
          <xdr:col>1</xdr:col>
          <xdr:colOff>5594679</xdr:colOff>
          <xdr:row>75</xdr:row>
          <xdr:rowOff>231321</xdr:rowOff>
        </xdr:to>
        <xdr:grpSp>
          <xdr:nvGrpSpPr>
            <xdr:cNvPr id="16" name="グループ化 15">
              <a:extLst>
                <a:ext uri="{FF2B5EF4-FFF2-40B4-BE49-F238E27FC236}">
                  <a16:creationId xmlns:a16="http://schemas.microsoft.com/office/drawing/2014/main" id="{612DD07F-62E7-410B-AA48-80DCC8DC393B}"/>
                </a:ext>
              </a:extLst>
            </xdr:cNvPr>
            <xdr:cNvGrpSpPr/>
          </xdr:nvGrpSpPr>
          <xdr:grpSpPr>
            <a:xfrm>
              <a:off x="4218215" y="22247678"/>
              <a:ext cx="5567464" cy="190500"/>
              <a:chOff x="4219575" y="3570514"/>
              <a:chExt cx="5567464" cy="190500"/>
            </a:xfrm>
          </xdr:grpSpPr>
          <xdr:sp macro="" textlink="">
            <xdr:nvSpPr>
              <xdr:cNvPr id="92348" name="Check Box 188" descr=" 法人番号(13桁)" hidden="1">
                <a:extLst>
                  <a:ext uri="{63B3BB69-23CF-44E3-9099-C40C66FF867C}">
                    <a14:compatExt spid="_x0000_s92348"/>
                  </a:ext>
                  <a:ext uri="{FF2B5EF4-FFF2-40B4-BE49-F238E27FC236}">
                    <a16:creationId xmlns:a16="http://schemas.microsoft.com/office/drawing/2014/main" id="{00000000-0008-0000-0100-0000BC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49" name="Check Box 189" descr=" LEI番号(20文字)" hidden="1">
                <a:extLst>
                  <a:ext uri="{63B3BB69-23CF-44E3-9099-C40C66FF867C}">
                    <a14:compatExt spid="_x0000_s92349"/>
                  </a:ext>
                  <a:ext uri="{FF2B5EF4-FFF2-40B4-BE49-F238E27FC236}">
                    <a16:creationId xmlns:a16="http://schemas.microsoft.com/office/drawing/2014/main" id="{00000000-0008-0000-0100-0000BD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50" name="Check Box 190" descr=" 法人番号がない/わからない" hidden="1">
                <a:extLst>
                  <a:ext uri="{63B3BB69-23CF-44E3-9099-C40C66FF867C}">
                    <a14:compatExt spid="_x0000_s92350"/>
                  </a:ext>
                  <a:ext uri="{FF2B5EF4-FFF2-40B4-BE49-F238E27FC236}">
                    <a16:creationId xmlns:a16="http://schemas.microsoft.com/office/drawing/2014/main" id="{00000000-0008-0000-0100-0000BE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85</xdr:row>
          <xdr:rowOff>40821</xdr:rowOff>
        </xdr:from>
        <xdr:to>
          <xdr:col>1</xdr:col>
          <xdr:colOff>5594679</xdr:colOff>
          <xdr:row>85</xdr:row>
          <xdr:rowOff>231321</xdr:rowOff>
        </xdr:to>
        <xdr:grpSp>
          <xdr:nvGrpSpPr>
            <xdr:cNvPr id="17" name="グループ化 16">
              <a:extLst>
                <a:ext uri="{FF2B5EF4-FFF2-40B4-BE49-F238E27FC236}">
                  <a16:creationId xmlns:a16="http://schemas.microsoft.com/office/drawing/2014/main" id="{B1BE18E6-CE67-4098-BC74-90B74F05F944}"/>
                </a:ext>
              </a:extLst>
            </xdr:cNvPr>
            <xdr:cNvGrpSpPr/>
          </xdr:nvGrpSpPr>
          <xdr:grpSpPr>
            <a:xfrm>
              <a:off x="4218215" y="25146000"/>
              <a:ext cx="5567464" cy="190500"/>
              <a:chOff x="4219575" y="3570514"/>
              <a:chExt cx="5567464" cy="190500"/>
            </a:xfrm>
          </xdr:grpSpPr>
          <xdr:sp macro="" textlink="">
            <xdr:nvSpPr>
              <xdr:cNvPr id="92351" name="Check Box 191" descr=" 法人番号(13桁)" hidden="1">
                <a:extLst>
                  <a:ext uri="{63B3BB69-23CF-44E3-9099-C40C66FF867C}">
                    <a14:compatExt spid="_x0000_s92351"/>
                  </a:ext>
                  <a:ext uri="{FF2B5EF4-FFF2-40B4-BE49-F238E27FC236}">
                    <a16:creationId xmlns:a16="http://schemas.microsoft.com/office/drawing/2014/main" id="{00000000-0008-0000-0100-0000BF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52" name="Check Box 192" descr=" LEI番号(20文字)" hidden="1">
                <a:extLst>
                  <a:ext uri="{63B3BB69-23CF-44E3-9099-C40C66FF867C}">
                    <a14:compatExt spid="_x0000_s92352"/>
                  </a:ext>
                  <a:ext uri="{FF2B5EF4-FFF2-40B4-BE49-F238E27FC236}">
                    <a16:creationId xmlns:a16="http://schemas.microsoft.com/office/drawing/2014/main" id="{00000000-0008-0000-0100-0000C0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53" name="Check Box 193" descr=" 法人番号がない/わからない" hidden="1">
                <a:extLst>
                  <a:ext uri="{63B3BB69-23CF-44E3-9099-C40C66FF867C}">
                    <a14:compatExt spid="_x0000_s92353"/>
                  </a:ext>
                  <a:ext uri="{FF2B5EF4-FFF2-40B4-BE49-F238E27FC236}">
                    <a16:creationId xmlns:a16="http://schemas.microsoft.com/office/drawing/2014/main" id="{00000000-0008-0000-0100-0000C1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100</xdr:row>
          <xdr:rowOff>40821</xdr:rowOff>
        </xdr:from>
        <xdr:to>
          <xdr:col>1</xdr:col>
          <xdr:colOff>5594679</xdr:colOff>
          <xdr:row>100</xdr:row>
          <xdr:rowOff>231321</xdr:rowOff>
        </xdr:to>
        <xdr:grpSp>
          <xdr:nvGrpSpPr>
            <xdr:cNvPr id="18" name="グループ化 17">
              <a:extLst>
                <a:ext uri="{FF2B5EF4-FFF2-40B4-BE49-F238E27FC236}">
                  <a16:creationId xmlns:a16="http://schemas.microsoft.com/office/drawing/2014/main" id="{1BE4171C-741B-4A57-ADF4-AC8A176A552F}"/>
                </a:ext>
              </a:extLst>
            </xdr:cNvPr>
            <xdr:cNvGrpSpPr/>
          </xdr:nvGrpSpPr>
          <xdr:grpSpPr>
            <a:xfrm>
              <a:off x="4218215" y="29772428"/>
              <a:ext cx="5567464" cy="190500"/>
              <a:chOff x="4219575" y="3570514"/>
              <a:chExt cx="5567464" cy="190500"/>
            </a:xfrm>
          </xdr:grpSpPr>
          <xdr:sp macro="" textlink="">
            <xdr:nvSpPr>
              <xdr:cNvPr id="92354" name="Check Box 194" descr=" 法人番号(13桁)" hidden="1">
                <a:extLst>
                  <a:ext uri="{63B3BB69-23CF-44E3-9099-C40C66FF867C}">
                    <a14:compatExt spid="_x0000_s92354"/>
                  </a:ext>
                  <a:ext uri="{FF2B5EF4-FFF2-40B4-BE49-F238E27FC236}">
                    <a16:creationId xmlns:a16="http://schemas.microsoft.com/office/drawing/2014/main" id="{00000000-0008-0000-0100-0000C2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55" name="Check Box 195" descr=" LEI番号(20文字)" hidden="1">
                <a:extLst>
                  <a:ext uri="{63B3BB69-23CF-44E3-9099-C40C66FF867C}">
                    <a14:compatExt spid="_x0000_s92355"/>
                  </a:ext>
                  <a:ext uri="{FF2B5EF4-FFF2-40B4-BE49-F238E27FC236}">
                    <a16:creationId xmlns:a16="http://schemas.microsoft.com/office/drawing/2014/main" id="{00000000-0008-0000-0100-0000C3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56" name="Check Box 196" descr=" 法人番号がない/わからない" hidden="1">
                <a:extLst>
                  <a:ext uri="{63B3BB69-23CF-44E3-9099-C40C66FF867C}">
                    <a14:compatExt spid="_x0000_s92356"/>
                  </a:ext>
                  <a:ext uri="{FF2B5EF4-FFF2-40B4-BE49-F238E27FC236}">
                    <a16:creationId xmlns:a16="http://schemas.microsoft.com/office/drawing/2014/main" id="{00000000-0008-0000-0100-0000C4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115</xdr:row>
          <xdr:rowOff>40821</xdr:rowOff>
        </xdr:from>
        <xdr:to>
          <xdr:col>1</xdr:col>
          <xdr:colOff>5594679</xdr:colOff>
          <xdr:row>115</xdr:row>
          <xdr:rowOff>231321</xdr:rowOff>
        </xdr:to>
        <xdr:grpSp>
          <xdr:nvGrpSpPr>
            <xdr:cNvPr id="19" name="グループ化 18">
              <a:extLst>
                <a:ext uri="{FF2B5EF4-FFF2-40B4-BE49-F238E27FC236}">
                  <a16:creationId xmlns:a16="http://schemas.microsoft.com/office/drawing/2014/main" id="{1683A172-18B0-4F5C-A2A4-804B77E47C19}"/>
                </a:ext>
              </a:extLst>
            </xdr:cNvPr>
            <xdr:cNvGrpSpPr/>
          </xdr:nvGrpSpPr>
          <xdr:grpSpPr>
            <a:xfrm>
              <a:off x="4218215" y="34208357"/>
              <a:ext cx="5567464" cy="190500"/>
              <a:chOff x="4219575" y="3570514"/>
              <a:chExt cx="5567464" cy="190500"/>
            </a:xfrm>
          </xdr:grpSpPr>
          <xdr:sp macro="" textlink="">
            <xdr:nvSpPr>
              <xdr:cNvPr id="92357" name="Check Box 197" descr=" 法人番号(13桁)" hidden="1">
                <a:extLst>
                  <a:ext uri="{63B3BB69-23CF-44E3-9099-C40C66FF867C}">
                    <a14:compatExt spid="_x0000_s92357"/>
                  </a:ext>
                  <a:ext uri="{FF2B5EF4-FFF2-40B4-BE49-F238E27FC236}">
                    <a16:creationId xmlns:a16="http://schemas.microsoft.com/office/drawing/2014/main" id="{00000000-0008-0000-0100-0000C5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58" name="Check Box 198" descr=" LEI番号(20文字)" hidden="1">
                <a:extLst>
                  <a:ext uri="{63B3BB69-23CF-44E3-9099-C40C66FF867C}">
                    <a14:compatExt spid="_x0000_s92358"/>
                  </a:ext>
                  <a:ext uri="{FF2B5EF4-FFF2-40B4-BE49-F238E27FC236}">
                    <a16:creationId xmlns:a16="http://schemas.microsoft.com/office/drawing/2014/main" id="{00000000-0008-0000-0100-0000C6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59" name="Check Box 199" descr=" 法人番号がない/わからない" hidden="1">
                <a:extLst>
                  <a:ext uri="{63B3BB69-23CF-44E3-9099-C40C66FF867C}">
                    <a14:compatExt spid="_x0000_s92359"/>
                  </a:ext>
                  <a:ext uri="{FF2B5EF4-FFF2-40B4-BE49-F238E27FC236}">
                    <a16:creationId xmlns:a16="http://schemas.microsoft.com/office/drawing/2014/main" id="{00000000-0008-0000-0100-0000C7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175</xdr:row>
          <xdr:rowOff>40821</xdr:rowOff>
        </xdr:from>
        <xdr:to>
          <xdr:col>1</xdr:col>
          <xdr:colOff>5594679</xdr:colOff>
          <xdr:row>175</xdr:row>
          <xdr:rowOff>231321</xdr:rowOff>
        </xdr:to>
        <xdr:grpSp>
          <xdr:nvGrpSpPr>
            <xdr:cNvPr id="20" name="グループ化 19">
              <a:extLst>
                <a:ext uri="{FF2B5EF4-FFF2-40B4-BE49-F238E27FC236}">
                  <a16:creationId xmlns:a16="http://schemas.microsoft.com/office/drawing/2014/main" id="{D5D3F064-59CC-4AA7-AEC1-81D795A3A08C}"/>
                </a:ext>
              </a:extLst>
            </xdr:cNvPr>
            <xdr:cNvGrpSpPr/>
          </xdr:nvGrpSpPr>
          <xdr:grpSpPr>
            <a:xfrm>
              <a:off x="4218215" y="51952071"/>
              <a:ext cx="5567464" cy="190500"/>
              <a:chOff x="4219575" y="3570514"/>
              <a:chExt cx="5567464" cy="190500"/>
            </a:xfrm>
          </xdr:grpSpPr>
          <xdr:sp macro="" textlink="">
            <xdr:nvSpPr>
              <xdr:cNvPr id="92360" name="Check Box 200" descr=" 法人番号(13桁)" hidden="1">
                <a:extLst>
                  <a:ext uri="{63B3BB69-23CF-44E3-9099-C40C66FF867C}">
                    <a14:compatExt spid="_x0000_s92360"/>
                  </a:ext>
                  <a:ext uri="{FF2B5EF4-FFF2-40B4-BE49-F238E27FC236}">
                    <a16:creationId xmlns:a16="http://schemas.microsoft.com/office/drawing/2014/main" id="{00000000-0008-0000-0100-0000C8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61" name="Check Box 201" descr=" LEI番号(20文字)" hidden="1">
                <a:extLst>
                  <a:ext uri="{63B3BB69-23CF-44E3-9099-C40C66FF867C}">
                    <a14:compatExt spid="_x0000_s92361"/>
                  </a:ext>
                  <a:ext uri="{FF2B5EF4-FFF2-40B4-BE49-F238E27FC236}">
                    <a16:creationId xmlns:a16="http://schemas.microsoft.com/office/drawing/2014/main" id="{00000000-0008-0000-0100-0000C9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62" name="Check Box 202" descr=" 法人番号がない/わからない" hidden="1">
                <a:extLst>
                  <a:ext uri="{63B3BB69-23CF-44E3-9099-C40C66FF867C}">
                    <a14:compatExt spid="_x0000_s92362"/>
                  </a:ext>
                  <a:ext uri="{FF2B5EF4-FFF2-40B4-BE49-F238E27FC236}">
                    <a16:creationId xmlns:a16="http://schemas.microsoft.com/office/drawing/2014/main" id="{00000000-0008-0000-0100-0000CA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106</xdr:row>
          <xdr:rowOff>19050</xdr:rowOff>
        </xdr:from>
        <xdr:to>
          <xdr:col>2</xdr:col>
          <xdr:colOff>1143000</xdr:colOff>
          <xdr:row>106</xdr:row>
          <xdr:rowOff>200025</xdr:rowOff>
        </xdr:to>
        <xdr:sp macro="" textlink="">
          <xdr:nvSpPr>
            <xdr:cNvPr id="92428" name="Check Box 268" descr=" 不明" hidden="1">
              <a:extLst>
                <a:ext uri="{63B3BB69-23CF-44E3-9099-C40C66FF867C}">
                  <a14:compatExt spid="_x0000_s92428"/>
                </a:ext>
                <a:ext uri="{FF2B5EF4-FFF2-40B4-BE49-F238E27FC236}">
                  <a16:creationId xmlns:a16="http://schemas.microsoft.com/office/drawing/2014/main" id="{00000000-0008-0000-0100-00000C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xdr:row>
          <xdr:rowOff>19050</xdr:rowOff>
        </xdr:from>
        <xdr:to>
          <xdr:col>1</xdr:col>
          <xdr:colOff>2600325</xdr:colOff>
          <xdr:row>140</xdr:row>
          <xdr:rowOff>190500</xdr:rowOff>
        </xdr:to>
        <xdr:sp macro="" textlink="">
          <xdr:nvSpPr>
            <xdr:cNvPr id="92430" name="Check Box 270" descr=" 認定を受けている場合はチェック" hidden="1">
              <a:extLst>
                <a:ext uri="{63B3BB69-23CF-44E3-9099-C40C66FF867C}">
                  <a14:compatExt spid="_x0000_s92430"/>
                </a:ext>
                <a:ext uri="{FF2B5EF4-FFF2-40B4-BE49-F238E27FC236}">
                  <a16:creationId xmlns:a16="http://schemas.microsoft.com/office/drawing/2014/main" id="{00000000-0008-0000-0100-00000E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136</xdr:row>
          <xdr:rowOff>19050</xdr:rowOff>
        </xdr:from>
        <xdr:to>
          <xdr:col>1</xdr:col>
          <xdr:colOff>4962525</xdr:colOff>
          <xdr:row>136</xdr:row>
          <xdr:rowOff>200025</xdr:rowOff>
        </xdr:to>
        <xdr:sp macro="" textlink="">
          <xdr:nvSpPr>
            <xdr:cNvPr id="92431" name="Check Box 271" descr=" 未定だが、適合ラベル交付日より2年間以上を保証" hidden="1">
              <a:extLst>
                <a:ext uri="{63B3BB69-23CF-44E3-9099-C40C66FF867C}">
                  <a14:compatExt spid="_x0000_s92431"/>
                </a:ext>
                <a:ext uri="{FF2B5EF4-FFF2-40B4-BE49-F238E27FC236}">
                  <a16:creationId xmlns:a16="http://schemas.microsoft.com/office/drawing/2014/main" id="{00000000-0008-0000-0100-00000F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136</xdr:row>
          <xdr:rowOff>19050</xdr:rowOff>
        </xdr:from>
        <xdr:to>
          <xdr:col>2</xdr:col>
          <xdr:colOff>1143000</xdr:colOff>
          <xdr:row>136</xdr:row>
          <xdr:rowOff>200025</xdr:rowOff>
        </xdr:to>
        <xdr:sp macro="" textlink="">
          <xdr:nvSpPr>
            <xdr:cNvPr id="92432" name="Check Box 272" descr=" 不明" hidden="1">
              <a:extLst>
                <a:ext uri="{63B3BB69-23CF-44E3-9099-C40C66FF867C}">
                  <a14:compatExt spid="_x0000_s92432"/>
                </a:ext>
                <a:ext uri="{FF2B5EF4-FFF2-40B4-BE49-F238E27FC236}">
                  <a16:creationId xmlns:a16="http://schemas.microsoft.com/office/drawing/2014/main" id="{00000000-0008-0000-0100-000010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xdr:row>
          <xdr:rowOff>9525</xdr:rowOff>
        </xdr:from>
        <xdr:to>
          <xdr:col>1</xdr:col>
          <xdr:colOff>2733675</xdr:colOff>
          <xdr:row>139</xdr:row>
          <xdr:rowOff>0</xdr:rowOff>
        </xdr:to>
        <xdr:sp macro="" textlink="">
          <xdr:nvSpPr>
            <xdr:cNvPr id="92433" name="Check Box 273" descr=" 適合ラベルを取得済み" hidden="1">
              <a:extLst>
                <a:ext uri="{63B3BB69-23CF-44E3-9099-C40C66FF867C}">
                  <a14:compatExt spid="_x0000_s92433"/>
                </a:ext>
                <a:ext uri="{FF2B5EF4-FFF2-40B4-BE49-F238E27FC236}">
                  <a16:creationId xmlns:a16="http://schemas.microsoft.com/office/drawing/2014/main" id="{00000000-0008-0000-0100-000011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130</xdr:row>
          <xdr:rowOff>40821</xdr:rowOff>
        </xdr:from>
        <xdr:to>
          <xdr:col>1</xdr:col>
          <xdr:colOff>5594679</xdr:colOff>
          <xdr:row>130</xdr:row>
          <xdr:rowOff>231321</xdr:rowOff>
        </xdr:to>
        <xdr:grpSp>
          <xdr:nvGrpSpPr>
            <xdr:cNvPr id="3" name="グループ化 2">
              <a:extLst>
                <a:ext uri="{FF2B5EF4-FFF2-40B4-BE49-F238E27FC236}">
                  <a16:creationId xmlns:a16="http://schemas.microsoft.com/office/drawing/2014/main" id="{B401A5E3-E85C-43D4-A0D8-1E4F316AD233}"/>
                </a:ext>
              </a:extLst>
            </xdr:cNvPr>
            <xdr:cNvGrpSpPr/>
          </xdr:nvGrpSpPr>
          <xdr:grpSpPr>
            <a:xfrm>
              <a:off x="4218215" y="38644285"/>
              <a:ext cx="5567464" cy="190500"/>
              <a:chOff x="4219575" y="3570514"/>
              <a:chExt cx="5567464" cy="190500"/>
            </a:xfrm>
          </xdr:grpSpPr>
          <xdr:sp macro="" textlink="">
            <xdr:nvSpPr>
              <xdr:cNvPr id="92434" name="Check Box 274" descr=" 法人番号(13桁)" hidden="1">
                <a:extLst>
                  <a:ext uri="{63B3BB69-23CF-44E3-9099-C40C66FF867C}">
                    <a14:compatExt spid="_x0000_s92434"/>
                  </a:ext>
                  <a:ext uri="{FF2B5EF4-FFF2-40B4-BE49-F238E27FC236}">
                    <a16:creationId xmlns:a16="http://schemas.microsoft.com/office/drawing/2014/main" id="{00000000-0008-0000-0100-00001269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435" name="Check Box 275" descr=" LEI番号(20文字)" hidden="1">
                <a:extLst>
                  <a:ext uri="{63B3BB69-23CF-44E3-9099-C40C66FF867C}">
                    <a14:compatExt spid="_x0000_s92435"/>
                  </a:ext>
                  <a:ext uri="{FF2B5EF4-FFF2-40B4-BE49-F238E27FC236}">
                    <a16:creationId xmlns:a16="http://schemas.microsoft.com/office/drawing/2014/main" id="{00000000-0008-0000-0100-00001369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436" name="Check Box 276" descr=" 法人番号がない/わからない" hidden="1">
                <a:extLst>
                  <a:ext uri="{63B3BB69-23CF-44E3-9099-C40C66FF867C}">
                    <a14:compatExt spid="_x0000_s92436"/>
                  </a:ext>
                  <a:ext uri="{FF2B5EF4-FFF2-40B4-BE49-F238E27FC236}">
                    <a16:creationId xmlns:a16="http://schemas.microsoft.com/office/drawing/2014/main" id="{00000000-0008-0000-0100-00001469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xdr:row>
          <xdr:rowOff>19050</xdr:rowOff>
        </xdr:from>
        <xdr:to>
          <xdr:col>1</xdr:col>
          <xdr:colOff>2600325</xdr:colOff>
          <xdr:row>155</xdr:row>
          <xdr:rowOff>190500</xdr:rowOff>
        </xdr:to>
        <xdr:sp macro="" textlink="">
          <xdr:nvSpPr>
            <xdr:cNvPr id="92437" name="Check Box 277" descr=" 認定を受けている場合はチェック" hidden="1">
              <a:extLst>
                <a:ext uri="{63B3BB69-23CF-44E3-9099-C40C66FF867C}">
                  <a14:compatExt spid="_x0000_s92437"/>
                </a:ext>
                <a:ext uri="{FF2B5EF4-FFF2-40B4-BE49-F238E27FC236}">
                  <a16:creationId xmlns:a16="http://schemas.microsoft.com/office/drawing/2014/main" id="{00000000-0008-0000-0100-000015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151</xdr:row>
          <xdr:rowOff>19050</xdr:rowOff>
        </xdr:from>
        <xdr:to>
          <xdr:col>1</xdr:col>
          <xdr:colOff>4962525</xdr:colOff>
          <xdr:row>151</xdr:row>
          <xdr:rowOff>200025</xdr:rowOff>
        </xdr:to>
        <xdr:sp macro="" textlink="">
          <xdr:nvSpPr>
            <xdr:cNvPr id="92438" name="Check Box 278" descr=" 未定だが、適合ラベル交付日より2年間以上を保証" hidden="1">
              <a:extLst>
                <a:ext uri="{63B3BB69-23CF-44E3-9099-C40C66FF867C}">
                  <a14:compatExt spid="_x0000_s92438"/>
                </a:ext>
                <a:ext uri="{FF2B5EF4-FFF2-40B4-BE49-F238E27FC236}">
                  <a16:creationId xmlns:a16="http://schemas.microsoft.com/office/drawing/2014/main" id="{00000000-0008-0000-0100-000016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151</xdr:row>
          <xdr:rowOff>19050</xdr:rowOff>
        </xdr:from>
        <xdr:to>
          <xdr:col>2</xdr:col>
          <xdr:colOff>1143000</xdr:colOff>
          <xdr:row>151</xdr:row>
          <xdr:rowOff>200025</xdr:rowOff>
        </xdr:to>
        <xdr:sp macro="" textlink="">
          <xdr:nvSpPr>
            <xdr:cNvPr id="92439" name="Check Box 279" descr=" 不明" hidden="1">
              <a:extLst>
                <a:ext uri="{63B3BB69-23CF-44E3-9099-C40C66FF867C}">
                  <a14:compatExt spid="_x0000_s92439"/>
                </a:ext>
                <a:ext uri="{FF2B5EF4-FFF2-40B4-BE49-F238E27FC236}">
                  <a16:creationId xmlns:a16="http://schemas.microsoft.com/office/drawing/2014/main" id="{00000000-0008-0000-0100-000017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xdr:row>
          <xdr:rowOff>9525</xdr:rowOff>
        </xdr:from>
        <xdr:to>
          <xdr:col>1</xdr:col>
          <xdr:colOff>2733675</xdr:colOff>
          <xdr:row>154</xdr:row>
          <xdr:rowOff>0</xdr:rowOff>
        </xdr:to>
        <xdr:sp macro="" textlink="">
          <xdr:nvSpPr>
            <xdr:cNvPr id="92440" name="Check Box 280" descr=" 適合ラベルを取得済み" hidden="1">
              <a:extLst>
                <a:ext uri="{63B3BB69-23CF-44E3-9099-C40C66FF867C}">
                  <a14:compatExt spid="_x0000_s92440"/>
                </a:ext>
                <a:ext uri="{FF2B5EF4-FFF2-40B4-BE49-F238E27FC236}">
                  <a16:creationId xmlns:a16="http://schemas.microsoft.com/office/drawing/2014/main" id="{00000000-0008-0000-0100-000018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145</xdr:row>
          <xdr:rowOff>40821</xdr:rowOff>
        </xdr:from>
        <xdr:to>
          <xdr:col>1</xdr:col>
          <xdr:colOff>5594679</xdr:colOff>
          <xdr:row>145</xdr:row>
          <xdr:rowOff>231321</xdr:rowOff>
        </xdr:to>
        <xdr:grpSp>
          <xdr:nvGrpSpPr>
            <xdr:cNvPr id="6" name="グループ化 5">
              <a:extLst>
                <a:ext uri="{FF2B5EF4-FFF2-40B4-BE49-F238E27FC236}">
                  <a16:creationId xmlns:a16="http://schemas.microsoft.com/office/drawing/2014/main" id="{2BF7C712-7434-4B49-B361-ED4194F23668}"/>
                </a:ext>
              </a:extLst>
            </xdr:cNvPr>
            <xdr:cNvGrpSpPr/>
          </xdr:nvGrpSpPr>
          <xdr:grpSpPr>
            <a:xfrm>
              <a:off x="4218215" y="43080214"/>
              <a:ext cx="5567464" cy="190500"/>
              <a:chOff x="4219575" y="3570514"/>
              <a:chExt cx="5567464" cy="190500"/>
            </a:xfrm>
          </xdr:grpSpPr>
          <xdr:sp macro="" textlink="">
            <xdr:nvSpPr>
              <xdr:cNvPr id="92441" name="Check Box 281" descr=" 法人番号(13桁)" hidden="1">
                <a:extLst>
                  <a:ext uri="{63B3BB69-23CF-44E3-9099-C40C66FF867C}">
                    <a14:compatExt spid="_x0000_s92441"/>
                  </a:ext>
                  <a:ext uri="{FF2B5EF4-FFF2-40B4-BE49-F238E27FC236}">
                    <a16:creationId xmlns:a16="http://schemas.microsoft.com/office/drawing/2014/main" id="{00000000-0008-0000-0100-00001969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442" name="Check Box 282" descr=" LEI番号(20文字)" hidden="1">
                <a:extLst>
                  <a:ext uri="{63B3BB69-23CF-44E3-9099-C40C66FF867C}">
                    <a14:compatExt spid="_x0000_s92442"/>
                  </a:ext>
                  <a:ext uri="{FF2B5EF4-FFF2-40B4-BE49-F238E27FC236}">
                    <a16:creationId xmlns:a16="http://schemas.microsoft.com/office/drawing/2014/main" id="{00000000-0008-0000-0100-00001A69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443" name="Check Box 283" descr=" 法人番号がない/わからない" hidden="1">
                <a:extLst>
                  <a:ext uri="{63B3BB69-23CF-44E3-9099-C40C66FF867C}">
                    <a14:compatExt spid="_x0000_s92443"/>
                  </a:ext>
                  <a:ext uri="{FF2B5EF4-FFF2-40B4-BE49-F238E27FC236}">
                    <a16:creationId xmlns:a16="http://schemas.microsoft.com/office/drawing/2014/main" id="{00000000-0008-0000-0100-00001B69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xdr:row>
          <xdr:rowOff>19050</xdr:rowOff>
        </xdr:from>
        <xdr:to>
          <xdr:col>1</xdr:col>
          <xdr:colOff>2600325</xdr:colOff>
          <xdr:row>170</xdr:row>
          <xdr:rowOff>190500</xdr:rowOff>
        </xdr:to>
        <xdr:sp macro="" textlink="">
          <xdr:nvSpPr>
            <xdr:cNvPr id="92456" name="Check Box 296" descr=" 認定を受けている場合はチェック" hidden="1">
              <a:extLst>
                <a:ext uri="{63B3BB69-23CF-44E3-9099-C40C66FF867C}">
                  <a14:compatExt spid="_x0000_s92456"/>
                </a:ext>
                <a:ext uri="{FF2B5EF4-FFF2-40B4-BE49-F238E27FC236}">
                  <a16:creationId xmlns:a16="http://schemas.microsoft.com/office/drawing/2014/main" id="{00000000-0008-0000-0100-000028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166</xdr:row>
          <xdr:rowOff>19050</xdr:rowOff>
        </xdr:from>
        <xdr:to>
          <xdr:col>1</xdr:col>
          <xdr:colOff>4962525</xdr:colOff>
          <xdr:row>166</xdr:row>
          <xdr:rowOff>200025</xdr:rowOff>
        </xdr:to>
        <xdr:sp macro="" textlink="">
          <xdr:nvSpPr>
            <xdr:cNvPr id="92457" name="Check Box 297" descr=" 未定だが、適合ラベル交付日より2年間以上を保証" hidden="1">
              <a:extLst>
                <a:ext uri="{63B3BB69-23CF-44E3-9099-C40C66FF867C}">
                  <a14:compatExt spid="_x0000_s92457"/>
                </a:ext>
                <a:ext uri="{FF2B5EF4-FFF2-40B4-BE49-F238E27FC236}">
                  <a16:creationId xmlns:a16="http://schemas.microsoft.com/office/drawing/2014/main" id="{00000000-0008-0000-0100-000029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166</xdr:row>
          <xdr:rowOff>19050</xdr:rowOff>
        </xdr:from>
        <xdr:to>
          <xdr:col>2</xdr:col>
          <xdr:colOff>1143000</xdr:colOff>
          <xdr:row>166</xdr:row>
          <xdr:rowOff>200025</xdr:rowOff>
        </xdr:to>
        <xdr:sp macro="" textlink="">
          <xdr:nvSpPr>
            <xdr:cNvPr id="92458" name="Check Box 298" descr=" 不明" hidden="1">
              <a:extLst>
                <a:ext uri="{63B3BB69-23CF-44E3-9099-C40C66FF867C}">
                  <a14:compatExt spid="_x0000_s92458"/>
                </a:ext>
                <a:ext uri="{FF2B5EF4-FFF2-40B4-BE49-F238E27FC236}">
                  <a16:creationId xmlns:a16="http://schemas.microsoft.com/office/drawing/2014/main" id="{00000000-0008-0000-0100-00002A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xdr:row>
          <xdr:rowOff>9525</xdr:rowOff>
        </xdr:from>
        <xdr:to>
          <xdr:col>1</xdr:col>
          <xdr:colOff>2733675</xdr:colOff>
          <xdr:row>169</xdr:row>
          <xdr:rowOff>0</xdr:rowOff>
        </xdr:to>
        <xdr:sp macro="" textlink="">
          <xdr:nvSpPr>
            <xdr:cNvPr id="92459" name="Check Box 299" descr=" 適合ラベルを取得済み" hidden="1">
              <a:extLst>
                <a:ext uri="{63B3BB69-23CF-44E3-9099-C40C66FF867C}">
                  <a14:compatExt spid="_x0000_s92459"/>
                </a:ext>
                <a:ext uri="{FF2B5EF4-FFF2-40B4-BE49-F238E27FC236}">
                  <a16:creationId xmlns:a16="http://schemas.microsoft.com/office/drawing/2014/main" id="{00000000-0008-0000-0100-00002B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160</xdr:row>
          <xdr:rowOff>40821</xdr:rowOff>
        </xdr:from>
        <xdr:to>
          <xdr:col>1</xdr:col>
          <xdr:colOff>5594679</xdr:colOff>
          <xdr:row>160</xdr:row>
          <xdr:rowOff>231321</xdr:rowOff>
        </xdr:to>
        <xdr:grpSp>
          <xdr:nvGrpSpPr>
            <xdr:cNvPr id="8" name="グループ化 7">
              <a:extLst>
                <a:ext uri="{FF2B5EF4-FFF2-40B4-BE49-F238E27FC236}">
                  <a16:creationId xmlns:a16="http://schemas.microsoft.com/office/drawing/2014/main" id="{938281A5-3D44-4864-AA52-6404CC90E001}"/>
                </a:ext>
              </a:extLst>
            </xdr:cNvPr>
            <xdr:cNvGrpSpPr/>
          </xdr:nvGrpSpPr>
          <xdr:grpSpPr>
            <a:xfrm>
              <a:off x="4218215" y="47516142"/>
              <a:ext cx="5567464" cy="190500"/>
              <a:chOff x="4219575" y="3570514"/>
              <a:chExt cx="5567464" cy="190500"/>
            </a:xfrm>
          </xdr:grpSpPr>
          <xdr:sp macro="" textlink="">
            <xdr:nvSpPr>
              <xdr:cNvPr id="92460" name="Check Box 300" descr=" 法人番号(13桁)" hidden="1">
                <a:extLst>
                  <a:ext uri="{63B3BB69-23CF-44E3-9099-C40C66FF867C}">
                    <a14:compatExt spid="_x0000_s92460"/>
                  </a:ext>
                  <a:ext uri="{FF2B5EF4-FFF2-40B4-BE49-F238E27FC236}">
                    <a16:creationId xmlns:a16="http://schemas.microsoft.com/office/drawing/2014/main" id="{00000000-0008-0000-0100-00002C69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461" name="Check Box 301" descr=" LEI番号(20文字)" hidden="1">
                <a:extLst>
                  <a:ext uri="{63B3BB69-23CF-44E3-9099-C40C66FF867C}">
                    <a14:compatExt spid="_x0000_s92461"/>
                  </a:ext>
                  <a:ext uri="{FF2B5EF4-FFF2-40B4-BE49-F238E27FC236}">
                    <a16:creationId xmlns:a16="http://schemas.microsoft.com/office/drawing/2014/main" id="{00000000-0008-0000-0100-00002D69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462" name="Check Box 302" descr=" 法人番号がない/わからない" hidden="1">
                <a:extLst>
                  <a:ext uri="{63B3BB69-23CF-44E3-9099-C40C66FF867C}">
                    <a14:compatExt spid="_x0000_s92462"/>
                  </a:ext>
                  <a:ext uri="{FF2B5EF4-FFF2-40B4-BE49-F238E27FC236}">
                    <a16:creationId xmlns:a16="http://schemas.microsoft.com/office/drawing/2014/main" id="{00000000-0008-0000-0100-00002E69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21</xdr:row>
          <xdr:rowOff>19050</xdr:rowOff>
        </xdr:from>
        <xdr:to>
          <xdr:col>1</xdr:col>
          <xdr:colOff>2600325</xdr:colOff>
          <xdr:row>21</xdr:row>
          <xdr:rowOff>190500</xdr:rowOff>
        </xdr:to>
        <xdr:sp macro="" textlink="">
          <xdr:nvSpPr>
            <xdr:cNvPr id="94211" name="Check Box 3" descr=" 認定を受けている場合はチェック" hidden="1">
              <a:extLst>
                <a:ext uri="{63B3BB69-23CF-44E3-9099-C40C66FF867C}">
                  <a14:compatExt spid="_x0000_s94211"/>
                </a:ext>
                <a:ext uri="{FF2B5EF4-FFF2-40B4-BE49-F238E27FC236}">
                  <a16:creationId xmlns:a16="http://schemas.microsoft.com/office/drawing/2014/main" id="{00000000-0008-0000-02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19050</xdr:rowOff>
        </xdr:from>
        <xdr:to>
          <xdr:col>1</xdr:col>
          <xdr:colOff>4962525</xdr:colOff>
          <xdr:row>17</xdr:row>
          <xdr:rowOff>200025</xdr:rowOff>
        </xdr:to>
        <xdr:sp macro="" textlink="">
          <xdr:nvSpPr>
            <xdr:cNvPr id="94212" name="Check Box 4" descr=" 未定だが、適合ラベル交付日より2年間以上を保証" hidden="1">
              <a:extLst>
                <a:ext uri="{63B3BB69-23CF-44E3-9099-C40C66FF867C}">
                  <a14:compatExt spid="_x0000_s94212"/>
                </a:ext>
                <a:ext uri="{FF2B5EF4-FFF2-40B4-BE49-F238E27FC236}">
                  <a16:creationId xmlns:a16="http://schemas.microsoft.com/office/drawing/2014/main" id="{00000000-0008-0000-02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17</xdr:row>
          <xdr:rowOff>19050</xdr:rowOff>
        </xdr:from>
        <xdr:to>
          <xdr:col>2</xdr:col>
          <xdr:colOff>1143000</xdr:colOff>
          <xdr:row>17</xdr:row>
          <xdr:rowOff>200025</xdr:rowOff>
        </xdr:to>
        <xdr:sp macro="" textlink="">
          <xdr:nvSpPr>
            <xdr:cNvPr id="94213" name="Check Box 5" descr=" 不明" hidden="1">
              <a:extLst>
                <a:ext uri="{63B3BB69-23CF-44E3-9099-C40C66FF867C}">
                  <a14:compatExt spid="_x0000_s94213"/>
                </a:ext>
                <a:ext uri="{FF2B5EF4-FFF2-40B4-BE49-F238E27FC236}">
                  <a16:creationId xmlns:a16="http://schemas.microsoft.com/office/drawing/2014/main" id="{00000000-0008-0000-02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xdr:row>
          <xdr:rowOff>9525</xdr:rowOff>
        </xdr:from>
        <xdr:to>
          <xdr:col>1</xdr:col>
          <xdr:colOff>2733675</xdr:colOff>
          <xdr:row>20</xdr:row>
          <xdr:rowOff>0</xdr:rowOff>
        </xdr:to>
        <xdr:sp macro="" textlink="">
          <xdr:nvSpPr>
            <xdr:cNvPr id="94214" name="Check Box 6" descr=" 適合ラベルを取得済み" hidden="1">
              <a:extLst>
                <a:ext uri="{63B3BB69-23CF-44E3-9099-C40C66FF867C}">
                  <a14:compatExt spid="_x0000_s94214"/>
                </a:ext>
                <a:ext uri="{FF2B5EF4-FFF2-40B4-BE49-F238E27FC236}">
                  <a16:creationId xmlns:a16="http://schemas.microsoft.com/office/drawing/2014/main" id="{00000000-0008-0000-02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xdr:row>
          <xdr:rowOff>19050</xdr:rowOff>
        </xdr:from>
        <xdr:to>
          <xdr:col>1</xdr:col>
          <xdr:colOff>2600325</xdr:colOff>
          <xdr:row>36</xdr:row>
          <xdr:rowOff>190500</xdr:rowOff>
        </xdr:to>
        <xdr:sp macro="" textlink="">
          <xdr:nvSpPr>
            <xdr:cNvPr id="94215" name="Check Box 7" descr=" 認定を受けている場合はチェック" hidden="1">
              <a:extLst>
                <a:ext uri="{63B3BB69-23CF-44E3-9099-C40C66FF867C}">
                  <a14:compatExt spid="_x0000_s94215"/>
                </a:ext>
                <a:ext uri="{FF2B5EF4-FFF2-40B4-BE49-F238E27FC236}">
                  <a16:creationId xmlns:a16="http://schemas.microsoft.com/office/drawing/2014/main" id="{00000000-0008-0000-0200-00000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32</xdr:row>
          <xdr:rowOff>19050</xdr:rowOff>
        </xdr:from>
        <xdr:to>
          <xdr:col>1</xdr:col>
          <xdr:colOff>4962525</xdr:colOff>
          <xdr:row>32</xdr:row>
          <xdr:rowOff>200025</xdr:rowOff>
        </xdr:to>
        <xdr:sp macro="" textlink="">
          <xdr:nvSpPr>
            <xdr:cNvPr id="94216" name="Check Box 8" descr=" 未定だが、適合ラベル交付日より2年間以上を保証" hidden="1">
              <a:extLst>
                <a:ext uri="{63B3BB69-23CF-44E3-9099-C40C66FF867C}">
                  <a14:compatExt spid="_x0000_s94216"/>
                </a:ext>
                <a:ext uri="{FF2B5EF4-FFF2-40B4-BE49-F238E27FC236}">
                  <a16:creationId xmlns:a16="http://schemas.microsoft.com/office/drawing/2014/main" id="{00000000-0008-0000-0200-00000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32</xdr:row>
          <xdr:rowOff>19050</xdr:rowOff>
        </xdr:from>
        <xdr:to>
          <xdr:col>2</xdr:col>
          <xdr:colOff>1143000</xdr:colOff>
          <xdr:row>32</xdr:row>
          <xdr:rowOff>200025</xdr:rowOff>
        </xdr:to>
        <xdr:sp macro="" textlink="">
          <xdr:nvSpPr>
            <xdr:cNvPr id="94217" name="Check Box 9" descr=" 不明" hidden="1">
              <a:extLst>
                <a:ext uri="{63B3BB69-23CF-44E3-9099-C40C66FF867C}">
                  <a14:compatExt spid="_x0000_s94217"/>
                </a:ext>
                <a:ext uri="{FF2B5EF4-FFF2-40B4-BE49-F238E27FC236}">
                  <a16:creationId xmlns:a16="http://schemas.microsoft.com/office/drawing/2014/main" id="{00000000-0008-0000-0200-00000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9525</xdr:rowOff>
        </xdr:from>
        <xdr:to>
          <xdr:col>1</xdr:col>
          <xdr:colOff>2733675</xdr:colOff>
          <xdr:row>35</xdr:row>
          <xdr:rowOff>0</xdr:rowOff>
        </xdr:to>
        <xdr:sp macro="" textlink="">
          <xdr:nvSpPr>
            <xdr:cNvPr id="94218" name="Check Box 10" descr=" 適合ラベルを取得済み" hidden="1">
              <a:extLst>
                <a:ext uri="{63B3BB69-23CF-44E3-9099-C40C66FF867C}">
                  <a14:compatExt spid="_x0000_s94218"/>
                </a:ext>
                <a:ext uri="{FF2B5EF4-FFF2-40B4-BE49-F238E27FC236}">
                  <a16:creationId xmlns:a16="http://schemas.microsoft.com/office/drawing/2014/main" id="{00000000-0008-0000-02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xdr:row>
          <xdr:rowOff>19050</xdr:rowOff>
        </xdr:from>
        <xdr:to>
          <xdr:col>1</xdr:col>
          <xdr:colOff>2600325</xdr:colOff>
          <xdr:row>51</xdr:row>
          <xdr:rowOff>190500</xdr:rowOff>
        </xdr:to>
        <xdr:sp macro="" textlink="">
          <xdr:nvSpPr>
            <xdr:cNvPr id="94219" name="Check Box 11" descr=" 認定を受けている場合はチェック" hidden="1">
              <a:extLst>
                <a:ext uri="{63B3BB69-23CF-44E3-9099-C40C66FF867C}">
                  <a14:compatExt spid="_x0000_s94219"/>
                </a:ext>
                <a:ext uri="{FF2B5EF4-FFF2-40B4-BE49-F238E27FC236}">
                  <a16:creationId xmlns:a16="http://schemas.microsoft.com/office/drawing/2014/main" id="{00000000-0008-0000-02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19050</xdr:rowOff>
        </xdr:from>
        <xdr:to>
          <xdr:col>1</xdr:col>
          <xdr:colOff>4962525</xdr:colOff>
          <xdr:row>47</xdr:row>
          <xdr:rowOff>200025</xdr:rowOff>
        </xdr:to>
        <xdr:sp macro="" textlink="">
          <xdr:nvSpPr>
            <xdr:cNvPr id="94220" name="Check Box 12" descr=" 未定だが、適合ラベル交付日より2年間以上を保証" hidden="1">
              <a:extLst>
                <a:ext uri="{63B3BB69-23CF-44E3-9099-C40C66FF867C}">
                  <a14:compatExt spid="_x0000_s94220"/>
                </a:ext>
                <a:ext uri="{FF2B5EF4-FFF2-40B4-BE49-F238E27FC236}">
                  <a16:creationId xmlns:a16="http://schemas.microsoft.com/office/drawing/2014/main" id="{00000000-0008-0000-02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47</xdr:row>
          <xdr:rowOff>19050</xdr:rowOff>
        </xdr:from>
        <xdr:to>
          <xdr:col>2</xdr:col>
          <xdr:colOff>1143000</xdr:colOff>
          <xdr:row>47</xdr:row>
          <xdr:rowOff>200025</xdr:rowOff>
        </xdr:to>
        <xdr:sp macro="" textlink="">
          <xdr:nvSpPr>
            <xdr:cNvPr id="94221" name="Check Box 13" descr=" 不明" hidden="1">
              <a:extLst>
                <a:ext uri="{63B3BB69-23CF-44E3-9099-C40C66FF867C}">
                  <a14:compatExt spid="_x0000_s94221"/>
                </a:ext>
                <a:ext uri="{FF2B5EF4-FFF2-40B4-BE49-F238E27FC236}">
                  <a16:creationId xmlns:a16="http://schemas.microsoft.com/office/drawing/2014/main" id="{00000000-0008-0000-02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9525</xdr:rowOff>
        </xdr:from>
        <xdr:to>
          <xdr:col>1</xdr:col>
          <xdr:colOff>2733675</xdr:colOff>
          <xdr:row>50</xdr:row>
          <xdr:rowOff>0</xdr:rowOff>
        </xdr:to>
        <xdr:sp macro="" textlink="">
          <xdr:nvSpPr>
            <xdr:cNvPr id="94222" name="Check Box 14" descr=" 適合ラベルを取得済み" hidden="1">
              <a:extLst>
                <a:ext uri="{63B3BB69-23CF-44E3-9099-C40C66FF867C}">
                  <a14:compatExt spid="_x0000_s94222"/>
                </a:ext>
                <a:ext uri="{FF2B5EF4-FFF2-40B4-BE49-F238E27FC236}">
                  <a16:creationId xmlns:a16="http://schemas.microsoft.com/office/drawing/2014/main" id="{00000000-0008-0000-02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xdr:row>
          <xdr:rowOff>19050</xdr:rowOff>
        </xdr:from>
        <xdr:to>
          <xdr:col>1</xdr:col>
          <xdr:colOff>2600325</xdr:colOff>
          <xdr:row>111</xdr:row>
          <xdr:rowOff>190500</xdr:rowOff>
        </xdr:to>
        <xdr:sp macro="" textlink="">
          <xdr:nvSpPr>
            <xdr:cNvPr id="94223" name="Check Box 15" descr=" 認定を受けている場合はチェック" hidden="1">
              <a:extLst>
                <a:ext uri="{63B3BB69-23CF-44E3-9099-C40C66FF867C}">
                  <a14:compatExt spid="_x0000_s94223"/>
                </a:ext>
                <a:ext uri="{FF2B5EF4-FFF2-40B4-BE49-F238E27FC236}">
                  <a16:creationId xmlns:a16="http://schemas.microsoft.com/office/drawing/2014/main" id="{00000000-0008-0000-0200-00000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107</xdr:row>
          <xdr:rowOff>19050</xdr:rowOff>
        </xdr:from>
        <xdr:to>
          <xdr:col>1</xdr:col>
          <xdr:colOff>4962525</xdr:colOff>
          <xdr:row>107</xdr:row>
          <xdr:rowOff>200025</xdr:rowOff>
        </xdr:to>
        <xdr:sp macro="" textlink="">
          <xdr:nvSpPr>
            <xdr:cNvPr id="94224" name="Check Box 16" descr=" 未定だが、適合ラベル交付日より2年間以上を保証" hidden="1">
              <a:extLst>
                <a:ext uri="{63B3BB69-23CF-44E3-9099-C40C66FF867C}">
                  <a14:compatExt spid="_x0000_s94224"/>
                </a:ext>
                <a:ext uri="{FF2B5EF4-FFF2-40B4-BE49-F238E27FC236}">
                  <a16:creationId xmlns:a16="http://schemas.microsoft.com/office/drawing/2014/main" id="{00000000-0008-0000-02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107</xdr:row>
          <xdr:rowOff>19050</xdr:rowOff>
        </xdr:from>
        <xdr:to>
          <xdr:col>2</xdr:col>
          <xdr:colOff>1143000</xdr:colOff>
          <xdr:row>107</xdr:row>
          <xdr:rowOff>200025</xdr:rowOff>
        </xdr:to>
        <xdr:sp macro="" textlink="">
          <xdr:nvSpPr>
            <xdr:cNvPr id="94225" name="Check Box 17" descr=" 不明" hidden="1">
              <a:extLst>
                <a:ext uri="{63B3BB69-23CF-44E3-9099-C40C66FF867C}">
                  <a14:compatExt spid="_x0000_s94225"/>
                </a:ext>
                <a:ext uri="{FF2B5EF4-FFF2-40B4-BE49-F238E27FC236}">
                  <a16:creationId xmlns:a16="http://schemas.microsoft.com/office/drawing/2014/main" id="{00000000-0008-0000-0200-00001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109</xdr:row>
          <xdr:rowOff>9525</xdr:rowOff>
        </xdr:from>
        <xdr:to>
          <xdr:col>1</xdr:col>
          <xdr:colOff>2733675</xdr:colOff>
          <xdr:row>110</xdr:row>
          <xdr:rowOff>0</xdr:rowOff>
        </xdr:to>
        <xdr:sp macro="" textlink="">
          <xdr:nvSpPr>
            <xdr:cNvPr id="94226" name="Check Box 18" descr=" 適合ラベルを取得済み" hidden="1">
              <a:extLst>
                <a:ext uri="{63B3BB69-23CF-44E3-9099-C40C66FF867C}">
                  <a14:compatExt spid="_x0000_s94226"/>
                </a:ext>
                <a:ext uri="{FF2B5EF4-FFF2-40B4-BE49-F238E27FC236}">
                  <a16:creationId xmlns:a16="http://schemas.microsoft.com/office/drawing/2014/main" id="{00000000-0008-0000-0200-00001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11</xdr:row>
          <xdr:rowOff>40821</xdr:rowOff>
        </xdr:from>
        <xdr:to>
          <xdr:col>1</xdr:col>
          <xdr:colOff>5594679</xdr:colOff>
          <xdr:row>11</xdr:row>
          <xdr:rowOff>231321</xdr:rowOff>
        </xdr:to>
        <xdr:grpSp>
          <xdr:nvGrpSpPr>
            <xdr:cNvPr id="8" name="グループ化 7">
              <a:extLst>
                <a:ext uri="{FF2B5EF4-FFF2-40B4-BE49-F238E27FC236}">
                  <a16:creationId xmlns:a16="http://schemas.microsoft.com/office/drawing/2014/main" id="{E31C824C-6D92-434C-8AA3-8A5F44E5D708}"/>
                </a:ext>
              </a:extLst>
            </xdr:cNvPr>
            <xdr:cNvGrpSpPr/>
          </xdr:nvGrpSpPr>
          <xdr:grpSpPr>
            <a:xfrm>
              <a:off x="4218215" y="2612571"/>
              <a:ext cx="5567464" cy="190500"/>
              <a:chOff x="4219575" y="3570514"/>
              <a:chExt cx="5567464" cy="190500"/>
            </a:xfrm>
          </xdr:grpSpPr>
          <xdr:sp macro="" textlink="">
            <xdr:nvSpPr>
              <xdr:cNvPr id="94248" name="Check Box 40" descr=" 法人番号(13桁)" hidden="1">
                <a:extLst>
                  <a:ext uri="{63B3BB69-23CF-44E3-9099-C40C66FF867C}">
                    <a14:compatExt spid="_x0000_s94248"/>
                  </a:ext>
                  <a:ext uri="{FF2B5EF4-FFF2-40B4-BE49-F238E27FC236}">
                    <a16:creationId xmlns:a16="http://schemas.microsoft.com/office/drawing/2014/main" id="{00000000-0008-0000-0200-000028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49" name="Check Box 41" descr=" LEI番号(20文字)" hidden="1">
                <a:extLst>
                  <a:ext uri="{63B3BB69-23CF-44E3-9099-C40C66FF867C}">
                    <a14:compatExt spid="_x0000_s94249"/>
                  </a:ext>
                  <a:ext uri="{FF2B5EF4-FFF2-40B4-BE49-F238E27FC236}">
                    <a16:creationId xmlns:a16="http://schemas.microsoft.com/office/drawing/2014/main" id="{00000000-0008-0000-0200-000029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50" name="Check Box 42" descr=" 法人番号がない/わからない" hidden="1">
                <a:extLst>
                  <a:ext uri="{63B3BB69-23CF-44E3-9099-C40C66FF867C}">
                    <a14:compatExt spid="_x0000_s94250"/>
                  </a:ext>
                  <a:ext uri="{FF2B5EF4-FFF2-40B4-BE49-F238E27FC236}">
                    <a16:creationId xmlns:a16="http://schemas.microsoft.com/office/drawing/2014/main" id="{00000000-0008-0000-0200-00002A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26</xdr:row>
          <xdr:rowOff>40821</xdr:rowOff>
        </xdr:from>
        <xdr:to>
          <xdr:col>1</xdr:col>
          <xdr:colOff>5594679</xdr:colOff>
          <xdr:row>26</xdr:row>
          <xdr:rowOff>231321</xdr:rowOff>
        </xdr:to>
        <xdr:grpSp>
          <xdr:nvGrpSpPr>
            <xdr:cNvPr id="9" name="グループ化 8">
              <a:extLst>
                <a:ext uri="{FF2B5EF4-FFF2-40B4-BE49-F238E27FC236}">
                  <a16:creationId xmlns:a16="http://schemas.microsoft.com/office/drawing/2014/main" id="{AA6CD6A2-3A35-4F33-879B-8C6199308AC1}"/>
                </a:ext>
              </a:extLst>
            </xdr:cNvPr>
            <xdr:cNvGrpSpPr/>
          </xdr:nvGrpSpPr>
          <xdr:grpSpPr>
            <a:xfrm>
              <a:off x="4218215" y="7239000"/>
              <a:ext cx="5567464" cy="190500"/>
              <a:chOff x="4219575" y="3570514"/>
              <a:chExt cx="5567464" cy="190500"/>
            </a:xfrm>
          </xdr:grpSpPr>
          <xdr:sp macro="" textlink="">
            <xdr:nvSpPr>
              <xdr:cNvPr id="94251" name="Check Box 43" descr=" 法人番号(13桁)" hidden="1">
                <a:extLst>
                  <a:ext uri="{63B3BB69-23CF-44E3-9099-C40C66FF867C}">
                    <a14:compatExt spid="_x0000_s94251"/>
                  </a:ext>
                  <a:ext uri="{FF2B5EF4-FFF2-40B4-BE49-F238E27FC236}">
                    <a16:creationId xmlns:a16="http://schemas.microsoft.com/office/drawing/2014/main" id="{00000000-0008-0000-0200-00002B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52" name="Check Box 44" descr=" LEI番号(20文字)" hidden="1">
                <a:extLst>
                  <a:ext uri="{63B3BB69-23CF-44E3-9099-C40C66FF867C}">
                    <a14:compatExt spid="_x0000_s94252"/>
                  </a:ext>
                  <a:ext uri="{FF2B5EF4-FFF2-40B4-BE49-F238E27FC236}">
                    <a16:creationId xmlns:a16="http://schemas.microsoft.com/office/drawing/2014/main" id="{00000000-0008-0000-0200-00002C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53" name="Check Box 45" descr=" 法人番号がない/わからない" hidden="1">
                <a:extLst>
                  <a:ext uri="{63B3BB69-23CF-44E3-9099-C40C66FF867C}">
                    <a14:compatExt spid="_x0000_s94253"/>
                  </a:ext>
                  <a:ext uri="{FF2B5EF4-FFF2-40B4-BE49-F238E27FC236}">
                    <a16:creationId xmlns:a16="http://schemas.microsoft.com/office/drawing/2014/main" id="{00000000-0008-0000-0200-00002D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41</xdr:row>
          <xdr:rowOff>40821</xdr:rowOff>
        </xdr:from>
        <xdr:to>
          <xdr:col>1</xdr:col>
          <xdr:colOff>5594679</xdr:colOff>
          <xdr:row>41</xdr:row>
          <xdr:rowOff>231321</xdr:rowOff>
        </xdr:to>
        <xdr:grpSp>
          <xdr:nvGrpSpPr>
            <xdr:cNvPr id="10" name="グループ化 9">
              <a:extLst>
                <a:ext uri="{FF2B5EF4-FFF2-40B4-BE49-F238E27FC236}">
                  <a16:creationId xmlns:a16="http://schemas.microsoft.com/office/drawing/2014/main" id="{3A31B5B9-743C-4FA5-B6E1-B8B847E0585D}"/>
                </a:ext>
              </a:extLst>
            </xdr:cNvPr>
            <xdr:cNvGrpSpPr/>
          </xdr:nvGrpSpPr>
          <xdr:grpSpPr>
            <a:xfrm>
              <a:off x="4218215" y="11674928"/>
              <a:ext cx="5567464" cy="190500"/>
              <a:chOff x="4219575" y="3570514"/>
              <a:chExt cx="5567464" cy="190500"/>
            </a:xfrm>
          </xdr:grpSpPr>
          <xdr:sp macro="" textlink="">
            <xdr:nvSpPr>
              <xdr:cNvPr id="94254" name="Check Box 46" descr=" 法人番号(13桁)" hidden="1">
                <a:extLst>
                  <a:ext uri="{63B3BB69-23CF-44E3-9099-C40C66FF867C}">
                    <a14:compatExt spid="_x0000_s94254"/>
                  </a:ext>
                  <a:ext uri="{FF2B5EF4-FFF2-40B4-BE49-F238E27FC236}">
                    <a16:creationId xmlns:a16="http://schemas.microsoft.com/office/drawing/2014/main" id="{00000000-0008-0000-0200-00002E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55" name="Check Box 47" descr=" LEI番号(20文字)" hidden="1">
                <a:extLst>
                  <a:ext uri="{63B3BB69-23CF-44E3-9099-C40C66FF867C}">
                    <a14:compatExt spid="_x0000_s94255"/>
                  </a:ext>
                  <a:ext uri="{FF2B5EF4-FFF2-40B4-BE49-F238E27FC236}">
                    <a16:creationId xmlns:a16="http://schemas.microsoft.com/office/drawing/2014/main" id="{00000000-0008-0000-0200-00002F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56" name="Check Box 48" descr=" 法人番号がない/わからない" hidden="1">
                <a:extLst>
                  <a:ext uri="{63B3BB69-23CF-44E3-9099-C40C66FF867C}">
                    <a14:compatExt spid="_x0000_s94256"/>
                  </a:ext>
                  <a:ext uri="{FF2B5EF4-FFF2-40B4-BE49-F238E27FC236}">
                    <a16:creationId xmlns:a16="http://schemas.microsoft.com/office/drawing/2014/main" id="{00000000-0008-0000-0200-000030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101</xdr:row>
          <xdr:rowOff>40821</xdr:rowOff>
        </xdr:from>
        <xdr:to>
          <xdr:col>1</xdr:col>
          <xdr:colOff>5594679</xdr:colOff>
          <xdr:row>101</xdr:row>
          <xdr:rowOff>231321</xdr:rowOff>
        </xdr:to>
        <xdr:grpSp>
          <xdr:nvGrpSpPr>
            <xdr:cNvPr id="11" name="グループ化 10">
              <a:extLst>
                <a:ext uri="{FF2B5EF4-FFF2-40B4-BE49-F238E27FC236}">
                  <a16:creationId xmlns:a16="http://schemas.microsoft.com/office/drawing/2014/main" id="{1D197D50-D645-4ED1-B474-D75223834B87}"/>
                </a:ext>
              </a:extLst>
            </xdr:cNvPr>
            <xdr:cNvGrpSpPr/>
          </xdr:nvGrpSpPr>
          <xdr:grpSpPr>
            <a:xfrm>
              <a:off x="4218215" y="29418642"/>
              <a:ext cx="5567464" cy="190500"/>
              <a:chOff x="4219575" y="3570514"/>
              <a:chExt cx="5567464" cy="190500"/>
            </a:xfrm>
          </xdr:grpSpPr>
          <xdr:sp macro="" textlink="">
            <xdr:nvSpPr>
              <xdr:cNvPr id="94257" name="Check Box 49" descr=" 法人番号(13桁)" hidden="1">
                <a:extLst>
                  <a:ext uri="{63B3BB69-23CF-44E3-9099-C40C66FF867C}">
                    <a14:compatExt spid="_x0000_s94257"/>
                  </a:ext>
                  <a:ext uri="{FF2B5EF4-FFF2-40B4-BE49-F238E27FC236}">
                    <a16:creationId xmlns:a16="http://schemas.microsoft.com/office/drawing/2014/main" id="{00000000-0008-0000-0200-000031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58" name="Check Box 50" descr=" LEI番号(20文字)" hidden="1">
                <a:extLst>
                  <a:ext uri="{63B3BB69-23CF-44E3-9099-C40C66FF867C}">
                    <a14:compatExt spid="_x0000_s94258"/>
                  </a:ext>
                  <a:ext uri="{FF2B5EF4-FFF2-40B4-BE49-F238E27FC236}">
                    <a16:creationId xmlns:a16="http://schemas.microsoft.com/office/drawing/2014/main" id="{00000000-0008-0000-0200-000032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59" name="Check Box 51" descr=" 法人番号がない/わからない" hidden="1">
                <a:extLst>
                  <a:ext uri="{63B3BB69-23CF-44E3-9099-C40C66FF867C}">
                    <a14:compatExt spid="_x0000_s94259"/>
                  </a:ext>
                  <a:ext uri="{FF2B5EF4-FFF2-40B4-BE49-F238E27FC236}">
                    <a16:creationId xmlns:a16="http://schemas.microsoft.com/office/drawing/2014/main" id="{00000000-0008-0000-0200-000033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32</xdr:row>
          <xdr:rowOff>19050</xdr:rowOff>
        </xdr:from>
        <xdr:to>
          <xdr:col>2</xdr:col>
          <xdr:colOff>1143000</xdr:colOff>
          <xdr:row>32</xdr:row>
          <xdr:rowOff>200025</xdr:rowOff>
        </xdr:to>
        <xdr:sp macro="" textlink="">
          <xdr:nvSpPr>
            <xdr:cNvPr id="94260" name="Check Box 52" descr=" 不明" hidden="1">
              <a:extLst>
                <a:ext uri="{63B3BB69-23CF-44E3-9099-C40C66FF867C}">
                  <a14:compatExt spid="_x0000_s94260"/>
                </a:ext>
                <a:ext uri="{FF2B5EF4-FFF2-40B4-BE49-F238E27FC236}">
                  <a16:creationId xmlns:a16="http://schemas.microsoft.com/office/drawing/2014/main" id="{00000000-0008-0000-0200-00003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66</xdr:row>
          <xdr:rowOff>19050</xdr:rowOff>
        </xdr:from>
        <xdr:to>
          <xdr:col>1</xdr:col>
          <xdr:colOff>2600325</xdr:colOff>
          <xdr:row>66</xdr:row>
          <xdr:rowOff>190500</xdr:rowOff>
        </xdr:to>
        <xdr:sp macro="" textlink="">
          <xdr:nvSpPr>
            <xdr:cNvPr id="94261" name="Check Box 53" descr=" 認定を受けている場合はチェック" hidden="1">
              <a:extLst>
                <a:ext uri="{63B3BB69-23CF-44E3-9099-C40C66FF867C}">
                  <a14:compatExt spid="_x0000_s94261"/>
                </a:ext>
                <a:ext uri="{FF2B5EF4-FFF2-40B4-BE49-F238E27FC236}">
                  <a16:creationId xmlns:a16="http://schemas.microsoft.com/office/drawing/2014/main" id="{00000000-0008-0000-0200-00003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62</xdr:row>
          <xdr:rowOff>19050</xdr:rowOff>
        </xdr:from>
        <xdr:to>
          <xdr:col>1</xdr:col>
          <xdr:colOff>4962525</xdr:colOff>
          <xdr:row>62</xdr:row>
          <xdr:rowOff>200025</xdr:rowOff>
        </xdr:to>
        <xdr:sp macro="" textlink="">
          <xdr:nvSpPr>
            <xdr:cNvPr id="94262" name="Check Box 54" descr=" 未定だが、適合ラベル交付日より2年間以上を保証" hidden="1">
              <a:extLst>
                <a:ext uri="{63B3BB69-23CF-44E3-9099-C40C66FF867C}">
                  <a14:compatExt spid="_x0000_s94262"/>
                </a:ext>
                <a:ext uri="{FF2B5EF4-FFF2-40B4-BE49-F238E27FC236}">
                  <a16:creationId xmlns:a16="http://schemas.microsoft.com/office/drawing/2014/main" id="{00000000-0008-0000-0200-00003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62</xdr:row>
          <xdr:rowOff>19050</xdr:rowOff>
        </xdr:from>
        <xdr:to>
          <xdr:col>2</xdr:col>
          <xdr:colOff>1143000</xdr:colOff>
          <xdr:row>62</xdr:row>
          <xdr:rowOff>200025</xdr:rowOff>
        </xdr:to>
        <xdr:sp macro="" textlink="">
          <xdr:nvSpPr>
            <xdr:cNvPr id="94263" name="Check Box 55" descr=" 不明" hidden="1">
              <a:extLst>
                <a:ext uri="{63B3BB69-23CF-44E3-9099-C40C66FF867C}">
                  <a14:compatExt spid="_x0000_s94263"/>
                </a:ext>
                <a:ext uri="{FF2B5EF4-FFF2-40B4-BE49-F238E27FC236}">
                  <a16:creationId xmlns:a16="http://schemas.microsoft.com/office/drawing/2014/main" id="{00000000-0008-0000-0200-00003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xdr:row>
          <xdr:rowOff>9525</xdr:rowOff>
        </xdr:from>
        <xdr:to>
          <xdr:col>1</xdr:col>
          <xdr:colOff>2733675</xdr:colOff>
          <xdr:row>65</xdr:row>
          <xdr:rowOff>0</xdr:rowOff>
        </xdr:to>
        <xdr:sp macro="" textlink="">
          <xdr:nvSpPr>
            <xdr:cNvPr id="94264" name="Check Box 56" descr=" 適合ラベルを取得済み" hidden="1">
              <a:extLst>
                <a:ext uri="{63B3BB69-23CF-44E3-9099-C40C66FF867C}">
                  <a14:compatExt spid="_x0000_s94264"/>
                </a:ext>
                <a:ext uri="{FF2B5EF4-FFF2-40B4-BE49-F238E27FC236}">
                  <a16:creationId xmlns:a16="http://schemas.microsoft.com/office/drawing/2014/main" id="{00000000-0008-0000-0200-00003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56</xdr:row>
          <xdr:rowOff>40821</xdr:rowOff>
        </xdr:from>
        <xdr:to>
          <xdr:col>1</xdr:col>
          <xdr:colOff>5594679</xdr:colOff>
          <xdr:row>56</xdr:row>
          <xdr:rowOff>231321</xdr:rowOff>
        </xdr:to>
        <xdr:grpSp>
          <xdr:nvGrpSpPr>
            <xdr:cNvPr id="12" name="グループ化 11">
              <a:extLst>
                <a:ext uri="{FF2B5EF4-FFF2-40B4-BE49-F238E27FC236}">
                  <a16:creationId xmlns:a16="http://schemas.microsoft.com/office/drawing/2014/main" id="{42D754DF-0695-472C-BF2C-9DF8093B866A}"/>
                </a:ext>
              </a:extLst>
            </xdr:cNvPr>
            <xdr:cNvGrpSpPr/>
          </xdr:nvGrpSpPr>
          <xdr:grpSpPr>
            <a:xfrm>
              <a:off x="4218215" y="16110857"/>
              <a:ext cx="5567464" cy="190500"/>
              <a:chOff x="4219575" y="3570514"/>
              <a:chExt cx="5567464" cy="190500"/>
            </a:xfrm>
          </xdr:grpSpPr>
          <xdr:sp macro="" textlink="">
            <xdr:nvSpPr>
              <xdr:cNvPr id="94265" name="Check Box 57" descr=" 法人番号(13桁)" hidden="1">
                <a:extLst>
                  <a:ext uri="{63B3BB69-23CF-44E3-9099-C40C66FF867C}">
                    <a14:compatExt spid="_x0000_s94265"/>
                  </a:ext>
                  <a:ext uri="{FF2B5EF4-FFF2-40B4-BE49-F238E27FC236}">
                    <a16:creationId xmlns:a16="http://schemas.microsoft.com/office/drawing/2014/main" id="{00000000-0008-0000-0200-000039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66" name="Check Box 58" descr=" LEI番号(20文字)" hidden="1">
                <a:extLst>
                  <a:ext uri="{63B3BB69-23CF-44E3-9099-C40C66FF867C}">
                    <a14:compatExt spid="_x0000_s94266"/>
                  </a:ext>
                  <a:ext uri="{FF2B5EF4-FFF2-40B4-BE49-F238E27FC236}">
                    <a16:creationId xmlns:a16="http://schemas.microsoft.com/office/drawing/2014/main" id="{00000000-0008-0000-0200-00003A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67" name="Check Box 59" descr=" 法人番号がない/わからない" hidden="1">
                <a:extLst>
                  <a:ext uri="{63B3BB69-23CF-44E3-9099-C40C66FF867C}">
                    <a14:compatExt spid="_x0000_s94267"/>
                  </a:ext>
                  <a:ext uri="{FF2B5EF4-FFF2-40B4-BE49-F238E27FC236}">
                    <a16:creationId xmlns:a16="http://schemas.microsoft.com/office/drawing/2014/main" id="{00000000-0008-0000-0200-00003B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19050</xdr:rowOff>
        </xdr:from>
        <xdr:to>
          <xdr:col>1</xdr:col>
          <xdr:colOff>2600325</xdr:colOff>
          <xdr:row>81</xdr:row>
          <xdr:rowOff>190500</xdr:rowOff>
        </xdr:to>
        <xdr:sp macro="" textlink="">
          <xdr:nvSpPr>
            <xdr:cNvPr id="94268" name="Check Box 60" descr=" 認定を受けている場合はチェック" hidden="1">
              <a:extLst>
                <a:ext uri="{63B3BB69-23CF-44E3-9099-C40C66FF867C}">
                  <a14:compatExt spid="_x0000_s94268"/>
                </a:ext>
                <a:ext uri="{FF2B5EF4-FFF2-40B4-BE49-F238E27FC236}">
                  <a16:creationId xmlns:a16="http://schemas.microsoft.com/office/drawing/2014/main" id="{00000000-0008-0000-0200-00003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19050</xdr:rowOff>
        </xdr:from>
        <xdr:to>
          <xdr:col>1</xdr:col>
          <xdr:colOff>4962525</xdr:colOff>
          <xdr:row>77</xdr:row>
          <xdr:rowOff>200025</xdr:rowOff>
        </xdr:to>
        <xdr:sp macro="" textlink="">
          <xdr:nvSpPr>
            <xdr:cNvPr id="94269" name="Check Box 61" descr=" 未定だが、適合ラベル交付日より2年間以上を保証" hidden="1">
              <a:extLst>
                <a:ext uri="{63B3BB69-23CF-44E3-9099-C40C66FF867C}">
                  <a14:compatExt spid="_x0000_s94269"/>
                </a:ext>
                <a:ext uri="{FF2B5EF4-FFF2-40B4-BE49-F238E27FC236}">
                  <a16:creationId xmlns:a16="http://schemas.microsoft.com/office/drawing/2014/main" id="{00000000-0008-0000-0200-00003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77</xdr:row>
          <xdr:rowOff>19050</xdr:rowOff>
        </xdr:from>
        <xdr:to>
          <xdr:col>2</xdr:col>
          <xdr:colOff>1143000</xdr:colOff>
          <xdr:row>77</xdr:row>
          <xdr:rowOff>200025</xdr:rowOff>
        </xdr:to>
        <xdr:sp macro="" textlink="">
          <xdr:nvSpPr>
            <xdr:cNvPr id="94270" name="Check Box 62" descr=" 不明" hidden="1">
              <a:extLst>
                <a:ext uri="{63B3BB69-23CF-44E3-9099-C40C66FF867C}">
                  <a14:compatExt spid="_x0000_s94270"/>
                </a:ext>
                <a:ext uri="{FF2B5EF4-FFF2-40B4-BE49-F238E27FC236}">
                  <a16:creationId xmlns:a16="http://schemas.microsoft.com/office/drawing/2014/main" id="{00000000-0008-0000-0200-00003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79</xdr:row>
          <xdr:rowOff>9525</xdr:rowOff>
        </xdr:from>
        <xdr:to>
          <xdr:col>1</xdr:col>
          <xdr:colOff>2733675</xdr:colOff>
          <xdr:row>80</xdr:row>
          <xdr:rowOff>0</xdr:rowOff>
        </xdr:to>
        <xdr:sp macro="" textlink="">
          <xdr:nvSpPr>
            <xdr:cNvPr id="94271" name="Check Box 63" descr=" 適合ラベルを取得済み" hidden="1">
              <a:extLst>
                <a:ext uri="{63B3BB69-23CF-44E3-9099-C40C66FF867C}">
                  <a14:compatExt spid="_x0000_s94271"/>
                </a:ext>
                <a:ext uri="{FF2B5EF4-FFF2-40B4-BE49-F238E27FC236}">
                  <a16:creationId xmlns:a16="http://schemas.microsoft.com/office/drawing/2014/main" id="{00000000-0008-0000-0200-00003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71</xdr:row>
          <xdr:rowOff>40821</xdr:rowOff>
        </xdr:from>
        <xdr:to>
          <xdr:col>1</xdr:col>
          <xdr:colOff>5594679</xdr:colOff>
          <xdr:row>71</xdr:row>
          <xdr:rowOff>231321</xdr:rowOff>
        </xdr:to>
        <xdr:grpSp>
          <xdr:nvGrpSpPr>
            <xdr:cNvPr id="13" name="グループ化 12">
              <a:extLst>
                <a:ext uri="{FF2B5EF4-FFF2-40B4-BE49-F238E27FC236}">
                  <a16:creationId xmlns:a16="http://schemas.microsoft.com/office/drawing/2014/main" id="{857A5260-BD9C-43C1-8CE5-D1821D8456C9}"/>
                </a:ext>
              </a:extLst>
            </xdr:cNvPr>
            <xdr:cNvGrpSpPr/>
          </xdr:nvGrpSpPr>
          <xdr:grpSpPr>
            <a:xfrm>
              <a:off x="4218215" y="20546785"/>
              <a:ext cx="5567464" cy="190500"/>
              <a:chOff x="4219575" y="3570514"/>
              <a:chExt cx="5567464" cy="190500"/>
            </a:xfrm>
          </xdr:grpSpPr>
          <xdr:sp macro="" textlink="">
            <xdr:nvSpPr>
              <xdr:cNvPr id="94272" name="Check Box 64" descr=" 法人番号(13桁)" hidden="1">
                <a:extLst>
                  <a:ext uri="{63B3BB69-23CF-44E3-9099-C40C66FF867C}">
                    <a14:compatExt spid="_x0000_s94272"/>
                  </a:ext>
                  <a:ext uri="{FF2B5EF4-FFF2-40B4-BE49-F238E27FC236}">
                    <a16:creationId xmlns:a16="http://schemas.microsoft.com/office/drawing/2014/main" id="{00000000-0008-0000-0200-000040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73" name="Check Box 65" descr=" LEI番号(20文字)" hidden="1">
                <a:extLst>
                  <a:ext uri="{63B3BB69-23CF-44E3-9099-C40C66FF867C}">
                    <a14:compatExt spid="_x0000_s94273"/>
                  </a:ext>
                  <a:ext uri="{FF2B5EF4-FFF2-40B4-BE49-F238E27FC236}">
                    <a16:creationId xmlns:a16="http://schemas.microsoft.com/office/drawing/2014/main" id="{00000000-0008-0000-0200-000041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74" name="Check Box 66" descr=" 法人番号がない/わからない" hidden="1">
                <a:extLst>
                  <a:ext uri="{63B3BB69-23CF-44E3-9099-C40C66FF867C}">
                    <a14:compatExt spid="_x0000_s94274"/>
                  </a:ext>
                  <a:ext uri="{FF2B5EF4-FFF2-40B4-BE49-F238E27FC236}">
                    <a16:creationId xmlns:a16="http://schemas.microsoft.com/office/drawing/2014/main" id="{00000000-0008-0000-0200-000042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xdr:row>
          <xdr:rowOff>19050</xdr:rowOff>
        </xdr:from>
        <xdr:to>
          <xdr:col>1</xdr:col>
          <xdr:colOff>2600325</xdr:colOff>
          <xdr:row>96</xdr:row>
          <xdr:rowOff>190500</xdr:rowOff>
        </xdr:to>
        <xdr:sp macro="" textlink="">
          <xdr:nvSpPr>
            <xdr:cNvPr id="94275" name="Check Box 67" descr=" 認定を受けている場合はチェック" hidden="1">
              <a:extLst>
                <a:ext uri="{63B3BB69-23CF-44E3-9099-C40C66FF867C}">
                  <a14:compatExt spid="_x0000_s94275"/>
                </a:ext>
                <a:ext uri="{FF2B5EF4-FFF2-40B4-BE49-F238E27FC236}">
                  <a16:creationId xmlns:a16="http://schemas.microsoft.com/office/drawing/2014/main" id="{00000000-0008-0000-0200-00004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92</xdr:row>
          <xdr:rowOff>19050</xdr:rowOff>
        </xdr:from>
        <xdr:to>
          <xdr:col>1</xdr:col>
          <xdr:colOff>4962525</xdr:colOff>
          <xdr:row>92</xdr:row>
          <xdr:rowOff>200025</xdr:rowOff>
        </xdr:to>
        <xdr:sp macro="" textlink="">
          <xdr:nvSpPr>
            <xdr:cNvPr id="94276" name="Check Box 68" descr=" 未定だが、適合ラベル交付日より2年間以上を保証" hidden="1">
              <a:extLst>
                <a:ext uri="{63B3BB69-23CF-44E3-9099-C40C66FF867C}">
                  <a14:compatExt spid="_x0000_s94276"/>
                </a:ext>
                <a:ext uri="{FF2B5EF4-FFF2-40B4-BE49-F238E27FC236}">
                  <a16:creationId xmlns:a16="http://schemas.microsoft.com/office/drawing/2014/main" id="{00000000-0008-0000-0200-00004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92</xdr:row>
          <xdr:rowOff>19050</xdr:rowOff>
        </xdr:from>
        <xdr:to>
          <xdr:col>2</xdr:col>
          <xdr:colOff>1143000</xdr:colOff>
          <xdr:row>92</xdr:row>
          <xdr:rowOff>200025</xdr:rowOff>
        </xdr:to>
        <xdr:sp macro="" textlink="">
          <xdr:nvSpPr>
            <xdr:cNvPr id="94277" name="Check Box 69" descr=" 不明" hidden="1">
              <a:extLst>
                <a:ext uri="{63B3BB69-23CF-44E3-9099-C40C66FF867C}">
                  <a14:compatExt spid="_x0000_s94277"/>
                </a:ext>
                <a:ext uri="{FF2B5EF4-FFF2-40B4-BE49-F238E27FC236}">
                  <a16:creationId xmlns:a16="http://schemas.microsoft.com/office/drawing/2014/main" id="{00000000-0008-0000-0200-00004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xdr:row>
          <xdr:rowOff>9525</xdr:rowOff>
        </xdr:from>
        <xdr:to>
          <xdr:col>1</xdr:col>
          <xdr:colOff>2733675</xdr:colOff>
          <xdr:row>95</xdr:row>
          <xdr:rowOff>0</xdr:rowOff>
        </xdr:to>
        <xdr:sp macro="" textlink="">
          <xdr:nvSpPr>
            <xdr:cNvPr id="94278" name="Check Box 70" descr=" 適合ラベルを取得済み" hidden="1">
              <a:extLst>
                <a:ext uri="{63B3BB69-23CF-44E3-9099-C40C66FF867C}">
                  <a14:compatExt spid="_x0000_s94278"/>
                </a:ext>
                <a:ext uri="{FF2B5EF4-FFF2-40B4-BE49-F238E27FC236}">
                  <a16:creationId xmlns:a16="http://schemas.microsoft.com/office/drawing/2014/main" id="{00000000-0008-0000-0200-00004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86</xdr:row>
          <xdr:rowOff>40821</xdr:rowOff>
        </xdr:from>
        <xdr:to>
          <xdr:col>1</xdr:col>
          <xdr:colOff>5594679</xdr:colOff>
          <xdr:row>86</xdr:row>
          <xdr:rowOff>231321</xdr:rowOff>
        </xdr:to>
        <xdr:grpSp>
          <xdr:nvGrpSpPr>
            <xdr:cNvPr id="14" name="グループ化 13">
              <a:extLst>
                <a:ext uri="{FF2B5EF4-FFF2-40B4-BE49-F238E27FC236}">
                  <a16:creationId xmlns:a16="http://schemas.microsoft.com/office/drawing/2014/main" id="{86C576F2-9EDC-4C28-A054-B38B51ED30DD}"/>
                </a:ext>
              </a:extLst>
            </xdr:cNvPr>
            <xdr:cNvGrpSpPr/>
          </xdr:nvGrpSpPr>
          <xdr:grpSpPr>
            <a:xfrm>
              <a:off x="4218215" y="24982714"/>
              <a:ext cx="5567464" cy="190500"/>
              <a:chOff x="4219575" y="3570514"/>
              <a:chExt cx="5567464" cy="190500"/>
            </a:xfrm>
          </xdr:grpSpPr>
          <xdr:sp macro="" textlink="">
            <xdr:nvSpPr>
              <xdr:cNvPr id="94279" name="Check Box 71" descr=" 法人番号(13桁)" hidden="1">
                <a:extLst>
                  <a:ext uri="{63B3BB69-23CF-44E3-9099-C40C66FF867C}">
                    <a14:compatExt spid="_x0000_s94279"/>
                  </a:ext>
                  <a:ext uri="{FF2B5EF4-FFF2-40B4-BE49-F238E27FC236}">
                    <a16:creationId xmlns:a16="http://schemas.microsoft.com/office/drawing/2014/main" id="{00000000-0008-0000-0200-000047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80" name="Check Box 72" descr=" LEI番号(20文字)" hidden="1">
                <a:extLst>
                  <a:ext uri="{63B3BB69-23CF-44E3-9099-C40C66FF867C}">
                    <a14:compatExt spid="_x0000_s94280"/>
                  </a:ext>
                  <a:ext uri="{FF2B5EF4-FFF2-40B4-BE49-F238E27FC236}">
                    <a16:creationId xmlns:a16="http://schemas.microsoft.com/office/drawing/2014/main" id="{00000000-0008-0000-0200-000048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81" name="Check Box 73" descr=" 法人番号がない/わからない" hidden="1">
                <a:extLst>
                  <a:ext uri="{63B3BB69-23CF-44E3-9099-C40C66FF867C}">
                    <a14:compatExt spid="_x0000_s94281"/>
                  </a:ext>
                  <a:ext uri="{FF2B5EF4-FFF2-40B4-BE49-F238E27FC236}">
                    <a16:creationId xmlns:a16="http://schemas.microsoft.com/office/drawing/2014/main" id="{00000000-0008-0000-0200-000049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55.xml"/><Relationship Id="rId21" Type="http://schemas.openxmlformats.org/officeDocument/2006/relationships/ctrlProp" Target="../ctrlProps/ctrlProp50.xml"/><Relationship Id="rId42" Type="http://schemas.openxmlformats.org/officeDocument/2006/relationships/ctrlProp" Target="../ctrlProps/ctrlProp71.xml"/><Relationship Id="rId47" Type="http://schemas.openxmlformats.org/officeDocument/2006/relationships/ctrlProp" Target="../ctrlProps/ctrlProp76.xml"/><Relationship Id="rId63" Type="http://schemas.openxmlformats.org/officeDocument/2006/relationships/ctrlProp" Target="../ctrlProps/ctrlProp92.xml"/><Relationship Id="rId68"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45.xml"/><Relationship Id="rId29" Type="http://schemas.openxmlformats.org/officeDocument/2006/relationships/ctrlProp" Target="../ctrlProps/ctrlProp58.xml"/><Relationship Id="rId11" Type="http://schemas.openxmlformats.org/officeDocument/2006/relationships/ctrlProp" Target="../ctrlProps/ctrlProp40.xml"/><Relationship Id="rId24" Type="http://schemas.openxmlformats.org/officeDocument/2006/relationships/ctrlProp" Target="../ctrlProps/ctrlProp53.xml"/><Relationship Id="rId32" Type="http://schemas.openxmlformats.org/officeDocument/2006/relationships/ctrlProp" Target="../ctrlProps/ctrlProp61.xml"/><Relationship Id="rId37" Type="http://schemas.openxmlformats.org/officeDocument/2006/relationships/ctrlProp" Target="../ctrlProps/ctrlProp66.xml"/><Relationship Id="rId40" Type="http://schemas.openxmlformats.org/officeDocument/2006/relationships/ctrlProp" Target="../ctrlProps/ctrlProp69.xml"/><Relationship Id="rId45" Type="http://schemas.openxmlformats.org/officeDocument/2006/relationships/ctrlProp" Target="../ctrlProps/ctrlProp74.xml"/><Relationship Id="rId53" Type="http://schemas.openxmlformats.org/officeDocument/2006/relationships/ctrlProp" Target="../ctrlProps/ctrlProp82.xml"/><Relationship Id="rId58" Type="http://schemas.openxmlformats.org/officeDocument/2006/relationships/ctrlProp" Target="../ctrlProps/ctrlProp87.xml"/><Relationship Id="rId66" Type="http://schemas.openxmlformats.org/officeDocument/2006/relationships/ctrlProp" Target="../ctrlProps/ctrlProp95.xml"/><Relationship Id="rId74" Type="http://schemas.openxmlformats.org/officeDocument/2006/relationships/ctrlProp" Target="../ctrlProps/ctrlProp103.xml"/><Relationship Id="rId5" Type="http://schemas.openxmlformats.org/officeDocument/2006/relationships/ctrlProp" Target="../ctrlProps/ctrlProp34.xml"/><Relationship Id="rId61" Type="http://schemas.openxmlformats.org/officeDocument/2006/relationships/ctrlProp" Target="../ctrlProps/ctrlProp90.xml"/><Relationship Id="rId19" Type="http://schemas.openxmlformats.org/officeDocument/2006/relationships/ctrlProp" Target="../ctrlProps/ctrlProp48.xml"/><Relationship Id="rId14" Type="http://schemas.openxmlformats.org/officeDocument/2006/relationships/ctrlProp" Target="../ctrlProps/ctrlProp43.xml"/><Relationship Id="rId22" Type="http://schemas.openxmlformats.org/officeDocument/2006/relationships/ctrlProp" Target="../ctrlProps/ctrlProp51.xml"/><Relationship Id="rId27" Type="http://schemas.openxmlformats.org/officeDocument/2006/relationships/ctrlProp" Target="../ctrlProps/ctrlProp56.xml"/><Relationship Id="rId30" Type="http://schemas.openxmlformats.org/officeDocument/2006/relationships/ctrlProp" Target="../ctrlProps/ctrlProp59.xml"/><Relationship Id="rId35" Type="http://schemas.openxmlformats.org/officeDocument/2006/relationships/ctrlProp" Target="../ctrlProps/ctrlProp64.xml"/><Relationship Id="rId43" Type="http://schemas.openxmlformats.org/officeDocument/2006/relationships/ctrlProp" Target="../ctrlProps/ctrlProp72.xml"/><Relationship Id="rId48" Type="http://schemas.openxmlformats.org/officeDocument/2006/relationships/ctrlProp" Target="../ctrlProps/ctrlProp77.xml"/><Relationship Id="rId56" Type="http://schemas.openxmlformats.org/officeDocument/2006/relationships/ctrlProp" Target="../ctrlProps/ctrlProp85.xml"/><Relationship Id="rId64" Type="http://schemas.openxmlformats.org/officeDocument/2006/relationships/ctrlProp" Target="../ctrlProps/ctrlProp93.xml"/><Relationship Id="rId69" Type="http://schemas.openxmlformats.org/officeDocument/2006/relationships/ctrlProp" Target="../ctrlProps/ctrlProp98.xml"/><Relationship Id="rId8" Type="http://schemas.openxmlformats.org/officeDocument/2006/relationships/ctrlProp" Target="../ctrlProps/ctrlProp37.xml"/><Relationship Id="rId51" Type="http://schemas.openxmlformats.org/officeDocument/2006/relationships/ctrlProp" Target="../ctrlProps/ctrlProp80.xml"/><Relationship Id="rId72" Type="http://schemas.openxmlformats.org/officeDocument/2006/relationships/ctrlProp" Target="../ctrlProps/ctrlProp101.xml"/><Relationship Id="rId3" Type="http://schemas.openxmlformats.org/officeDocument/2006/relationships/vmlDrawing" Target="../drawings/vmlDrawing2.v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33" Type="http://schemas.openxmlformats.org/officeDocument/2006/relationships/ctrlProp" Target="../ctrlProps/ctrlProp62.xml"/><Relationship Id="rId38" Type="http://schemas.openxmlformats.org/officeDocument/2006/relationships/ctrlProp" Target="../ctrlProps/ctrlProp67.xml"/><Relationship Id="rId46" Type="http://schemas.openxmlformats.org/officeDocument/2006/relationships/ctrlProp" Target="../ctrlProps/ctrlProp75.xml"/><Relationship Id="rId59" Type="http://schemas.openxmlformats.org/officeDocument/2006/relationships/ctrlProp" Target="../ctrlProps/ctrlProp88.xml"/><Relationship Id="rId67" Type="http://schemas.openxmlformats.org/officeDocument/2006/relationships/ctrlProp" Target="../ctrlProps/ctrlProp96.xml"/><Relationship Id="rId20" Type="http://schemas.openxmlformats.org/officeDocument/2006/relationships/ctrlProp" Target="../ctrlProps/ctrlProp49.xml"/><Relationship Id="rId41" Type="http://schemas.openxmlformats.org/officeDocument/2006/relationships/ctrlProp" Target="../ctrlProps/ctrlProp70.xml"/><Relationship Id="rId54" Type="http://schemas.openxmlformats.org/officeDocument/2006/relationships/ctrlProp" Target="../ctrlProps/ctrlProp83.xml"/><Relationship Id="rId62" Type="http://schemas.openxmlformats.org/officeDocument/2006/relationships/ctrlProp" Target="../ctrlProps/ctrlProp91.xml"/><Relationship Id="rId70" Type="http://schemas.openxmlformats.org/officeDocument/2006/relationships/ctrlProp" Target="../ctrlProps/ctrlProp99.xml"/><Relationship Id="rId75" Type="http://schemas.openxmlformats.org/officeDocument/2006/relationships/ctrlProp" Target="../ctrlProps/ctrlProp104.xml"/><Relationship Id="rId1" Type="http://schemas.openxmlformats.org/officeDocument/2006/relationships/printerSettings" Target="../printerSettings/printerSettings2.bin"/><Relationship Id="rId6" Type="http://schemas.openxmlformats.org/officeDocument/2006/relationships/ctrlProp" Target="../ctrlProps/ctrlProp35.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36" Type="http://schemas.openxmlformats.org/officeDocument/2006/relationships/ctrlProp" Target="../ctrlProps/ctrlProp65.xml"/><Relationship Id="rId49" Type="http://schemas.openxmlformats.org/officeDocument/2006/relationships/ctrlProp" Target="../ctrlProps/ctrlProp78.xml"/><Relationship Id="rId57" Type="http://schemas.openxmlformats.org/officeDocument/2006/relationships/ctrlProp" Target="../ctrlProps/ctrlProp86.xml"/><Relationship Id="rId10" Type="http://schemas.openxmlformats.org/officeDocument/2006/relationships/ctrlProp" Target="../ctrlProps/ctrlProp39.xml"/><Relationship Id="rId31" Type="http://schemas.openxmlformats.org/officeDocument/2006/relationships/ctrlProp" Target="../ctrlProps/ctrlProp60.xml"/><Relationship Id="rId44" Type="http://schemas.openxmlformats.org/officeDocument/2006/relationships/ctrlProp" Target="../ctrlProps/ctrlProp73.xml"/><Relationship Id="rId52" Type="http://schemas.openxmlformats.org/officeDocument/2006/relationships/ctrlProp" Target="../ctrlProps/ctrlProp81.xml"/><Relationship Id="rId60" Type="http://schemas.openxmlformats.org/officeDocument/2006/relationships/ctrlProp" Target="../ctrlProps/ctrlProp89.xml"/><Relationship Id="rId65" Type="http://schemas.openxmlformats.org/officeDocument/2006/relationships/ctrlProp" Target="../ctrlProps/ctrlProp94.xml"/><Relationship Id="rId73" Type="http://schemas.openxmlformats.org/officeDocument/2006/relationships/ctrlProp" Target="../ctrlProps/ctrlProp102.xml"/><Relationship Id="rId4" Type="http://schemas.openxmlformats.org/officeDocument/2006/relationships/ctrlProp" Target="../ctrlProps/ctrlProp33.xml"/><Relationship Id="rId9" Type="http://schemas.openxmlformats.org/officeDocument/2006/relationships/ctrlProp" Target="../ctrlProps/ctrlProp38.xml"/><Relationship Id="rId13" Type="http://schemas.openxmlformats.org/officeDocument/2006/relationships/ctrlProp" Target="../ctrlProps/ctrlProp42.xml"/><Relationship Id="rId18" Type="http://schemas.openxmlformats.org/officeDocument/2006/relationships/ctrlProp" Target="../ctrlProps/ctrlProp47.xml"/><Relationship Id="rId39" Type="http://schemas.openxmlformats.org/officeDocument/2006/relationships/ctrlProp" Target="../ctrlProps/ctrlProp68.xml"/><Relationship Id="rId34" Type="http://schemas.openxmlformats.org/officeDocument/2006/relationships/ctrlProp" Target="../ctrlProps/ctrlProp63.xml"/><Relationship Id="rId50" Type="http://schemas.openxmlformats.org/officeDocument/2006/relationships/ctrlProp" Target="../ctrlProps/ctrlProp79.xml"/><Relationship Id="rId55" Type="http://schemas.openxmlformats.org/officeDocument/2006/relationships/ctrlProp" Target="../ctrlProps/ctrlProp84.xml"/><Relationship Id="rId76" Type="http://schemas.openxmlformats.org/officeDocument/2006/relationships/ctrlProp" Target="../ctrlProps/ctrlProp105.xml"/><Relationship Id="rId7" Type="http://schemas.openxmlformats.org/officeDocument/2006/relationships/ctrlProp" Target="../ctrlProps/ctrlProp36.xml"/><Relationship Id="rId71" Type="http://schemas.openxmlformats.org/officeDocument/2006/relationships/ctrlProp" Target="../ctrlProps/ctrlProp100.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5.xml"/><Relationship Id="rId18" Type="http://schemas.openxmlformats.org/officeDocument/2006/relationships/ctrlProp" Target="../ctrlProps/ctrlProp120.xml"/><Relationship Id="rId26" Type="http://schemas.openxmlformats.org/officeDocument/2006/relationships/ctrlProp" Target="../ctrlProps/ctrlProp128.xml"/><Relationship Id="rId39" Type="http://schemas.openxmlformats.org/officeDocument/2006/relationships/ctrlProp" Target="../ctrlProps/ctrlProp141.xml"/><Relationship Id="rId21" Type="http://schemas.openxmlformats.org/officeDocument/2006/relationships/ctrlProp" Target="../ctrlProps/ctrlProp123.xml"/><Relationship Id="rId34" Type="http://schemas.openxmlformats.org/officeDocument/2006/relationships/ctrlProp" Target="../ctrlProps/ctrlProp136.xml"/><Relationship Id="rId42" Type="http://schemas.openxmlformats.org/officeDocument/2006/relationships/ctrlProp" Target="../ctrlProps/ctrlProp144.xml"/><Relationship Id="rId47" Type="http://schemas.openxmlformats.org/officeDocument/2006/relationships/ctrlProp" Target="../ctrlProps/ctrlProp149.xml"/><Relationship Id="rId50" Type="http://schemas.openxmlformats.org/officeDocument/2006/relationships/ctrlProp" Target="../ctrlProps/ctrlProp152.xml"/><Relationship Id="rId7" Type="http://schemas.openxmlformats.org/officeDocument/2006/relationships/ctrlProp" Target="../ctrlProps/ctrlProp109.xml"/><Relationship Id="rId2" Type="http://schemas.openxmlformats.org/officeDocument/2006/relationships/drawing" Target="../drawings/drawing3.xml"/><Relationship Id="rId16" Type="http://schemas.openxmlformats.org/officeDocument/2006/relationships/ctrlProp" Target="../ctrlProps/ctrlProp118.xml"/><Relationship Id="rId29" Type="http://schemas.openxmlformats.org/officeDocument/2006/relationships/ctrlProp" Target="../ctrlProps/ctrlProp131.xml"/><Relationship Id="rId11" Type="http://schemas.openxmlformats.org/officeDocument/2006/relationships/ctrlProp" Target="../ctrlProps/ctrlProp113.xml"/><Relationship Id="rId24" Type="http://schemas.openxmlformats.org/officeDocument/2006/relationships/ctrlProp" Target="../ctrlProps/ctrlProp126.xml"/><Relationship Id="rId32" Type="http://schemas.openxmlformats.org/officeDocument/2006/relationships/ctrlProp" Target="../ctrlProps/ctrlProp134.xml"/><Relationship Id="rId37" Type="http://schemas.openxmlformats.org/officeDocument/2006/relationships/ctrlProp" Target="../ctrlProps/ctrlProp139.xml"/><Relationship Id="rId40" Type="http://schemas.openxmlformats.org/officeDocument/2006/relationships/ctrlProp" Target="../ctrlProps/ctrlProp142.xml"/><Relationship Id="rId45" Type="http://schemas.openxmlformats.org/officeDocument/2006/relationships/ctrlProp" Target="../ctrlProps/ctrlProp147.xml"/><Relationship Id="rId53" Type="http://schemas.openxmlformats.org/officeDocument/2006/relationships/ctrlProp" Target="../ctrlProps/ctrlProp155.xml"/><Relationship Id="rId5" Type="http://schemas.openxmlformats.org/officeDocument/2006/relationships/ctrlProp" Target="../ctrlProps/ctrlProp107.xml"/><Relationship Id="rId10" Type="http://schemas.openxmlformats.org/officeDocument/2006/relationships/ctrlProp" Target="../ctrlProps/ctrlProp112.xml"/><Relationship Id="rId19" Type="http://schemas.openxmlformats.org/officeDocument/2006/relationships/ctrlProp" Target="../ctrlProps/ctrlProp121.xml"/><Relationship Id="rId31" Type="http://schemas.openxmlformats.org/officeDocument/2006/relationships/ctrlProp" Target="../ctrlProps/ctrlProp133.xml"/><Relationship Id="rId44" Type="http://schemas.openxmlformats.org/officeDocument/2006/relationships/ctrlProp" Target="../ctrlProps/ctrlProp146.xml"/><Relationship Id="rId52" Type="http://schemas.openxmlformats.org/officeDocument/2006/relationships/ctrlProp" Target="../ctrlProps/ctrlProp154.xml"/><Relationship Id="rId4" Type="http://schemas.openxmlformats.org/officeDocument/2006/relationships/ctrlProp" Target="../ctrlProps/ctrlProp106.xml"/><Relationship Id="rId9" Type="http://schemas.openxmlformats.org/officeDocument/2006/relationships/ctrlProp" Target="../ctrlProps/ctrlProp111.xml"/><Relationship Id="rId14" Type="http://schemas.openxmlformats.org/officeDocument/2006/relationships/ctrlProp" Target="../ctrlProps/ctrlProp116.xml"/><Relationship Id="rId22" Type="http://schemas.openxmlformats.org/officeDocument/2006/relationships/ctrlProp" Target="../ctrlProps/ctrlProp124.xml"/><Relationship Id="rId27" Type="http://schemas.openxmlformats.org/officeDocument/2006/relationships/ctrlProp" Target="../ctrlProps/ctrlProp129.xml"/><Relationship Id="rId30" Type="http://schemas.openxmlformats.org/officeDocument/2006/relationships/ctrlProp" Target="../ctrlProps/ctrlProp132.xml"/><Relationship Id="rId35" Type="http://schemas.openxmlformats.org/officeDocument/2006/relationships/ctrlProp" Target="../ctrlProps/ctrlProp137.xml"/><Relationship Id="rId43" Type="http://schemas.openxmlformats.org/officeDocument/2006/relationships/ctrlProp" Target="../ctrlProps/ctrlProp145.xml"/><Relationship Id="rId48" Type="http://schemas.openxmlformats.org/officeDocument/2006/relationships/ctrlProp" Target="../ctrlProps/ctrlProp150.xml"/><Relationship Id="rId8" Type="http://schemas.openxmlformats.org/officeDocument/2006/relationships/ctrlProp" Target="../ctrlProps/ctrlProp110.xml"/><Relationship Id="rId51" Type="http://schemas.openxmlformats.org/officeDocument/2006/relationships/ctrlProp" Target="../ctrlProps/ctrlProp153.xml"/><Relationship Id="rId3" Type="http://schemas.openxmlformats.org/officeDocument/2006/relationships/vmlDrawing" Target="../drawings/vmlDrawing3.vml"/><Relationship Id="rId12" Type="http://schemas.openxmlformats.org/officeDocument/2006/relationships/ctrlProp" Target="../ctrlProps/ctrlProp114.xml"/><Relationship Id="rId17" Type="http://schemas.openxmlformats.org/officeDocument/2006/relationships/ctrlProp" Target="../ctrlProps/ctrlProp119.xml"/><Relationship Id="rId25" Type="http://schemas.openxmlformats.org/officeDocument/2006/relationships/ctrlProp" Target="../ctrlProps/ctrlProp127.xml"/><Relationship Id="rId33" Type="http://schemas.openxmlformats.org/officeDocument/2006/relationships/ctrlProp" Target="../ctrlProps/ctrlProp135.xml"/><Relationship Id="rId38" Type="http://schemas.openxmlformats.org/officeDocument/2006/relationships/ctrlProp" Target="../ctrlProps/ctrlProp140.xml"/><Relationship Id="rId46" Type="http://schemas.openxmlformats.org/officeDocument/2006/relationships/ctrlProp" Target="../ctrlProps/ctrlProp148.xml"/><Relationship Id="rId20" Type="http://schemas.openxmlformats.org/officeDocument/2006/relationships/ctrlProp" Target="../ctrlProps/ctrlProp122.xml"/><Relationship Id="rId41" Type="http://schemas.openxmlformats.org/officeDocument/2006/relationships/ctrlProp" Target="../ctrlProps/ctrlProp143.xml"/><Relationship Id="rId1" Type="http://schemas.openxmlformats.org/officeDocument/2006/relationships/printerSettings" Target="../printerSettings/printerSettings3.bin"/><Relationship Id="rId6" Type="http://schemas.openxmlformats.org/officeDocument/2006/relationships/ctrlProp" Target="../ctrlProps/ctrlProp108.xml"/><Relationship Id="rId15" Type="http://schemas.openxmlformats.org/officeDocument/2006/relationships/ctrlProp" Target="../ctrlProps/ctrlProp117.xml"/><Relationship Id="rId23" Type="http://schemas.openxmlformats.org/officeDocument/2006/relationships/ctrlProp" Target="../ctrlProps/ctrlProp125.xml"/><Relationship Id="rId28" Type="http://schemas.openxmlformats.org/officeDocument/2006/relationships/ctrlProp" Target="../ctrlProps/ctrlProp130.xml"/><Relationship Id="rId36" Type="http://schemas.openxmlformats.org/officeDocument/2006/relationships/ctrlProp" Target="../ctrlProps/ctrlProp138.xml"/><Relationship Id="rId49" Type="http://schemas.openxmlformats.org/officeDocument/2006/relationships/ctrlProp" Target="../ctrlProps/ctrlProp15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B1484-88DB-4796-AE5A-445F5ACD53B0}">
  <sheetPr codeName="Sheet1">
    <tabColor theme="1" tint="0.499984740745262"/>
    <pageSetUpPr fitToPage="1"/>
  </sheetPr>
  <dimension ref="A1:H111"/>
  <sheetViews>
    <sheetView view="pageBreakPreview" zoomScale="70" zoomScaleNormal="100" zoomScaleSheetLayoutView="70" workbookViewId="0">
      <pane ySplit="6" topLeftCell="A70" activePane="bottomLeft" state="frozen"/>
      <selection activeCell="S30" sqref="S30"/>
      <selection pane="bottomLeft" activeCell="B10" sqref="B10"/>
    </sheetView>
  </sheetViews>
  <sheetFormatPr defaultColWidth="9" defaultRowHeight="15.75"/>
  <cols>
    <col min="1" max="1" width="55" style="7" customWidth="1"/>
    <col min="2" max="2" width="104.375" style="79" customWidth="1"/>
    <col min="3" max="3" width="35.375" style="80" bestFit="1" customWidth="1"/>
    <col min="4" max="4" width="10" style="6" hidden="1" customWidth="1"/>
    <col min="5" max="6" width="9" style="6" hidden="1" customWidth="1"/>
    <col min="7" max="7" width="9.5" style="6" hidden="1" customWidth="1"/>
    <col min="8" max="8" width="9" style="6" hidden="1" customWidth="1"/>
    <col min="9" max="16384" width="9" style="7"/>
  </cols>
  <sheetData>
    <row r="1" spans="1:8" ht="28.5">
      <c r="A1" s="151" t="s">
        <v>49</v>
      </c>
      <c r="B1" s="151"/>
      <c r="C1" s="151"/>
    </row>
    <row r="2" spans="1:8" ht="20.100000000000001" customHeight="1">
      <c r="A2" s="8"/>
      <c r="B2" s="9"/>
      <c r="C2" s="10" t="s">
        <v>290</v>
      </c>
    </row>
    <row r="3" spans="1:8" ht="9.9499999999999993" customHeight="1" thickBot="1">
      <c r="A3" s="8"/>
      <c r="B3" s="9"/>
      <c r="C3" s="11"/>
    </row>
    <row r="4" spans="1:8" s="16" customFormat="1" ht="20.100000000000001" customHeight="1">
      <c r="A4" s="12" t="s">
        <v>10</v>
      </c>
      <c r="B4" s="13"/>
      <c r="C4" s="14"/>
      <c r="D4" s="15"/>
      <c r="E4" s="15"/>
      <c r="F4" s="15"/>
      <c r="G4" s="15"/>
      <c r="H4" s="15"/>
    </row>
    <row r="5" spans="1:8" s="16" customFormat="1" ht="20.100000000000001" customHeight="1">
      <c r="A5" s="17" t="s">
        <v>102</v>
      </c>
      <c r="B5" s="18"/>
      <c r="C5" s="19"/>
      <c r="D5" s="15"/>
      <c r="E5" s="15"/>
      <c r="F5" s="15"/>
      <c r="G5" s="15"/>
      <c r="H5" s="15"/>
    </row>
    <row r="6" spans="1:8" s="16" customFormat="1" ht="20.100000000000001" customHeight="1" thickBot="1">
      <c r="A6" s="20" t="s">
        <v>55</v>
      </c>
      <c r="B6" s="21"/>
      <c r="C6" s="22"/>
      <c r="D6" s="15"/>
      <c r="E6" s="15"/>
      <c r="F6" s="15"/>
      <c r="G6" s="15"/>
      <c r="H6" s="15"/>
    </row>
    <row r="7" spans="1:8" s="8" customFormat="1" ht="9.9499999999999993" customHeight="1">
      <c r="A7" s="23"/>
      <c r="B7" s="24"/>
      <c r="C7" s="25"/>
      <c r="D7" s="26"/>
      <c r="E7" s="26"/>
      <c r="F7" s="26"/>
      <c r="G7" s="26"/>
      <c r="H7" s="26"/>
    </row>
    <row r="8" spans="1:8" s="16" customFormat="1" ht="20.100000000000001" customHeight="1">
      <c r="A8" s="152" t="s">
        <v>6</v>
      </c>
      <c r="B8" s="153"/>
      <c r="C8" s="27"/>
      <c r="D8" s="15"/>
      <c r="E8" s="15"/>
      <c r="F8" s="15"/>
      <c r="G8" s="15"/>
      <c r="H8" s="15"/>
    </row>
    <row r="9" spans="1:8" ht="20.100000000000001" customHeight="1">
      <c r="A9" s="28" t="s">
        <v>9</v>
      </c>
      <c r="B9" s="29" t="s">
        <v>34</v>
      </c>
      <c r="C9" s="30" t="s">
        <v>84</v>
      </c>
      <c r="D9" s="6">
        <f t="shared" ref="D9:D15" si="0">IF(B9="",1,0)</f>
        <v>0</v>
      </c>
    </row>
    <row r="10" spans="1:8" ht="20.100000000000001" customHeight="1">
      <c r="A10" s="28" t="s">
        <v>76</v>
      </c>
      <c r="B10" s="84"/>
      <c r="C10" s="30" t="str">
        <f>IF(D10=1,"← 記入してください（20yy/mm/dd）","OK")</f>
        <v>← 記入してください（20yy/mm/dd）</v>
      </c>
      <c r="D10" s="6">
        <f t="shared" si="0"/>
        <v>1</v>
      </c>
    </row>
    <row r="11" spans="1:8" ht="20.100000000000001" customHeight="1">
      <c r="A11" s="32" t="s">
        <v>77</v>
      </c>
      <c r="B11" s="29" t="str">
        <f>【非表示】選択リスト!A10</f>
        <v>★１</v>
      </c>
      <c r="C11" s="30" t="str">
        <f>IF(D11=1,"← 選択してください","OK")</f>
        <v>OK</v>
      </c>
      <c r="D11" s="6">
        <f t="shared" si="0"/>
        <v>0</v>
      </c>
    </row>
    <row r="12" spans="1:8" ht="20.100000000000001" customHeight="1">
      <c r="A12" s="32" t="s">
        <v>36</v>
      </c>
      <c r="B12" s="29" t="str">
        <f>【非表示】選択リスト!B10</f>
        <v>JST-CR-01-01-2024/2024R1</v>
      </c>
      <c r="C12" s="30" t="str">
        <f>IF(D12=1,"← 選択してください","OK")</f>
        <v>OK</v>
      </c>
      <c r="D12" s="6">
        <f t="shared" si="0"/>
        <v>0</v>
      </c>
    </row>
    <row r="13" spans="1:8" ht="20.100000000000001" customHeight="1">
      <c r="A13" s="32" t="s">
        <v>35</v>
      </c>
      <c r="B13" s="85"/>
      <c r="C13" s="30" t="str">
        <f>IF(D13=1,"← 選択してください","OK")</f>
        <v>← 選択してください</v>
      </c>
      <c r="D13" s="6">
        <f t="shared" si="0"/>
        <v>1</v>
      </c>
      <c r="E13" s="6" cm="1">
        <f t="array" ref="E13">IF(B13="",0,_xlfn.IFS('★1新規申請（2025.07.07）'!B13=【非表示】選択リスト!B15,1,'★1新規申請（2025.07.07）'!B13=【非表示】選択リスト!B16,3))</f>
        <v>0</v>
      </c>
    </row>
    <row r="14" spans="1:8" ht="20.100000000000001" customHeight="1">
      <c r="A14" s="32" t="s">
        <v>97</v>
      </c>
      <c r="B14" s="85"/>
      <c r="C14" s="30" t="str">
        <f>IF(D14=1,"← 記入してください","OK")</f>
        <v>← 記入してください</v>
      </c>
      <c r="D14" s="6">
        <f t="shared" si="0"/>
        <v>1</v>
      </c>
    </row>
    <row r="15" spans="1:8" ht="20.100000000000001" customHeight="1">
      <c r="A15" s="32" t="s">
        <v>98</v>
      </c>
      <c r="B15" s="85"/>
      <c r="C15" s="30" t="str">
        <f>IF(D15=1,"← 記入してください","OK")</f>
        <v>← 記入してください</v>
      </c>
      <c r="D15" s="6">
        <f t="shared" si="0"/>
        <v>1</v>
      </c>
    </row>
    <row r="16" spans="1:8" ht="20.100000000000001" customHeight="1">
      <c r="A16" s="154" t="s">
        <v>173</v>
      </c>
      <c r="B16" s="46"/>
      <c r="C16" s="45" t="str" cm="1">
        <f t="array" ref="C16">_xlfn.IFS(D16=0,"OK",D16=1,"← 選択してください",D16=2,"← チェックを外してください",D16=3,"← 法人登記簿謄本等を添付してください",D16=4,"← 正しくチェックしてください")</f>
        <v>← 選択してください</v>
      </c>
      <c r="D16" s="6">
        <f>IF(OR(AND(E16=TRUE,F16=FALSE,G16=FALSE,H16=FALSE),AND(E16=FALSE,F16=TRUE,G16=FALSE,H16=FALSE)),0,IF(AND(E16=FALSE,F16=FALSE,G16=FALSE),IF(H16=FALSE,1,2),IF(AND(E16=FALSE,F16=FALSE,G16=TRUE),IF(H16=TRUE,0,3),4)))</f>
        <v>1</v>
      </c>
      <c r="E16" s="6" t="b">
        <v>0</v>
      </c>
      <c r="F16" s="6" t="b">
        <v>0</v>
      </c>
      <c r="G16" s="6" t="b">
        <v>0</v>
      </c>
      <c r="H16" s="6" t="b">
        <v>0</v>
      </c>
    </row>
    <row r="17" spans="1:8" ht="20.100000000000001" customHeight="1">
      <c r="A17" s="155"/>
      <c r="B17" s="133"/>
      <c r="C17" s="58" t="str" cm="1">
        <f t="array" ref="C17">_xlfn.IFS(D17=0,"OK",D17=1,"← 記入してください",D17=2,"← 正しく記入してください",D17=3,"",D17=4,"← 記入しないでください")</f>
        <v/>
      </c>
      <c r="D17" s="6">
        <f>IF(D16=0,IF(E16=TRUE,E17,IF(F16=TRUE,F17,IF($B17="",G17,4))),3)</f>
        <v>3</v>
      </c>
      <c r="E17" s="6">
        <f>IF(E16=FALSE,-1,IF(LEN($B17)=13,0,IF($B17="",1,2)))</f>
        <v>-1</v>
      </c>
      <c r="F17" s="6">
        <f>IF(F16=FALSE,-1,IF(LEN($B17)=20,0,IF($B17="",1,2)))</f>
        <v>-1</v>
      </c>
      <c r="G17" s="6">
        <f>IF(AND(G16=TRUE,H16=TRUE),0,-1)</f>
        <v>-1</v>
      </c>
    </row>
    <row r="18" spans="1:8" ht="20.100000000000001" customHeight="1">
      <c r="A18" s="33" t="s">
        <v>85</v>
      </c>
      <c r="B18" s="86"/>
      <c r="C18" s="45" t="str">
        <f>IF(D18=1,"← 記入してください","OK")</f>
        <v>← 記入してください</v>
      </c>
      <c r="D18" s="6">
        <f>IF(B18="",1,0)</f>
        <v>1</v>
      </c>
    </row>
    <row r="19" spans="1:8" ht="20.100000000000001" customHeight="1">
      <c r="A19" s="87" t="s">
        <v>86</v>
      </c>
      <c r="B19" s="88"/>
      <c r="C19" s="30" t="str">
        <f>IF(D19=1,"← 選択してください","OK")</f>
        <v>← 選択してください</v>
      </c>
      <c r="D19" s="6">
        <f>IF(E19=-1,1,0)</f>
        <v>1</v>
      </c>
      <c r="E19" s="6" cm="1">
        <f t="array" ref="E19">IF(B19="",-1,_xlfn.IFS(B19=【非表示】選択リスト!A$20,0,B19=【非表示】選択リスト!A$21,1,B19=【非表示】選択リスト!A$22,2,B19=【非表示】選択リスト!A$23,3))</f>
        <v>-1</v>
      </c>
    </row>
    <row r="20" spans="1:8" ht="20.100000000000001" customHeight="1">
      <c r="A20" s="89" t="s">
        <v>87</v>
      </c>
      <c r="B20" s="90"/>
      <c r="C20" s="35" t="str" cm="1">
        <f t="array" ref="C20">_xlfn.IFS(D20=0,"OK",D20=1,"← 記入してください",D20=2,"← 記入しないでください",D20=3,"")</f>
        <v/>
      </c>
      <c r="D20" s="6">
        <f t="shared" ref="D20:D25" si="1">IF(D$19=1,IF($B20="",3,2),E20)</f>
        <v>3</v>
      </c>
      <c r="E20" s="6">
        <f>IF(E$19&gt;=1,IF($B20="",1,0),IF($B20="",0,2))</f>
        <v>0</v>
      </c>
    </row>
    <row r="21" spans="1:8" ht="35.1" customHeight="1">
      <c r="A21" s="60" t="s">
        <v>88</v>
      </c>
      <c r="B21" s="48"/>
      <c r="C21" s="35" t="str" cm="1">
        <f t="array" ref="C21">_xlfn.IFS(D21=0,"OK",D21=1,"← 記入してください",D21=2,"← 記入しないでください",D21=3,"")</f>
        <v/>
      </c>
      <c r="D21" s="6">
        <f t="shared" si="1"/>
        <v>3</v>
      </c>
      <c r="E21" s="6">
        <f>IF(E$19&gt;=1,IF($B21="",1,0),IF($B21="",0,2))</f>
        <v>0</v>
      </c>
    </row>
    <row r="22" spans="1:8" ht="20.100000000000001" customHeight="1">
      <c r="A22" s="89" t="s">
        <v>89</v>
      </c>
      <c r="B22" s="48"/>
      <c r="C22" s="35" t="str" cm="1">
        <f t="array" ref="C22">_xlfn.IFS(D22=0,"OK",D22=1,"← 記入してください",D22=2,"← 記入しないでください",D22=3,"")</f>
        <v/>
      </c>
      <c r="D22" s="6">
        <f t="shared" si="1"/>
        <v>3</v>
      </c>
      <c r="E22" s="6">
        <f>IF(E$19&gt;=2,IF($B22="",1,0),IF($B22="",0,2))</f>
        <v>0</v>
      </c>
    </row>
    <row r="23" spans="1:8" ht="35.1" customHeight="1">
      <c r="A23" s="60" t="s">
        <v>90</v>
      </c>
      <c r="B23" s="48"/>
      <c r="C23" s="35" t="str" cm="1">
        <f t="array" ref="C23">_xlfn.IFS(D23=0,"OK",D23=1,"← 記入してください",D23=2,"← 記入しないでください",D23=3,"")</f>
        <v/>
      </c>
      <c r="D23" s="6">
        <f t="shared" si="1"/>
        <v>3</v>
      </c>
      <c r="E23" s="6">
        <f>IF(E$19&gt;=2,IF($B23="",1,0),IF($B23="",0,2))</f>
        <v>0</v>
      </c>
    </row>
    <row r="24" spans="1:8" ht="20.100000000000001" customHeight="1">
      <c r="A24" s="89" t="s">
        <v>91</v>
      </c>
      <c r="B24" s="48"/>
      <c r="C24" s="35" t="str" cm="1">
        <f t="array" ref="C24">_xlfn.IFS(D24=0,"OK",D24=1,"← 記入してください",D24=2,"← 記入しないでください",D24=3,"")</f>
        <v/>
      </c>
      <c r="D24" s="6">
        <f t="shared" si="1"/>
        <v>3</v>
      </c>
      <c r="E24" s="6">
        <f>IF(E$19&gt;=3,IF($B24="",1,0),IF($B24="",0,2))</f>
        <v>0</v>
      </c>
    </row>
    <row r="25" spans="1:8" ht="35.1" customHeight="1">
      <c r="A25" s="60" t="s">
        <v>92</v>
      </c>
      <c r="B25" s="48"/>
      <c r="C25" s="35" t="str" cm="1">
        <f t="array" ref="C25">_xlfn.IFS(D25=0,"OK",D25=1,"← 記入してください",D25=2,"← 記入しないでください",D25=3,"")</f>
        <v/>
      </c>
      <c r="D25" s="6">
        <f t="shared" si="1"/>
        <v>3</v>
      </c>
      <c r="E25" s="6">
        <f>IF(E$19&gt;=3,IF($B25="",1,0),IF($B25="",0,2))</f>
        <v>0</v>
      </c>
    </row>
    <row r="26" spans="1:8" ht="20.100000000000001" customHeight="1">
      <c r="A26" s="28" t="s">
        <v>2</v>
      </c>
      <c r="B26" s="85"/>
      <c r="C26" s="30" t="str">
        <f>IF(D26=1,"← 記入してください","OK")</f>
        <v>← 記入してください</v>
      </c>
      <c r="D26" s="6">
        <f>IF(B26="",1,0)</f>
        <v>1</v>
      </c>
    </row>
    <row r="27" spans="1:8" ht="20.100000000000001" customHeight="1">
      <c r="A27" s="28" t="s">
        <v>5</v>
      </c>
      <c r="B27" s="85"/>
      <c r="C27" s="30" t="str">
        <f>IF(D27=1,"← 記入してください","OK")</f>
        <v>← 記入してください</v>
      </c>
      <c r="D27" s="6">
        <f>IF(B27="",1,0)</f>
        <v>1</v>
      </c>
    </row>
    <row r="28" spans="1:8" ht="20.100000000000001" customHeight="1">
      <c r="A28" s="28" t="s">
        <v>3</v>
      </c>
      <c r="B28" s="85"/>
      <c r="C28" s="30" t="str">
        <f>IF(D28=1,"← 記入してください","OK")</f>
        <v>← 記入してください</v>
      </c>
      <c r="D28" s="6">
        <f>IF(B28="",1,0)</f>
        <v>1</v>
      </c>
    </row>
    <row r="29" spans="1:8" ht="20.100000000000001" customHeight="1">
      <c r="A29" s="28" t="s">
        <v>4</v>
      </c>
      <c r="B29" s="85"/>
      <c r="C29" s="30" t="str">
        <f>IF(D29=1,"← 記入してください","OK")</f>
        <v>← 記入してください</v>
      </c>
      <c r="D29" s="6">
        <f>IF(B29="",1,0)</f>
        <v>1</v>
      </c>
    </row>
    <row r="30" spans="1:8" ht="20.100000000000001" customHeight="1">
      <c r="A30" s="33" t="s">
        <v>109</v>
      </c>
      <c r="B30" s="91"/>
      <c r="C30" s="30" t="str">
        <f>IF(E$13=0,IF(D30=2,"← 記入しないでください",""),IF(D30=1,"← 申請代行者情報を記入してください",IF(D30=2,"← 記入しないでください","OK")))</f>
        <v/>
      </c>
      <c r="D30" s="6">
        <f>IF(OR(E$13=3,E$13=4),IF(B30="",1,0),IF(B30="",0,2))</f>
        <v>0</v>
      </c>
    </row>
    <row r="31" spans="1:8" ht="20.100000000000001" customHeight="1">
      <c r="A31" s="154" t="s">
        <v>174</v>
      </c>
      <c r="B31" s="56"/>
      <c r="C31" s="45" t="str" cm="1">
        <f t="array" ref="C31">_xlfn.IFS(D31=0,"OK",D31=1,"← 選択してください",D31=2,"← チェックを外してください",D31=3,"← 法人登記簿謄本等を添付してください",D31=4,"← 正しくチェックしてください",D31=5,"")</f>
        <v/>
      </c>
      <c r="D31" s="6">
        <f>IF(E13=3,IF(OR(AND(E31=TRUE,F31=FALSE,G31=FALSE,H31=FALSE),AND(E31=FALSE,F31=TRUE,G31=FALSE,H31=FALSE)),0,IF(AND(E31=FALSE,F31=FALSE,G31=FALSE),IF(H31=FALSE,1,2),IF(AND(E31=FALSE,F31=FALSE,G31=TRUE),IF(H31=TRUE,0,3),4))),IF(AND(E31=FALSE,F31=FALSE,G31=FALSE,H31=FALSE),IF(E13=1,0,5),2))</f>
        <v>5</v>
      </c>
      <c r="E31" s="6" t="b">
        <v>0</v>
      </c>
      <c r="F31" s="6" t="b">
        <v>0</v>
      </c>
      <c r="G31" s="6" t="b">
        <v>0</v>
      </c>
      <c r="H31" s="6" t="b">
        <v>0</v>
      </c>
    </row>
    <row r="32" spans="1:8" ht="20.100000000000001" customHeight="1">
      <c r="A32" s="155"/>
      <c r="B32" s="134"/>
      <c r="C32" s="58" t="str" cm="1">
        <f t="array" ref="C32">_xlfn.IFS(D32=0,"OK",D32=1,"← 記入してください",D32=2,"← 正しく記入してください",D32=3,"",D32=4,"← 記入しないでください",D32=5,"")</f>
        <v/>
      </c>
      <c r="D32" s="6">
        <f>IF(E13=3,IF(D31=0,IF(E31=TRUE,E32,IF(F31=TRUE,F32,IF($B32="",G32,4))),3),IF(B32="",IF(E13=1,0,5),4))</f>
        <v>5</v>
      </c>
      <c r="E32" s="6">
        <f>IF(E31=FALSE,-1,IF(LEN($B32)=13,0,IF($B32="",1,2)))</f>
        <v>-1</v>
      </c>
      <c r="F32" s="6">
        <f>IF(F31=FALSE,-1,IF(LEN($B32)=20,0,IF($B32="",1,2)))</f>
        <v>-1</v>
      </c>
      <c r="G32" s="6">
        <f>IF(AND(G31=TRUE,H31=TRUE),0,-1)</f>
        <v>-1</v>
      </c>
    </row>
    <row r="33" spans="1:8" ht="20.100000000000001" customHeight="1">
      <c r="A33" s="33" t="s">
        <v>110</v>
      </c>
      <c r="B33" s="90"/>
      <c r="C33" s="30" t="str">
        <f t="shared" ref="C33:C37" si="2">IF(E$13=0,IF(D33=2,"← 記入しないでください",""),IF(D33=1,"← 申請代行者情報を記入してください",IF(D33=2,"← 記入しないでください","OK")))</f>
        <v/>
      </c>
      <c r="D33" s="6">
        <f t="shared" ref="D33:D37" si="3">IF(OR(E$13=3,E$13=4),IF(B33="",1,0),IF(B33="",0,2))</f>
        <v>0</v>
      </c>
    </row>
    <row r="34" spans="1:8" ht="20.100000000000001" customHeight="1">
      <c r="A34" s="28" t="s">
        <v>111</v>
      </c>
      <c r="B34" s="91"/>
      <c r="C34" s="30" t="str">
        <f t="shared" si="2"/>
        <v/>
      </c>
      <c r="D34" s="6">
        <f t="shared" si="3"/>
        <v>0</v>
      </c>
    </row>
    <row r="35" spans="1:8" ht="20.100000000000001" customHeight="1">
      <c r="A35" s="28" t="s">
        <v>112</v>
      </c>
      <c r="B35" s="91"/>
      <c r="C35" s="30" t="str">
        <f t="shared" si="2"/>
        <v/>
      </c>
      <c r="D35" s="6">
        <f t="shared" si="3"/>
        <v>0</v>
      </c>
    </row>
    <row r="36" spans="1:8" ht="20.100000000000001" customHeight="1">
      <c r="A36" s="28" t="s">
        <v>113</v>
      </c>
      <c r="B36" s="91"/>
      <c r="C36" s="30" t="str">
        <f t="shared" si="2"/>
        <v/>
      </c>
      <c r="D36" s="6">
        <f t="shared" si="3"/>
        <v>0</v>
      </c>
    </row>
    <row r="37" spans="1:8" ht="20.100000000000001" customHeight="1">
      <c r="A37" s="28" t="s">
        <v>114</v>
      </c>
      <c r="B37" s="91"/>
      <c r="C37" s="30" t="str">
        <f t="shared" si="2"/>
        <v/>
      </c>
      <c r="D37" s="6">
        <f t="shared" si="3"/>
        <v>0</v>
      </c>
    </row>
    <row r="38" spans="1:8" ht="20.100000000000001" customHeight="1">
      <c r="A38" s="59" t="s">
        <v>115</v>
      </c>
      <c r="B38" s="91"/>
      <c r="C38" s="30" t="str">
        <f>IF(E13=0,IF(D38=2,"← チェックを外してください",""),IF(D38=1,"← 委任状の添付が必要です",IF(D38=2,"← チェックを外してください","OK")))</f>
        <v/>
      </c>
      <c r="D38" s="6">
        <f>IF(OR(E$13=3,E$13=4),IF(E38=FALSE,1,0),IF(E38=TRUE,2,0))</f>
        <v>0</v>
      </c>
      <c r="E38" s="6" t="b">
        <v>0</v>
      </c>
      <c r="F38" s="92" t="str">
        <f>IF(SUM(D9:D38)=0,"OK","NG")</f>
        <v>NG</v>
      </c>
    </row>
    <row r="39" spans="1:8" ht="9.9499999999999993" customHeight="1">
      <c r="A39" s="38"/>
      <c r="B39" s="39"/>
      <c r="C39" s="40"/>
    </row>
    <row r="40" spans="1:8" s="16" customFormat="1" ht="20.100000000000001" customHeight="1">
      <c r="A40" s="152" t="s">
        <v>0</v>
      </c>
      <c r="B40" s="153"/>
      <c r="C40" s="27"/>
      <c r="D40" s="15"/>
      <c r="E40" s="15"/>
      <c r="F40" s="15"/>
      <c r="G40" s="15"/>
      <c r="H40" s="15"/>
    </row>
    <row r="41" spans="1:8" s="16" customFormat="1" ht="20.100000000000001" customHeight="1">
      <c r="A41" s="41" t="s">
        <v>56</v>
      </c>
      <c r="B41" s="85"/>
      <c r="C41" s="30" t="str">
        <f>IF(D41=1,"← 選択してください","OK")</f>
        <v>← 選択してください</v>
      </c>
      <c r="D41" s="15">
        <f>IF(B41="",1,0)</f>
        <v>1</v>
      </c>
      <c r="E41" s="15"/>
      <c r="F41" s="15"/>
      <c r="G41" s="15"/>
      <c r="H41" s="15"/>
    </row>
    <row r="42" spans="1:8" s="16" customFormat="1" ht="20.100000000000001" customHeight="1">
      <c r="A42" s="161" t="s">
        <v>57</v>
      </c>
      <c r="B42" s="93"/>
      <c r="C42" s="94" t="str">
        <f>IF(D42=1,"← 選択してください","OK")</f>
        <v>← 選択してください</v>
      </c>
      <c r="D42" s="15">
        <f>IF(B42="",1,0)</f>
        <v>1</v>
      </c>
      <c r="E42" s="15"/>
      <c r="F42" s="15"/>
      <c r="G42" s="15"/>
      <c r="H42" s="15"/>
    </row>
    <row r="43" spans="1:8" s="16" customFormat="1" ht="20.100000000000001" customHeight="1">
      <c r="A43" s="162"/>
      <c r="B43" s="95"/>
      <c r="C43" s="35" t="str" cm="1">
        <f t="array" ref="C43">_xlfn.IFS(D43=0,"OK",D43=1,"← 記入してください",D43=2,"← 記入しないでください",D43=3,"")</f>
        <v/>
      </c>
      <c r="D43" s="15">
        <f>IF(B42=【非表示】選択リスト!A57,IF(B43="",1,0),IF(B43="",IF(B42="",3,0),2))</f>
        <v>3</v>
      </c>
      <c r="E43" s="15"/>
      <c r="F43" s="15"/>
      <c r="G43" s="15"/>
      <c r="H43" s="15"/>
    </row>
    <row r="44" spans="1:8" s="16" customFormat="1" ht="20.100000000000001" customHeight="1">
      <c r="A44" s="36" t="s">
        <v>121</v>
      </c>
      <c r="B44" s="93"/>
      <c r="C44" s="96" t="str">
        <f>IF(D44=1,"← 記入してください","OK")</f>
        <v>← 記入してください</v>
      </c>
      <c r="D44" s="15">
        <f>IF(B44="",1,0)</f>
        <v>1</v>
      </c>
      <c r="E44" s="15"/>
      <c r="F44" s="15"/>
      <c r="G44" s="15"/>
      <c r="H44" s="15"/>
    </row>
    <row r="45" spans="1:8" s="16" customFormat="1" ht="20.100000000000001" customHeight="1">
      <c r="A45" s="37" t="s">
        <v>122</v>
      </c>
      <c r="B45" s="97"/>
      <c r="C45" s="30" t="str">
        <f>IF(D45=1,"← 記入してください","OK")</f>
        <v>← 記入してください</v>
      </c>
      <c r="D45" s="15">
        <f>IF(B45="",1,0)</f>
        <v>1</v>
      </c>
      <c r="E45" s="15"/>
      <c r="F45" s="15"/>
      <c r="G45" s="15"/>
      <c r="H45" s="15"/>
    </row>
    <row r="46" spans="1:8" s="16" customFormat="1" ht="20.100000000000001" customHeight="1">
      <c r="A46" s="156" t="s">
        <v>99</v>
      </c>
      <c r="B46" s="99"/>
      <c r="C46" s="100" t="str" cm="1">
        <f t="array" ref="C46">_xlfn.IFS(D46=0,"OK",D46=1,"← ファイルを添付してください",D46=2,"← チェックを見直してください",D46=3,"")</f>
        <v/>
      </c>
      <c r="D46" s="101">
        <f>IF(E46=FALSE,IF(F46=FALSE,IF(D47=0,0,3),2),IF(F46=TRUE,0,1))</f>
        <v>3</v>
      </c>
      <c r="E46" s="15" t="b">
        <v>0</v>
      </c>
      <c r="F46" s="15" t="b">
        <v>0</v>
      </c>
      <c r="G46" s="15"/>
      <c r="H46" s="15"/>
    </row>
    <row r="47" spans="1:8" ht="159.94999999999999" customHeight="1">
      <c r="A47" s="157"/>
      <c r="B47" s="102"/>
      <c r="C47" s="35" t="str" cm="1">
        <f t="array" ref="C47">_xlfn.IFS(D47=0,"OK",D47=1,"← 記入してください",D47=2,"← 記入しないでください",D47=3,"")</f>
        <v>← 記入してください</v>
      </c>
      <c r="D47" s="101">
        <f>E47</f>
        <v>1</v>
      </c>
      <c r="E47" s="15">
        <f>IF(E46=FALSE,IF(B47="",1,0),IF(B47="",0,2))</f>
        <v>1</v>
      </c>
    </row>
    <row r="48" spans="1:8" ht="20.100000000000001" customHeight="1">
      <c r="A48" s="167" t="s">
        <v>78</v>
      </c>
      <c r="B48" s="46"/>
      <c r="C48" s="96"/>
      <c r="D48" s="47"/>
      <c r="E48" s="6" t="b">
        <v>0</v>
      </c>
    </row>
    <row r="49" spans="1:8" ht="20.100000000000001" customHeight="1">
      <c r="A49" s="168"/>
      <c r="B49" s="103"/>
      <c r="C49" s="104" t="str" cm="1">
        <f t="array" ref="C49">_xlfn.IFS(D49=0,"OK",D49=1,"← 記入してください",D49=2,"← チェックを入れるか、記入しないでください",D49=3,"← 正しく記入してください(16桁)")</f>
        <v>OK</v>
      </c>
      <c r="D49" s="6">
        <f>IF(E$48=FALSE,IF(B49="",0,2),IF(LEN(B49)=16,0,IF(B49="",1,3)))</f>
        <v>0</v>
      </c>
    </row>
    <row r="50" spans="1:8" ht="20.100000000000001" customHeight="1">
      <c r="A50" s="168"/>
      <c r="B50" s="103"/>
      <c r="C50" s="104" t="str" cm="1">
        <f t="array" ref="C50">_xlfn.IFS(D50=0,"",D50=1,"← 記入してください",D50=2,"← チェックを入れるか、記入しないでください",D50=3,"← 正しく記入してください(16桁)")</f>
        <v/>
      </c>
      <c r="D50" s="6">
        <f>IF(E$48=FALSE,IF(B50="",0,2),IF(LEN(B50)=16,0,IF(B50="",0,3)))</f>
        <v>0</v>
      </c>
    </row>
    <row r="51" spans="1:8" ht="20.100000000000001" customHeight="1">
      <c r="A51" s="169"/>
      <c r="B51" s="48"/>
      <c r="C51" s="104" t="str" cm="1">
        <f t="array" ref="C51">_xlfn.IFS(D51=0,"",D51=1,"← 記入してください",D51=2,"← チェックを入れるか、記入しないでください",D51=3,"← 正しく記入してください(16桁)")</f>
        <v/>
      </c>
      <c r="D51" s="6">
        <f>IF(E$48=FALSE,IF(B51="",0,2),IF(LEN(B51)=16,0,IF(B51="",0,3)))</f>
        <v>0</v>
      </c>
    </row>
    <row r="52" spans="1:8" ht="20.100000000000001" customHeight="1">
      <c r="A52" s="41" t="s">
        <v>75</v>
      </c>
      <c r="B52" s="42" t="str">
        <f>IF(B14="","",B14)</f>
        <v/>
      </c>
      <c r="C52" s="30" t="str">
        <f>IF(B52="","","OK")</f>
        <v/>
      </c>
      <c r="D52" s="105">
        <v>0</v>
      </c>
      <c r="E52" s="6" t="b">
        <f>IF(OR(E$13=1,E$13=3),IF(B52=B14,0,2),IF(OR(E$13=2,E$13=4),IF(B52=B14,3,1)))</f>
        <v>0</v>
      </c>
    </row>
    <row r="53" spans="1:8" ht="20.100000000000001" customHeight="1">
      <c r="A53" s="43" t="s">
        <v>60</v>
      </c>
      <c r="B53" s="44"/>
      <c r="C53" s="45" t="str">
        <f>IF(D$53=1,"← 記入してください",IF(D$53=2,"← 記入しないでください","OK"))</f>
        <v>← 記入してください</v>
      </c>
      <c r="D53" s="6">
        <f>IF(B53="",1,0)</f>
        <v>1</v>
      </c>
    </row>
    <row r="54" spans="1:8" ht="54.95" customHeight="1">
      <c r="A54" s="49" t="s">
        <v>95</v>
      </c>
      <c r="B54" s="85"/>
      <c r="C54" s="30" t="str">
        <f>IF(D54=1,"← 記入してください","OK")</f>
        <v>← 記入してください</v>
      </c>
      <c r="D54" s="15">
        <f>IF(B54="",1,0)</f>
        <v>1</v>
      </c>
    </row>
    <row r="55" spans="1:8" ht="20.100000000000001" customHeight="1">
      <c r="A55" s="161" t="s">
        <v>147</v>
      </c>
      <c r="B55" s="46"/>
      <c r="C55" s="96"/>
      <c r="D55" s="47"/>
      <c r="E55" s="6" t="b">
        <v>0</v>
      </c>
    </row>
    <row r="56" spans="1:8" ht="54.95" customHeight="1">
      <c r="A56" s="162"/>
      <c r="B56" s="95"/>
      <c r="C56" s="35" t="str">
        <f>IF(D56=1,"← 記入してください","OK")</f>
        <v>← 記入してください</v>
      </c>
      <c r="D56" s="6">
        <f>IF(E55=TRUE,IF(B56="",0,2),IF(B56="",1,0))</f>
        <v>1</v>
      </c>
      <c r="H56" s="106"/>
    </row>
    <row r="57" spans="1:8" ht="20.100000000000001" customHeight="1">
      <c r="A57" s="161" t="s">
        <v>58</v>
      </c>
      <c r="B57" s="46"/>
      <c r="C57" s="96"/>
      <c r="D57" s="47"/>
      <c r="E57" s="6" t="b">
        <v>0</v>
      </c>
    </row>
    <row r="58" spans="1:8" ht="20.100000000000001" customHeight="1">
      <c r="A58" s="162"/>
      <c r="B58" s="107"/>
      <c r="C58" s="35" t="str">
        <f>IF(D58=1,"← 記入してください（20yy/mm/dd）",IF(D58=2,"← チェックを外すか、記入しないでください","OK"))</f>
        <v>← 記入してください（20yy/mm/dd）</v>
      </c>
      <c r="D58" s="6">
        <f>IF(E57=TRUE,IF(B58="",0,2),IF(B58="",1,0))</f>
        <v>1</v>
      </c>
    </row>
    <row r="59" spans="1:8" ht="150" customHeight="1">
      <c r="A59" s="108" t="s">
        <v>123</v>
      </c>
      <c r="B59" s="109"/>
      <c r="C59" s="30" t="str">
        <f>IF(D59=1,"← 記入してください","OK")</f>
        <v>← 記入してください</v>
      </c>
      <c r="D59" s="6">
        <f>IF(B59="",1,0)</f>
        <v>1</v>
      </c>
    </row>
    <row r="60" spans="1:8" ht="150" customHeight="1">
      <c r="A60" s="108" t="s">
        <v>124</v>
      </c>
      <c r="B60" s="109"/>
      <c r="C60" s="30" t="str">
        <f>IF(D60=1,"← 記入してください","OK")</f>
        <v>← 記入してください</v>
      </c>
      <c r="D60" s="6">
        <f>IF(B60="",1,0)</f>
        <v>1</v>
      </c>
    </row>
    <row r="61" spans="1:8" ht="20.100000000000001" customHeight="1">
      <c r="A61" s="108" t="s">
        <v>125</v>
      </c>
      <c r="B61" s="109"/>
      <c r="C61" s="30" t="str">
        <f>IF(D61=1,"← 記入してください","OK")</f>
        <v>← 記入してください</v>
      </c>
      <c r="D61" s="6">
        <f>IF(B61="",1,0)</f>
        <v>1</v>
      </c>
    </row>
    <row r="62" spans="1:8" ht="20.100000000000001" customHeight="1">
      <c r="A62" s="108" t="s">
        <v>126</v>
      </c>
      <c r="B62" s="109"/>
      <c r="C62" s="30" t="str">
        <f>IF(D62=1,"← 記入してください","OK")</f>
        <v>← 記入してください</v>
      </c>
      <c r="D62" s="6">
        <f>IF(B62="",1,0)</f>
        <v>1</v>
      </c>
    </row>
    <row r="63" spans="1:8" ht="20.100000000000001" customHeight="1">
      <c r="A63" s="110" t="s">
        <v>132</v>
      </c>
      <c r="B63" s="46"/>
      <c r="C63" s="111"/>
      <c r="D63" s="112"/>
      <c r="E63" s="6" t="b">
        <v>0</v>
      </c>
    </row>
    <row r="64" spans="1:8" ht="50.1" customHeight="1">
      <c r="A64" s="113" t="s">
        <v>127</v>
      </c>
      <c r="B64" s="114"/>
      <c r="C64" s="115" t="str" cm="1">
        <f t="array" ref="C64">_xlfn.IFS(D64=0,"OK",D64=1,"← 記入してください",D64=2,"← 記入しないでください")</f>
        <v>← 記入してください</v>
      </c>
      <c r="D64" s="112">
        <f>IF(E$63=FALSE,IF(B64="",1,0),IF(B64="",0,2))</f>
        <v>1</v>
      </c>
      <c r="E64" s="6">
        <f>IF(B64="",1,0)</f>
        <v>1</v>
      </c>
    </row>
    <row r="65" spans="1:8" ht="50.1" customHeight="1">
      <c r="A65" s="116" t="s">
        <v>128</v>
      </c>
      <c r="B65" s="114"/>
      <c r="C65" s="115" t="str" cm="1">
        <f t="array" ref="C65">_xlfn.IFS(D65=0,"OK",D65=1,"← 記入してください",D65=2,"← 記入しないでください")</f>
        <v>← 記入してください</v>
      </c>
      <c r="D65" s="112">
        <f>IF(E$63=FALSE,IF(B65="",1,0),IF(B65="",0,2))</f>
        <v>1</v>
      </c>
      <c r="E65" s="6">
        <f>IF(B65="",1,0)</f>
        <v>1</v>
      </c>
    </row>
    <row r="66" spans="1:8" ht="20.100000000000001" customHeight="1">
      <c r="A66" s="110" t="s">
        <v>131</v>
      </c>
      <c r="B66" s="46"/>
      <c r="C66" s="111"/>
      <c r="D66" s="112"/>
      <c r="E66" s="6" t="b">
        <v>0</v>
      </c>
    </row>
    <row r="67" spans="1:8" ht="50.1" customHeight="1">
      <c r="A67" s="113" t="s">
        <v>127</v>
      </c>
      <c r="B67" s="114"/>
      <c r="C67" s="115" t="str" cm="1">
        <f t="array" ref="C67">_xlfn.IFS(D67=0,"OK",D67=1,"← 記入してください",D67=2,"← 記入しないでください")</f>
        <v>← 記入してください</v>
      </c>
      <c r="D67" s="112">
        <f>IF(E$66=FALSE,IF(B67="",1,0),IF(B67="",0,2))</f>
        <v>1</v>
      </c>
      <c r="E67" s="6">
        <f>IF(B67="",1,0)</f>
        <v>1</v>
      </c>
    </row>
    <row r="68" spans="1:8" ht="50.1" customHeight="1">
      <c r="A68" s="116" t="s">
        <v>128</v>
      </c>
      <c r="B68" s="114"/>
      <c r="C68" s="115" t="str" cm="1">
        <f t="array" ref="C68">_xlfn.IFS(D68=0,"OK",D68=1,"← 記入してください",D68=2,"← 記入しないでください")</f>
        <v>← 記入してください</v>
      </c>
      <c r="D68" s="112">
        <f>IF(E$66=FALSE,IF(B68="",1,0),IF(B68="",0,2))</f>
        <v>1</v>
      </c>
      <c r="E68" s="6">
        <f>IF(B68="",1,0)</f>
        <v>1</v>
      </c>
    </row>
    <row r="69" spans="1:8" ht="35.1" customHeight="1">
      <c r="A69" s="98" t="s">
        <v>129</v>
      </c>
      <c r="B69" s="117"/>
      <c r="C69" s="111" t="str">
        <f>IF(D69=1,"← 記入してください","OK")</f>
        <v>← 記入してください</v>
      </c>
      <c r="D69" s="6">
        <f>IF(B69="",1,0)</f>
        <v>1</v>
      </c>
    </row>
    <row r="70" spans="1:8" ht="35.1" customHeight="1">
      <c r="A70" s="98" t="s">
        <v>130</v>
      </c>
      <c r="B70" s="118"/>
      <c r="C70" s="111" t="str">
        <f>IF(D70=1,"← 記入してください","OK")</f>
        <v>← 記入してください</v>
      </c>
      <c r="D70" s="6">
        <f>IF(B70="",1,0)</f>
        <v>1</v>
      </c>
    </row>
    <row r="71" spans="1:8" ht="20.100000000000001" customHeight="1">
      <c r="A71" s="156" t="s">
        <v>61</v>
      </c>
      <c r="B71" s="46"/>
      <c r="C71" s="163" t="str">
        <f>IF(D72=1,"← 認定番号を記入してください",IF(D72=2,"← 記入しないでください","OK"))</f>
        <v>OK</v>
      </c>
      <c r="D71" s="47"/>
      <c r="E71" s="6" t="b">
        <v>0</v>
      </c>
    </row>
    <row r="72" spans="1:8" ht="35.1" customHeight="1">
      <c r="A72" s="157"/>
      <c r="B72" s="119"/>
      <c r="C72" s="164"/>
      <c r="D72" s="6">
        <f>IF(E71=TRUE,IF(B72="",1,0),IF(B72="",0,2))</f>
        <v>0</v>
      </c>
    </row>
    <row r="73" spans="1:8" ht="20.100000000000001" customHeight="1">
      <c r="A73" s="156" t="s">
        <v>62</v>
      </c>
      <c r="B73" s="46"/>
      <c r="C73" s="163" t="str">
        <f>IF(D74=1,"← 認定番号を記入してください",IF(D74=2,"← 記入しないでください","OK"))</f>
        <v>OK</v>
      </c>
      <c r="D73" s="47"/>
      <c r="E73" s="6" t="b">
        <v>0</v>
      </c>
    </row>
    <row r="74" spans="1:8" ht="54.95" customHeight="1">
      <c r="A74" s="157"/>
      <c r="B74" s="119"/>
      <c r="C74" s="164"/>
      <c r="D74" s="6">
        <f>IF(E73=TRUE,IF(B74="",1,0),IF(B74="",0,2))</f>
        <v>0</v>
      </c>
    </row>
    <row r="75" spans="1:8" ht="20.100000000000001" customHeight="1">
      <c r="A75" s="165" t="s">
        <v>172</v>
      </c>
      <c r="B75" s="46"/>
      <c r="C75" s="163" t="str">
        <f>IF(D76=1,"← 記入してください（20yy/mm/dd）","OK")</f>
        <v>OK</v>
      </c>
      <c r="D75" s="47"/>
      <c r="E75" s="6" t="b">
        <v>0</v>
      </c>
    </row>
    <row r="76" spans="1:8" ht="20.100000000000001" customHeight="1">
      <c r="A76" s="166"/>
      <c r="B76" s="119"/>
      <c r="C76" s="164"/>
      <c r="D76" s="6">
        <f>IF(AND(B76="",E75=TRUE),1,0)</f>
        <v>0</v>
      </c>
      <c r="F76" s="92" t="str">
        <f>IF(SUM(D41:D76)=0,"OK","NG")</f>
        <v>NG</v>
      </c>
    </row>
    <row r="77" spans="1:8" ht="9.9499999999999993" customHeight="1">
      <c r="A77" s="38"/>
      <c r="B77" s="39"/>
      <c r="C77" s="40"/>
    </row>
    <row r="78" spans="1:8" s="16" customFormat="1" ht="20.100000000000001" customHeight="1">
      <c r="A78" s="152" t="s">
        <v>138</v>
      </c>
      <c r="B78" s="153"/>
      <c r="C78" s="27"/>
      <c r="D78" s="15"/>
      <c r="E78" s="15"/>
      <c r="F78" s="15"/>
      <c r="G78" s="15"/>
      <c r="H78" s="15"/>
    </row>
    <row r="79" spans="1:8" ht="20.100000000000001" customHeight="1">
      <c r="A79" s="120" t="s">
        <v>32</v>
      </c>
      <c r="B79" s="121"/>
      <c r="C79" s="30" t="str">
        <f>IF(D79=1,"← 選択してください","OK")</f>
        <v>← 選択してください</v>
      </c>
      <c r="D79" s="6">
        <f>IF(B79="",1,0)</f>
        <v>1</v>
      </c>
    </row>
    <row r="80" spans="1:8" ht="20.100000000000001" customHeight="1">
      <c r="A80" s="41" t="s">
        <v>33</v>
      </c>
      <c r="B80" s="122"/>
      <c r="C80" s="30" t="str" cm="1">
        <f t="array" ref="C80">_xlfn.IFS(D80=0,"OK",D80=1,"← 記入してください",D80=2,"← 記入しないでください",D80=3,"")</f>
        <v/>
      </c>
      <c r="D80" s="6">
        <f>IF(OR(B79=【非表示】選択リスト!B59,B79=【非表示】選択リスト!A60,B79=【非表示】選択リスト!A62),IF(B80="",0,2),IF(B79="",IF(B80="",3,2),IF(B80="",1,0)))</f>
        <v>3</v>
      </c>
    </row>
    <row r="81" spans="1:8" ht="20.100000000000001" customHeight="1">
      <c r="A81" s="41" t="s">
        <v>134</v>
      </c>
      <c r="B81" s="85"/>
      <c r="C81" s="30" t="str" cm="1">
        <f t="array" ref="C81">_xlfn.IFS(D81=0,"OK",D81=1,"← 記入してください",D81=2,"← 記入しないでください",D81=3,"")</f>
        <v>← 記入してください</v>
      </c>
      <c r="D81" s="6">
        <f>IF(OR(B$79=【非表示】選択リスト!B$59,B$79=【非表示】選択リスト!B$60,B$79=【非表示】選択リスト!B$61),IF(B81="",1,0),IF(B81="",1,0))</f>
        <v>1</v>
      </c>
    </row>
    <row r="82" spans="1:8" ht="20.100000000000001" customHeight="1">
      <c r="A82" s="41" t="s">
        <v>135</v>
      </c>
      <c r="B82" s="85"/>
      <c r="C82" s="30" t="str" cm="1">
        <f t="array" ref="C82">_xlfn.IFS(D82=0,"OK",D82=1,"← 記入してください",D82=2,"← 記入しないでください",D82=3,"")</f>
        <v>← 記入してください</v>
      </c>
      <c r="D82" s="6">
        <f>IF(OR(B$79=【非表示】選択リスト!B$59,B$79=【非表示】選択リスト!B$60,B$79=【非表示】選択リスト!B$61),IF(B82="",1,0),IF(B82="",1,0))</f>
        <v>1</v>
      </c>
    </row>
    <row r="83" spans="1:8" ht="20.100000000000001" customHeight="1">
      <c r="A83" s="120" t="s">
        <v>74</v>
      </c>
      <c r="B83" s="84"/>
      <c r="C83" s="30" t="str" cm="1">
        <f t="array" ref="C83">_xlfn.IFS(D83=1,"← 記入してください（20yy/mm/dd）",D83=0,"OK",D83=3,"← 評価完了日は申請日より前にしてください",D83=2,"← 評価完了日から90日以上経過しています")</f>
        <v>← 記入してください（20yy/mm/dd）</v>
      </c>
      <c r="D83" s="6">
        <f>IF(B83="",1,IF(_xlfn.DAYS(B10,B83)&gt;=0,IF(_xlfn.DAYS(B10,B83)&lt;=90,0,2),3))</f>
        <v>1</v>
      </c>
      <c r="F83" s="92" t="str">
        <f>IF(SUM(D79:D83)=0,"OK","NG")</f>
        <v>NG</v>
      </c>
    </row>
    <row r="84" spans="1:8" ht="9.9499999999999993" customHeight="1">
      <c r="A84" s="38"/>
      <c r="B84" s="39"/>
      <c r="C84" s="40"/>
    </row>
    <row r="85" spans="1:8" s="16" customFormat="1" ht="20.100000000000001" customHeight="1">
      <c r="A85" s="152" t="s">
        <v>63</v>
      </c>
      <c r="B85" s="170"/>
      <c r="C85" s="27"/>
      <c r="D85" s="15"/>
      <c r="E85" s="15"/>
      <c r="F85" s="15"/>
      <c r="G85" s="15"/>
      <c r="H85" s="15"/>
    </row>
    <row r="86" spans="1:8" ht="35.1" customHeight="1">
      <c r="A86" s="123" t="s">
        <v>53</v>
      </c>
      <c r="B86" s="85"/>
      <c r="C86" s="30" t="str">
        <f>IF(D86=FALSE,"← 申請には内容の確認宣言が必要です","OK")</f>
        <v>← 申請には内容の確認宣言が必要です</v>
      </c>
      <c r="D86" s="6" t="b">
        <v>0</v>
      </c>
    </row>
    <row r="87" spans="1:8" ht="35.1" customHeight="1">
      <c r="A87" s="124" t="s">
        <v>54</v>
      </c>
      <c r="B87" s="85"/>
      <c r="C87" s="30" t="str">
        <f t="shared" ref="C87:C92" si="4">IF(D87=FALSE,"← 申請には同意が必要です","OK")</f>
        <v>← 申請には同意が必要です</v>
      </c>
      <c r="D87" s="6" t="b">
        <v>0</v>
      </c>
    </row>
    <row r="88" spans="1:8" s="16" customFormat="1" ht="84.95" customHeight="1">
      <c r="A88" s="123" t="s">
        <v>148</v>
      </c>
      <c r="B88" s="85"/>
      <c r="C88" s="30" t="str">
        <f t="shared" si="4"/>
        <v>← 申請には同意が必要です</v>
      </c>
      <c r="D88" s="15" t="b">
        <v>0</v>
      </c>
      <c r="E88" s="15"/>
      <c r="F88" s="15"/>
      <c r="G88" s="15"/>
      <c r="H88" s="15"/>
    </row>
    <row r="89" spans="1:8" ht="35.1" customHeight="1">
      <c r="A89" s="124" t="s">
        <v>51</v>
      </c>
      <c r="B89" s="85"/>
      <c r="C89" s="30" t="str">
        <f t="shared" si="4"/>
        <v>← 申請には同意が必要です</v>
      </c>
      <c r="D89" s="6" t="b">
        <v>0</v>
      </c>
    </row>
    <row r="90" spans="1:8" ht="35.1" customHeight="1">
      <c r="A90" s="124" t="s">
        <v>52</v>
      </c>
      <c r="B90" s="85"/>
      <c r="C90" s="30" t="str">
        <f t="shared" si="4"/>
        <v>← 申請には同意が必要です</v>
      </c>
      <c r="D90" s="6" t="b">
        <v>0</v>
      </c>
    </row>
    <row r="91" spans="1:8" ht="35.1" customHeight="1">
      <c r="A91" s="123" t="s">
        <v>93</v>
      </c>
      <c r="B91" s="85"/>
      <c r="C91" s="30" t="str">
        <f t="shared" si="4"/>
        <v>← 申請には同意が必要です</v>
      </c>
      <c r="D91" s="6" t="b">
        <v>0</v>
      </c>
    </row>
    <row r="92" spans="1:8" ht="35.1" customHeight="1">
      <c r="A92" s="124" t="s">
        <v>69</v>
      </c>
      <c r="B92" s="85"/>
      <c r="C92" s="30" t="str">
        <f t="shared" si="4"/>
        <v>← 申請には同意が必要です</v>
      </c>
      <c r="D92" s="6" t="b">
        <v>0</v>
      </c>
    </row>
    <row r="93" spans="1:8" ht="49.5" customHeight="1">
      <c r="A93" s="125" t="s">
        <v>116</v>
      </c>
      <c r="B93" s="126"/>
      <c r="C93" s="30" t="str">
        <f>IF(AND(D93=FALSE,E93=FALSE),"← 申請には確認宣言が必要です",IF(AND(D93=TRUE,E93=TRUE),"←　チェックはどちらかにしてください","OK"))</f>
        <v>← 申請には確認宣言が必要です</v>
      </c>
      <c r="D93" s="6" t="b">
        <v>0</v>
      </c>
      <c r="E93" s="6" t="b">
        <v>0</v>
      </c>
      <c r="F93" s="92"/>
    </row>
    <row r="94" spans="1:8" ht="69.95" customHeight="1">
      <c r="A94" s="125" t="s">
        <v>100</v>
      </c>
      <c r="B94" s="117"/>
      <c r="C94" s="127" t="str">
        <f>IF(D94=FALSE,IF(E94=FALSE,"← 申請には確認宣言か、説明資料の添付が　必要です","OK"),IF(E94=FALSE,"OK","← チェックを見直してください"))</f>
        <v>← 申請には確認宣言か、説明資料の添付が　必要です</v>
      </c>
      <c r="D94" s="6" t="b">
        <v>0</v>
      </c>
      <c r="E94" s="6" t="b">
        <v>0</v>
      </c>
    </row>
    <row r="95" spans="1:8" ht="69.95" customHeight="1">
      <c r="A95" s="123" t="s">
        <v>101</v>
      </c>
      <c r="B95" s="117"/>
      <c r="C95" s="127" t="str">
        <f>IF(D95=FALSE,IF(E95=FALSE,"← 申請には確認宣言か、説明資料の添付が　必要です","OK"),IF(E95=FALSE,"OK","← チェックを見直してください"))</f>
        <v>← 申請には確認宣言か、説明資料の添付が　必要です</v>
      </c>
      <c r="D95" s="6" t="b">
        <v>0</v>
      </c>
      <c r="E95" s="6" t="b">
        <v>0</v>
      </c>
      <c r="F95" s="92" t="str">
        <f>IF(COUNTIF(C86:C95,"OK")=10,"OK","NG")</f>
        <v>NG</v>
      </c>
    </row>
    <row r="96" spans="1:8" ht="20.100000000000001" customHeight="1">
      <c r="A96" s="73"/>
      <c r="B96" s="74"/>
      <c r="C96" s="75"/>
    </row>
    <row r="97" spans="1:8" s="16" customFormat="1" ht="54.95" customHeight="1">
      <c r="A97" s="158" t="s">
        <v>94</v>
      </c>
      <c r="B97" s="159"/>
      <c r="C97" s="160"/>
      <c r="D97" s="15"/>
      <c r="E97" s="15"/>
      <c r="F97" s="15"/>
      <c r="G97" s="15"/>
      <c r="H97" s="15"/>
    </row>
    <row r="98" spans="1:8" s="16" customFormat="1" ht="20.100000000000001" customHeight="1">
      <c r="A98" s="158" t="s">
        <v>96</v>
      </c>
      <c r="B98" s="159"/>
      <c r="C98" s="160"/>
      <c r="D98" s="15"/>
      <c r="E98" s="15"/>
      <c r="F98" s="15"/>
      <c r="G98" s="15"/>
      <c r="H98" s="15"/>
    </row>
    <row r="99" spans="1:8" s="16" customFormat="1" ht="35.1" customHeight="1">
      <c r="A99" s="158" t="s">
        <v>117</v>
      </c>
      <c r="B99" s="159"/>
      <c r="C99" s="160"/>
      <c r="D99" s="15"/>
      <c r="E99" s="15"/>
      <c r="F99" s="15"/>
      <c r="G99" s="15"/>
      <c r="H99" s="15"/>
    </row>
    <row r="100" spans="1:8" ht="9.9499999999999993" customHeight="1">
      <c r="A100" s="73"/>
      <c r="B100" s="74"/>
      <c r="C100" s="75"/>
      <c r="D100" s="6">
        <v>1</v>
      </c>
    </row>
    <row r="101" spans="1:8" ht="9.9499999999999993" customHeight="1" thickBot="1">
      <c r="A101" s="73"/>
      <c r="B101" s="74"/>
      <c r="C101" s="75"/>
    </row>
    <row r="102" spans="1:8" s="132" customFormat="1" ht="35.1" customHeight="1" thickBot="1">
      <c r="A102" s="128"/>
      <c r="B102" s="129" t="str">
        <f>IF(C106="TRUE","1ページ目の申請書が完成しました。","申請書ができていません。")</f>
        <v>申請書ができていません。</v>
      </c>
      <c r="C102" s="130"/>
      <c r="D102" s="131"/>
      <c r="E102" s="131"/>
      <c r="F102" s="131"/>
      <c r="G102" s="131"/>
      <c r="H102" s="131"/>
    </row>
    <row r="103" spans="1:8" ht="17.45" customHeight="1" thickBot="1">
      <c r="A103" s="76"/>
      <c r="B103" s="77"/>
      <c r="C103" s="78"/>
    </row>
    <row r="104" spans="1:8" hidden="1"/>
    <row r="105" spans="1:8" hidden="1">
      <c r="C105" s="81" t="s">
        <v>1</v>
      </c>
    </row>
    <row r="106" spans="1:8" hidden="1">
      <c r="C106" s="82" t="str">
        <f>IF(F106="OK","TRUE","FALSE")</f>
        <v>FALSE</v>
      </c>
      <c r="F106" s="6" t="str">
        <f>IF(AND(F95="OK",F83="OK",F76="OK",F38="OK"),"OK","NG")</f>
        <v>NG</v>
      </c>
    </row>
    <row r="107" spans="1:8" hidden="1"/>
    <row r="108" spans="1:8" hidden="1"/>
    <row r="109" spans="1:8" hidden="1"/>
    <row r="111" spans="1:8">
      <c r="A111" s="83"/>
      <c r="B111" s="83"/>
    </row>
  </sheetData>
  <sheetProtection algorithmName="SHA-512" hashValue="/6SUqv9It0WOGow4AEw3Um+4/lYWNbe5cf8JQt/XqlumR93YixGSvHT/Q+tGI+fZm0SCdlH2sGk64lw++E2rEw==" saltValue="wfa40zuav6uDWNshtY1WbA==" spinCount="100000" sheet="1" objects="1" selectLockedCells="1"/>
  <mergeCells count="21">
    <mergeCell ref="A99:C99"/>
    <mergeCell ref="A40:B40"/>
    <mergeCell ref="A78:B78"/>
    <mergeCell ref="A57:A58"/>
    <mergeCell ref="A71:A72"/>
    <mergeCell ref="C71:C72"/>
    <mergeCell ref="A73:A74"/>
    <mergeCell ref="C73:C74"/>
    <mergeCell ref="A75:A76"/>
    <mergeCell ref="C75:C76"/>
    <mergeCell ref="A42:A43"/>
    <mergeCell ref="A97:C97"/>
    <mergeCell ref="A98:C98"/>
    <mergeCell ref="A48:A51"/>
    <mergeCell ref="A85:B85"/>
    <mergeCell ref="A55:A56"/>
    <mergeCell ref="A1:C1"/>
    <mergeCell ref="A8:B8"/>
    <mergeCell ref="A16:A17"/>
    <mergeCell ref="A31:A32"/>
    <mergeCell ref="A46:A47"/>
  </mergeCells>
  <phoneticPr fontId="1"/>
  <conditionalFormatting sqref="B17">
    <cfRule type="expression" dxfId="107" priority="23">
      <formula>IF(AND($D16=0,OR($E16=TRUE,$F16=TRUE)),1,0)</formula>
    </cfRule>
  </conditionalFormatting>
  <conditionalFormatting sqref="B20:B21">
    <cfRule type="expression" dxfId="106" priority="22">
      <formula>IF($E$19&gt;0,1,0)</formula>
    </cfRule>
  </conditionalFormatting>
  <conditionalFormatting sqref="B22:B23">
    <cfRule type="expression" dxfId="105" priority="21">
      <formula>IF($E$19&gt;1,1,0)</formula>
    </cfRule>
  </conditionalFormatting>
  <conditionalFormatting sqref="B24:B25">
    <cfRule type="expression" dxfId="104" priority="20">
      <formula>IF($E$19&gt;2,1,0)</formula>
    </cfRule>
  </conditionalFormatting>
  <conditionalFormatting sqref="B30:B31 B33:B38">
    <cfRule type="expression" dxfId="103" priority="19">
      <formula>IF($E$13=3,1,0)</formula>
    </cfRule>
  </conditionalFormatting>
  <conditionalFormatting sqref="B32">
    <cfRule type="expression" dxfId="102" priority="18">
      <formula>IF(AND($D31=0,OR($E31=TRUE,$F31=TRUE)),1,0)</formula>
    </cfRule>
  </conditionalFormatting>
  <conditionalFormatting sqref="B47">
    <cfRule type="expression" dxfId="100" priority="16">
      <formula>IF($E$46=FALSE,1,0)</formula>
    </cfRule>
  </conditionalFormatting>
  <conditionalFormatting sqref="B49:B51">
    <cfRule type="expression" dxfId="99" priority="15">
      <formula>IF($E$48=TRUE,1,0)</formula>
    </cfRule>
  </conditionalFormatting>
  <conditionalFormatting sqref="B56">
    <cfRule type="expression" dxfId="98" priority="14">
      <formula>IF($E$55=TRUE,0,1)</formula>
    </cfRule>
  </conditionalFormatting>
  <conditionalFormatting sqref="B58">
    <cfRule type="expression" dxfId="97" priority="13">
      <formula>IF($E$57=TRUE,0,1)</formula>
    </cfRule>
  </conditionalFormatting>
  <conditionalFormatting sqref="B64:B65">
    <cfRule type="expression" dxfId="96" priority="12">
      <formula>IF($E63=FALSE,1,0)</formula>
    </cfRule>
  </conditionalFormatting>
  <conditionalFormatting sqref="B65">
    <cfRule type="expression" dxfId="95" priority="11">
      <formula>IF($E$63=FALSE,1,0)</formula>
    </cfRule>
  </conditionalFormatting>
  <conditionalFormatting sqref="B67:B68">
    <cfRule type="expression" dxfId="94" priority="5">
      <formula>IF($E$66=FALSE,1,0)</formula>
    </cfRule>
  </conditionalFormatting>
  <conditionalFormatting sqref="B72">
    <cfRule type="expression" dxfId="93" priority="4">
      <formula>IF($E71=TRUE,1,0)</formula>
    </cfRule>
  </conditionalFormatting>
  <conditionalFormatting sqref="B74">
    <cfRule type="expression" dxfId="92" priority="3">
      <formula>IF($E73=TRUE,1,0)</formula>
    </cfRule>
  </conditionalFormatting>
  <conditionalFormatting sqref="B76">
    <cfRule type="expression" dxfId="91" priority="2">
      <formula>IF($E75=TRUE,1,0)</formula>
    </cfRule>
  </conditionalFormatting>
  <dataValidations count="2">
    <dataValidation type="textLength" operator="lessThan" allowBlank="1" showInputMessage="1" showErrorMessage="1" sqref="B38 B31 B16" xr:uid="{16FA8391-F62B-465A-ABEA-BD28F0EB4665}">
      <formula1>0</formula1>
    </dataValidation>
    <dataValidation type="date" allowBlank="1" showInputMessage="1" showErrorMessage="1" sqref="B76 B83 B10 B58" xr:uid="{D76C1A0C-1488-4C73-B7CF-3A047FEA7BDD}">
      <formula1>45292</formula1>
      <formula2>73050</formula2>
    </dataValidation>
  </dataValidations>
  <printOptions horizontalCentered="1" verticalCentered="1"/>
  <pageMargins left="0.59055118110236227" right="0.59055118110236227" top="0.59055118110236227" bottom="0.59055118110236227" header="0.31496062992125984" footer="0.31496062992125984"/>
  <pageSetup paperSize="8" scale="63"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0124" r:id="rId4" name="Check Box 12">
              <controlPr defaultSize="0" autoFill="0" autoLine="0" autoPict="0" altText=" 法人番号(13桁)">
                <anchor moveWithCells="1">
                  <from>
                    <xdr:col>1</xdr:col>
                    <xdr:colOff>28575</xdr:colOff>
                    <xdr:row>15</xdr:row>
                    <xdr:rowOff>19050</xdr:rowOff>
                  </from>
                  <to>
                    <xdr:col>1</xdr:col>
                    <xdr:colOff>1724025</xdr:colOff>
                    <xdr:row>15</xdr:row>
                    <xdr:rowOff>209550</xdr:rowOff>
                  </to>
                </anchor>
              </controlPr>
            </control>
          </mc:Choice>
        </mc:AlternateContent>
        <mc:AlternateContent xmlns:mc="http://schemas.openxmlformats.org/markup-compatibility/2006">
          <mc:Choice Requires="x14">
            <control shapeId="90153" r:id="rId5" name="Check Box 41">
              <controlPr defaultSize="0" autoFill="0" autoLine="0" autoPict="0" altText=" 法人登記簿謄本等を添付">
                <anchor moveWithCells="1">
                  <from>
                    <xdr:col>1</xdr:col>
                    <xdr:colOff>5724525</xdr:colOff>
                    <xdr:row>15</xdr:row>
                    <xdr:rowOff>19050</xdr:rowOff>
                  </from>
                  <to>
                    <xdr:col>2</xdr:col>
                    <xdr:colOff>133350</xdr:colOff>
                    <xdr:row>15</xdr:row>
                    <xdr:rowOff>200025</xdr:rowOff>
                  </to>
                </anchor>
              </controlPr>
            </control>
          </mc:Choice>
        </mc:AlternateContent>
        <mc:AlternateContent xmlns:mc="http://schemas.openxmlformats.org/markup-compatibility/2006">
          <mc:Choice Requires="x14">
            <control shapeId="90114" r:id="rId6" name="Check Box 2">
              <controlPr defaultSize="0" autoFill="0" autoLine="0" autoPict="0" altText=" 添付時にチェック">
                <anchor moveWithCells="1">
                  <from>
                    <xdr:col>1</xdr:col>
                    <xdr:colOff>28575</xdr:colOff>
                    <xdr:row>37</xdr:row>
                    <xdr:rowOff>38100</xdr:rowOff>
                  </from>
                  <to>
                    <xdr:col>1</xdr:col>
                    <xdr:colOff>2400300</xdr:colOff>
                    <xdr:row>37</xdr:row>
                    <xdr:rowOff>219075</xdr:rowOff>
                  </to>
                </anchor>
              </controlPr>
            </control>
          </mc:Choice>
        </mc:AlternateContent>
        <mc:AlternateContent xmlns:mc="http://schemas.openxmlformats.org/markup-compatibility/2006">
          <mc:Choice Requires="x14">
            <control shapeId="90136" r:id="rId7" name="Check Box 24">
              <controlPr defaultSize="0" autoFill="0" autoLine="0" autoPict="0" altText=" 製品型番リストを別ファイルで提供する場合にチェック（下段に製品型番を記載しない） → ">
                <anchor moveWithCells="1">
                  <from>
                    <xdr:col>1</xdr:col>
                    <xdr:colOff>28575</xdr:colOff>
                    <xdr:row>45</xdr:row>
                    <xdr:rowOff>38100</xdr:rowOff>
                  </from>
                  <to>
                    <xdr:col>1</xdr:col>
                    <xdr:colOff>6505575</xdr:colOff>
                    <xdr:row>45</xdr:row>
                    <xdr:rowOff>219075</xdr:rowOff>
                  </to>
                </anchor>
              </controlPr>
            </control>
          </mc:Choice>
        </mc:AlternateContent>
        <mc:AlternateContent xmlns:mc="http://schemas.openxmlformats.org/markup-compatibility/2006">
          <mc:Choice Requires="x14">
            <control shapeId="90142" r:id="rId8" name="Check Box 30">
              <controlPr defaultSize="0" autoFill="0" autoLine="0" autoPict="0" altText=" 適合ラベル取得済製品の後継製品の場合にチェック（以下に該当する適合ラベル登録番号を記載）">
                <anchor moveWithCells="1">
                  <from>
                    <xdr:col>1</xdr:col>
                    <xdr:colOff>28575</xdr:colOff>
                    <xdr:row>47</xdr:row>
                    <xdr:rowOff>28575</xdr:rowOff>
                  </from>
                  <to>
                    <xdr:col>1</xdr:col>
                    <xdr:colOff>6543675</xdr:colOff>
                    <xdr:row>47</xdr:row>
                    <xdr:rowOff>209550</xdr:rowOff>
                  </to>
                </anchor>
              </controlPr>
            </control>
          </mc:Choice>
        </mc:AlternateContent>
        <mc:AlternateContent xmlns:mc="http://schemas.openxmlformats.org/markup-compatibility/2006">
          <mc:Choice Requires="x14">
            <control shapeId="90175" r:id="rId9" name="Check Box 63">
              <controlPr defaultSize="0" autoFill="0" autoLine="0" autoPict="0" altText=" 添付時にチェック">
                <anchor moveWithCells="1">
                  <from>
                    <xdr:col>1</xdr:col>
                    <xdr:colOff>6105525</xdr:colOff>
                    <xdr:row>45</xdr:row>
                    <xdr:rowOff>28575</xdr:rowOff>
                  </from>
                  <to>
                    <xdr:col>1</xdr:col>
                    <xdr:colOff>7686675</xdr:colOff>
                    <xdr:row>45</xdr:row>
                    <xdr:rowOff>200025</xdr:rowOff>
                  </to>
                </anchor>
              </controlPr>
            </control>
          </mc:Choice>
        </mc:AlternateContent>
        <mc:AlternateContent xmlns:mc="http://schemas.openxmlformats.org/markup-compatibility/2006">
          <mc:Choice Requires="x14">
            <control shapeId="90132" r:id="rId10" name="Check Box 20">
              <controlPr defaultSize="0" autoFill="0" autoLine="0" autoPict="0" altText=" 未定だが、適合ラベル交付日より2年間以上を保証">
                <anchor moveWithCells="1">
                  <from>
                    <xdr:col>1</xdr:col>
                    <xdr:colOff>28575</xdr:colOff>
                    <xdr:row>56</xdr:row>
                    <xdr:rowOff>28575</xdr:rowOff>
                  </from>
                  <to>
                    <xdr:col>1</xdr:col>
                    <xdr:colOff>4962525</xdr:colOff>
                    <xdr:row>56</xdr:row>
                    <xdr:rowOff>209550</xdr:rowOff>
                  </to>
                </anchor>
              </controlPr>
            </control>
          </mc:Choice>
        </mc:AlternateContent>
        <mc:AlternateContent xmlns:mc="http://schemas.openxmlformats.org/markup-compatibility/2006">
          <mc:Choice Requires="x14">
            <control shapeId="90115" r:id="rId11" name="Check Box 3">
              <controlPr defaultSize="0" autoFill="0" autoLine="0" autoPict="0" altText=" 上記のホームページ内に記載されている場合はチェック">
                <anchor moveWithCells="1">
                  <from>
                    <xdr:col>1</xdr:col>
                    <xdr:colOff>38100</xdr:colOff>
                    <xdr:row>62</xdr:row>
                    <xdr:rowOff>9525</xdr:rowOff>
                  </from>
                  <to>
                    <xdr:col>1</xdr:col>
                    <xdr:colOff>4171950</xdr:colOff>
                    <xdr:row>62</xdr:row>
                    <xdr:rowOff>238125</xdr:rowOff>
                  </to>
                </anchor>
              </controlPr>
            </control>
          </mc:Choice>
        </mc:AlternateContent>
        <mc:AlternateContent xmlns:mc="http://schemas.openxmlformats.org/markup-compatibility/2006">
          <mc:Choice Requires="x14">
            <control shapeId="90116" r:id="rId12" name="Check Box 4">
              <controlPr defaultSize="0" autoFill="0" autoLine="0" autoPict="0" altText=" 認定を受けている場合はチェック">
                <anchor moveWithCells="1">
                  <from>
                    <xdr:col>1</xdr:col>
                    <xdr:colOff>38100</xdr:colOff>
                    <xdr:row>70</xdr:row>
                    <xdr:rowOff>19050</xdr:rowOff>
                  </from>
                  <to>
                    <xdr:col>1</xdr:col>
                    <xdr:colOff>2600325</xdr:colOff>
                    <xdr:row>70</xdr:row>
                    <xdr:rowOff>190500</xdr:rowOff>
                  </to>
                </anchor>
              </controlPr>
            </control>
          </mc:Choice>
        </mc:AlternateContent>
        <mc:AlternateContent xmlns:mc="http://schemas.openxmlformats.org/markup-compatibility/2006">
          <mc:Choice Requires="x14">
            <control shapeId="90117" r:id="rId13" name="Check Box 5">
              <controlPr defaultSize="0" autoFill="0" autoLine="0" autoPict="0" altText=" 認定を受けている場合はチェック">
                <anchor moveWithCells="1">
                  <from>
                    <xdr:col>1</xdr:col>
                    <xdr:colOff>38100</xdr:colOff>
                    <xdr:row>72</xdr:row>
                    <xdr:rowOff>28575</xdr:rowOff>
                  </from>
                  <to>
                    <xdr:col>1</xdr:col>
                    <xdr:colOff>2600325</xdr:colOff>
                    <xdr:row>72</xdr:row>
                    <xdr:rowOff>200025</xdr:rowOff>
                  </to>
                </anchor>
              </controlPr>
            </control>
          </mc:Choice>
        </mc:AlternateContent>
        <mc:AlternateContent xmlns:mc="http://schemas.openxmlformats.org/markup-compatibility/2006">
          <mc:Choice Requires="x14">
            <control shapeId="90118" r:id="rId14" name="Check Box 6">
              <controlPr defaultSize="0" autoFill="0" autoLine="0" autoPict="0" altText=" 製品リストへの掲載日の希望がある場合はチェック">
                <anchor moveWithCells="1">
                  <from>
                    <xdr:col>1</xdr:col>
                    <xdr:colOff>38100</xdr:colOff>
                    <xdr:row>74</xdr:row>
                    <xdr:rowOff>28575</xdr:rowOff>
                  </from>
                  <to>
                    <xdr:col>1</xdr:col>
                    <xdr:colOff>3819525</xdr:colOff>
                    <xdr:row>74</xdr:row>
                    <xdr:rowOff>209550</xdr:rowOff>
                  </to>
                </anchor>
              </controlPr>
            </control>
          </mc:Choice>
        </mc:AlternateContent>
        <mc:AlternateContent xmlns:mc="http://schemas.openxmlformats.org/markup-compatibility/2006">
          <mc:Choice Requires="x14">
            <control shapeId="90119" r:id="rId15" name="Check Box 7">
              <controlPr defaultSize="0" autoFill="0" autoLine="0" autoPict="0" altText=" 上記の製品に関する問合せ先と同じ場合はチェック">
                <anchor moveWithCells="1">
                  <from>
                    <xdr:col>1</xdr:col>
                    <xdr:colOff>38100</xdr:colOff>
                    <xdr:row>65</xdr:row>
                    <xdr:rowOff>9525</xdr:rowOff>
                  </from>
                  <to>
                    <xdr:col>1</xdr:col>
                    <xdr:colOff>4171950</xdr:colOff>
                    <xdr:row>65</xdr:row>
                    <xdr:rowOff>238125</xdr:rowOff>
                  </to>
                </anchor>
              </controlPr>
            </control>
          </mc:Choice>
        </mc:AlternateContent>
        <mc:AlternateContent xmlns:mc="http://schemas.openxmlformats.org/markup-compatibility/2006">
          <mc:Choice Requires="x14">
            <control shapeId="90113" r:id="rId16" name="Check Box 1">
              <controlPr defaultSize="0" autoFill="0" autoLine="0" autoPict="0" altText=" 申請内容について誤りがないことを確認した場合にチェック">
                <anchor moveWithCells="1">
                  <from>
                    <xdr:col>1</xdr:col>
                    <xdr:colOff>38100</xdr:colOff>
                    <xdr:row>85</xdr:row>
                    <xdr:rowOff>38100</xdr:rowOff>
                  </from>
                  <to>
                    <xdr:col>1</xdr:col>
                    <xdr:colOff>4343400</xdr:colOff>
                    <xdr:row>86</xdr:row>
                    <xdr:rowOff>0</xdr:rowOff>
                  </to>
                </anchor>
              </controlPr>
            </control>
          </mc:Choice>
        </mc:AlternateContent>
        <mc:AlternateContent xmlns:mc="http://schemas.openxmlformats.org/markup-compatibility/2006">
          <mc:Choice Requires="x14">
            <control shapeId="90121" r:id="rId17" name="Check Box 9">
              <controlPr defaultSize="0" autoFill="0" autoLine="0" autoPict="0" altText=" 同意する場合にチェック">
                <anchor moveWithCells="1">
                  <from>
                    <xdr:col>1</xdr:col>
                    <xdr:colOff>38100</xdr:colOff>
                    <xdr:row>89</xdr:row>
                    <xdr:rowOff>0</xdr:rowOff>
                  </from>
                  <to>
                    <xdr:col>1</xdr:col>
                    <xdr:colOff>2409825</xdr:colOff>
                    <xdr:row>90</xdr:row>
                    <xdr:rowOff>0</xdr:rowOff>
                  </to>
                </anchor>
              </controlPr>
            </control>
          </mc:Choice>
        </mc:AlternateContent>
        <mc:AlternateContent xmlns:mc="http://schemas.openxmlformats.org/markup-compatibility/2006">
          <mc:Choice Requires="x14">
            <control shapeId="90122" r:id="rId18" name="Check Box 10">
              <controlPr defaultSize="0" autoFill="0" autoLine="0" autoPict="0" altText=" 同意する場合にチェック">
                <anchor moveWithCells="1">
                  <from>
                    <xdr:col>1</xdr:col>
                    <xdr:colOff>38100</xdr:colOff>
                    <xdr:row>86</xdr:row>
                    <xdr:rowOff>38100</xdr:rowOff>
                  </from>
                  <to>
                    <xdr:col>1</xdr:col>
                    <xdr:colOff>2409825</xdr:colOff>
                    <xdr:row>87</xdr:row>
                    <xdr:rowOff>0</xdr:rowOff>
                  </to>
                </anchor>
              </controlPr>
            </control>
          </mc:Choice>
        </mc:AlternateContent>
        <mc:AlternateContent xmlns:mc="http://schemas.openxmlformats.org/markup-compatibility/2006">
          <mc:Choice Requires="x14">
            <control shapeId="90123" r:id="rId19" name="Check Box 11">
              <controlPr defaultSize="0" autoFill="0" autoLine="0" autoPict="0" altText=" 同意する場合にチェック">
                <anchor moveWithCells="1">
                  <from>
                    <xdr:col>1</xdr:col>
                    <xdr:colOff>38100</xdr:colOff>
                    <xdr:row>88</xdr:row>
                    <xdr:rowOff>0</xdr:rowOff>
                  </from>
                  <to>
                    <xdr:col>1</xdr:col>
                    <xdr:colOff>2409825</xdr:colOff>
                    <xdr:row>89</xdr:row>
                    <xdr:rowOff>0</xdr:rowOff>
                  </to>
                </anchor>
              </controlPr>
            </control>
          </mc:Choice>
        </mc:AlternateContent>
        <mc:AlternateContent xmlns:mc="http://schemas.openxmlformats.org/markup-compatibility/2006">
          <mc:Choice Requires="x14">
            <control shapeId="90130" r:id="rId20" name="Check Box 18">
              <controlPr defaultSize="0" autoFill="0" autoLine="0" autoPict="0" altText=" 同意する場合にチェック">
                <anchor moveWithCells="1">
                  <from>
                    <xdr:col>1</xdr:col>
                    <xdr:colOff>38100</xdr:colOff>
                    <xdr:row>91</xdr:row>
                    <xdr:rowOff>0</xdr:rowOff>
                  </from>
                  <to>
                    <xdr:col>1</xdr:col>
                    <xdr:colOff>2409825</xdr:colOff>
                    <xdr:row>92</xdr:row>
                    <xdr:rowOff>0</xdr:rowOff>
                  </to>
                </anchor>
              </controlPr>
            </control>
          </mc:Choice>
        </mc:AlternateContent>
        <mc:AlternateContent xmlns:mc="http://schemas.openxmlformats.org/markup-compatibility/2006">
          <mc:Choice Requires="x14">
            <control shapeId="90131" r:id="rId21" name="Check Box 19">
              <controlPr defaultSize="0" autoFill="0" autoLine="0" autoPict="0" altText=" 過去5年以内にJC-STAR適合ラベルの取消しを受けたことがない場合にチェック">
                <anchor moveWithCells="1">
                  <from>
                    <xdr:col>1</xdr:col>
                    <xdr:colOff>38100</xdr:colOff>
                    <xdr:row>92</xdr:row>
                    <xdr:rowOff>19050</xdr:rowOff>
                  </from>
                  <to>
                    <xdr:col>1</xdr:col>
                    <xdr:colOff>5600700</xdr:colOff>
                    <xdr:row>92</xdr:row>
                    <xdr:rowOff>342900</xdr:rowOff>
                  </to>
                </anchor>
              </controlPr>
            </control>
          </mc:Choice>
        </mc:AlternateContent>
        <mc:AlternateContent xmlns:mc="http://schemas.openxmlformats.org/markup-compatibility/2006">
          <mc:Choice Requires="x14">
            <control shapeId="90168" r:id="rId22" name="Check Box 56">
              <controlPr defaultSize="0" autoFill="0" autoLine="0" autoPict="0" altText="">
                <anchor moveWithCells="1">
                  <from>
                    <xdr:col>1</xdr:col>
                    <xdr:colOff>38100</xdr:colOff>
                    <xdr:row>93</xdr:row>
                    <xdr:rowOff>19050</xdr:rowOff>
                  </from>
                  <to>
                    <xdr:col>1</xdr:col>
                    <xdr:colOff>7743825</xdr:colOff>
                    <xdr:row>93</xdr:row>
                    <xdr:rowOff>342900</xdr:rowOff>
                  </to>
                </anchor>
              </controlPr>
            </control>
          </mc:Choice>
        </mc:AlternateContent>
        <mc:AlternateContent xmlns:mc="http://schemas.openxmlformats.org/markup-compatibility/2006">
          <mc:Choice Requires="x14">
            <control shapeId="90169" r:id="rId23" name="Check Box 57">
              <controlPr defaultSize="0" autoFill="0" autoLine="0" autoPict="0" altText="">
                <anchor moveWithCells="1">
                  <from>
                    <xdr:col>1</xdr:col>
                    <xdr:colOff>38100</xdr:colOff>
                    <xdr:row>94</xdr:row>
                    <xdr:rowOff>9525</xdr:rowOff>
                  </from>
                  <to>
                    <xdr:col>1</xdr:col>
                    <xdr:colOff>7743825</xdr:colOff>
                    <xdr:row>94</xdr:row>
                    <xdr:rowOff>333375</xdr:rowOff>
                  </to>
                </anchor>
              </controlPr>
            </control>
          </mc:Choice>
        </mc:AlternateContent>
        <mc:AlternateContent xmlns:mc="http://schemas.openxmlformats.org/markup-compatibility/2006">
          <mc:Choice Requires="x14">
            <control shapeId="90170" r:id="rId24" name="Check Box 58">
              <controlPr defaultSize="0" autoFill="0" autoLine="0" autoPict="0" altText=" 同意する場合にチェック">
                <anchor moveWithCells="1">
                  <from>
                    <xdr:col>1</xdr:col>
                    <xdr:colOff>38100</xdr:colOff>
                    <xdr:row>90</xdr:row>
                    <xdr:rowOff>19050</xdr:rowOff>
                  </from>
                  <to>
                    <xdr:col>1</xdr:col>
                    <xdr:colOff>2409825</xdr:colOff>
                    <xdr:row>91</xdr:row>
                    <xdr:rowOff>0</xdr:rowOff>
                  </to>
                </anchor>
              </controlPr>
            </control>
          </mc:Choice>
        </mc:AlternateContent>
        <mc:AlternateContent xmlns:mc="http://schemas.openxmlformats.org/markup-compatibility/2006">
          <mc:Choice Requires="x14">
            <control shapeId="90173" r:id="rId25" name="Check Box 61">
              <controlPr defaultSize="0" autoFill="0" autoLine="0" autoPict="0" altText=" 添付時にチェック">
                <anchor moveWithCells="1">
                  <from>
                    <xdr:col>1</xdr:col>
                    <xdr:colOff>38100</xdr:colOff>
                    <xdr:row>93</xdr:row>
                    <xdr:rowOff>266700</xdr:rowOff>
                  </from>
                  <to>
                    <xdr:col>1</xdr:col>
                    <xdr:colOff>1581150</xdr:colOff>
                    <xdr:row>93</xdr:row>
                    <xdr:rowOff>685800</xdr:rowOff>
                  </to>
                </anchor>
              </controlPr>
            </control>
          </mc:Choice>
        </mc:AlternateContent>
        <mc:AlternateContent xmlns:mc="http://schemas.openxmlformats.org/markup-compatibility/2006">
          <mc:Choice Requires="x14">
            <control shapeId="90174" r:id="rId26" name="Check Box 62">
              <controlPr defaultSize="0" autoFill="0" autoLine="0" autoPict="0" altText=" 添付時にチェック">
                <anchor moveWithCells="1">
                  <from>
                    <xdr:col>1</xdr:col>
                    <xdr:colOff>38100</xdr:colOff>
                    <xdr:row>94</xdr:row>
                    <xdr:rowOff>304800</xdr:rowOff>
                  </from>
                  <to>
                    <xdr:col>1</xdr:col>
                    <xdr:colOff>1581150</xdr:colOff>
                    <xdr:row>94</xdr:row>
                    <xdr:rowOff>742950</xdr:rowOff>
                  </to>
                </anchor>
              </controlPr>
            </control>
          </mc:Choice>
        </mc:AlternateContent>
        <mc:AlternateContent xmlns:mc="http://schemas.openxmlformats.org/markup-compatibility/2006">
          <mc:Choice Requires="x14">
            <control shapeId="90178" r:id="rId27" name="Check Box 66">
              <controlPr defaultSize="0" autoFill="0" autoLine="0" autoPict="0" altText=" 過去5年以内にJC-STAR適合ラベルの取消しを受けたことがある場合には、改善策等の説明資料を添付のうえ、チェック">
                <anchor moveWithCells="1">
                  <from>
                    <xdr:col>1</xdr:col>
                    <xdr:colOff>38100</xdr:colOff>
                    <xdr:row>92</xdr:row>
                    <xdr:rowOff>323850</xdr:rowOff>
                  </from>
                  <to>
                    <xdr:col>1</xdr:col>
                    <xdr:colOff>7810500</xdr:colOff>
                    <xdr:row>93</xdr:row>
                    <xdr:rowOff>28575</xdr:rowOff>
                  </to>
                </anchor>
              </controlPr>
            </control>
          </mc:Choice>
        </mc:AlternateContent>
        <mc:AlternateContent xmlns:mc="http://schemas.openxmlformats.org/markup-compatibility/2006">
          <mc:Choice Requires="x14">
            <control shapeId="90180" r:id="rId28" name="Check Box 68">
              <controlPr defaultSize="0" autoFill="0" autoLine="0" autoPict="0" altText=" 周知事項は特になし">
                <anchor moveWithCells="1">
                  <from>
                    <xdr:col>1</xdr:col>
                    <xdr:colOff>28575</xdr:colOff>
                    <xdr:row>54</xdr:row>
                    <xdr:rowOff>47625</xdr:rowOff>
                  </from>
                  <to>
                    <xdr:col>1</xdr:col>
                    <xdr:colOff>4962525</xdr:colOff>
                    <xdr:row>54</xdr:row>
                    <xdr:rowOff>228600</xdr:rowOff>
                  </to>
                </anchor>
              </controlPr>
            </control>
          </mc:Choice>
        </mc:AlternateContent>
        <mc:AlternateContent xmlns:mc="http://schemas.openxmlformats.org/markup-compatibility/2006">
          <mc:Choice Requires="x14">
            <control shapeId="90181" r:id="rId29" name="Check Box 69">
              <controlPr defaultSize="0" autoFill="0" autoLine="0" autoPict="0" altText=" 同意する場合にチェック">
                <anchor moveWithCells="1">
                  <from>
                    <xdr:col>1</xdr:col>
                    <xdr:colOff>38100</xdr:colOff>
                    <xdr:row>87</xdr:row>
                    <xdr:rowOff>352425</xdr:rowOff>
                  </from>
                  <to>
                    <xdr:col>1</xdr:col>
                    <xdr:colOff>2409825</xdr:colOff>
                    <xdr:row>87</xdr:row>
                    <xdr:rowOff>752475</xdr:rowOff>
                  </to>
                </anchor>
              </controlPr>
            </control>
          </mc:Choice>
        </mc:AlternateContent>
        <mc:AlternateContent xmlns:mc="http://schemas.openxmlformats.org/markup-compatibility/2006">
          <mc:Choice Requires="x14">
            <control shapeId="90186" r:id="rId30" name="Check Box 74">
              <controlPr defaultSize="0" autoFill="0" autoLine="0" autoPict="0" altText=" LEI番号(20文字)">
                <anchor moveWithCells="1">
                  <from>
                    <xdr:col>1</xdr:col>
                    <xdr:colOff>1590675</xdr:colOff>
                    <xdr:row>15</xdr:row>
                    <xdr:rowOff>19050</xdr:rowOff>
                  </from>
                  <to>
                    <xdr:col>1</xdr:col>
                    <xdr:colOff>3286125</xdr:colOff>
                    <xdr:row>15</xdr:row>
                    <xdr:rowOff>209550</xdr:rowOff>
                  </to>
                </anchor>
              </controlPr>
            </control>
          </mc:Choice>
        </mc:AlternateContent>
        <mc:AlternateContent xmlns:mc="http://schemas.openxmlformats.org/markup-compatibility/2006">
          <mc:Choice Requires="x14">
            <control shapeId="90188" r:id="rId31" name="Check Box 76">
              <controlPr defaultSize="0" autoFill="0" autoLine="0" autoPict="0" altText=" 法人番号がない/わからない →　">
                <anchor moveWithCells="1">
                  <from>
                    <xdr:col>1</xdr:col>
                    <xdr:colOff>3581400</xdr:colOff>
                    <xdr:row>15</xdr:row>
                    <xdr:rowOff>19050</xdr:rowOff>
                  </from>
                  <to>
                    <xdr:col>1</xdr:col>
                    <xdr:colOff>5600700</xdr:colOff>
                    <xdr:row>15</xdr:row>
                    <xdr:rowOff>209550</xdr:rowOff>
                  </to>
                </anchor>
              </controlPr>
            </control>
          </mc:Choice>
        </mc:AlternateContent>
        <mc:AlternateContent xmlns:mc="http://schemas.openxmlformats.org/markup-compatibility/2006">
          <mc:Choice Requires="x14">
            <control shapeId="90199" r:id="rId32" name="Check Box 87">
              <controlPr defaultSize="0" autoFill="0" autoLine="0" autoPict="0" altText=" 法人番号(13桁)">
                <anchor moveWithCells="1">
                  <from>
                    <xdr:col>1</xdr:col>
                    <xdr:colOff>28575</xdr:colOff>
                    <xdr:row>30</xdr:row>
                    <xdr:rowOff>38100</xdr:rowOff>
                  </from>
                  <to>
                    <xdr:col>1</xdr:col>
                    <xdr:colOff>1724025</xdr:colOff>
                    <xdr:row>30</xdr:row>
                    <xdr:rowOff>228600</xdr:rowOff>
                  </to>
                </anchor>
              </controlPr>
            </control>
          </mc:Choice>
        </mc:AlternateContent>
        <mc:AlternateContent xmlns:mc="http://schemas.openxmlformats.org/markup-compatibility/2006">
          <mc:Choice Requires="x14">
            <control shapeId="90200" r:id="rId33" name="Check Box 88">
              <controlPr defaultSize="0" autoFill="0" autoLine="0" autoPict="0" altText=" 法人登記簿謄本等を添付">
                <anchor moveWithCells="1">
                  <from>
                    <xdr:col>1</xdr:col>
                    <xdr:colOff>5724525</xdr:colOff>
                    <xdr:row>30</xdr:row>
                    <xdr:rowOff>38100</xdr:rowOff>
                  </from>
                  <to>
                    <xdr:col>2</xdr:col>
                    <xdr:colOff>133350</xdr:colOff>
                    <xdr:row>30</xdr:row>
                    <xdr:rowOff>219075</xdr:rowOff>
                  </to>
                </anchor>
              </controlPr>
            </control>
          </mc:Choice>
        </mc:AlternateContent>
        <mc:AlternateContent xmlns:mc="http://schemas.openxmlformats.org/markup-compatibility/2006">
          <mc:Choice Requires="x14">
            <control shapeId="90201" r:id="rId34" name="Check Box 89">
              <controlPr defaultSize="0" autoFill="0" autoLine="0" autoPict="0" altText=" LEI番号(20文字)">
                <anchor moveWithCells="1">
                  <from>
                    <xdr:col>1</xdr:col>
                    <xdr:colOff>1590675</xdr:colOff>
                    <xdr:row>30</xdr:row>
                    <xdr:rowOff>38100</xdr:rowOff>
                  </from>
                  <to>
                    <xdr:col>1</xdr:col>
                    <xdr:colOff>3286125</xdr:colOff>
                    <xdr:row>30</xdr:row>
                    <xdr:rowOff>228600</xdr:rowOff>
                  </to>
                </anchor>
              </controlPr>
            </control>
          </mc:Choice>
        </mc:AlternateContent>
        <mc:AlternateContent xmlns:mc="http://schemas.openxmlformats.org/markup-compatibility/2006">
          <mc:Choice Requires="x14">
            <control shapeId="90202" r:id="rId35" name="Check Box 90">
              <controlPr defaultSize="0" autoFill="0" autoLine="0" autoPict="0" altText=" 法人番号がない/わからない →　">
                <anchor moveWithCells="1">
                  <from>
                    <xdr:col>1</xdr:col>
                    <xdr:colOff>3581400</xdr:colOff>
                    <xdr:row>30</xdr:row>
                    <xdr:rowOff>38100</xdr:rowOff>
                  </from>
                  <to>
                    <xdr:col>1</xdr:col>
                    <xdr:colOff>5600700</xdr:colOff>
                    <xdr:row>30</xdr:row>
                    <xdr:rowOff>228600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7" id="{5058678C-6EE7-4F8D-92C5-B0AEF004A776}">
            <xm:f>IF($B$42=【非表示】選択リスト!$A$57,1,0)</xm:f>
            <x14:dxf>
              <fill>
                <patternFill>
                  <bgColor theme="9" tint="0.79998168889431442"/>
                </patternFill>
              </fill>
            </x14:dxf>
          </x14:cfRule>
          <xm:sqref>B43</xm:sqref>
        </x14:conditionalFormatting>
        <x14:conditionalFormatting xmlns:xm="http://schemas.microsoft.com/office/excel/2006/main">
          <x14:cfRule type="expression" priority="1" id="{94A4E93B-4213-4DEC-AFAA-F79308FC04A3}">
            <xm:f>IF(OR($B$79=【非表示】選択リスト!$B$60,$B$79=【非表示】選択リスト!$B$61),1,0)</xm:f>
            <x14:dxf>
              <fill>
                <patternFill>
                  <bgColor theme="9" tint="0.79998168889431442"/>
                </patternFill>
              </fill>
            </x14:dxf>
          </x14:cfRule>
          <xm:sqref>B80</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E34CA41E-0AA0-4EAF-9C38-E6651CC42F37}">
          <x14:formula1>
            <xm:f>【非表示】選択リスト!$B$15:$B$16</xm:f>
          </x14:formula1>
          <xm:sqref>B13</xm:sqref>
        </x14:dataValidation>
        <x14:dataValidation type="list" allowBlank="1" showInputMessage="1" showErrorMessage="1" xr:uid="{D0DD9A07-DC2D-48A6-9A87-3B86DD2660A6}">
          <x14:formula1>
            <xm:f>【非表示】選択リスト!$A$37:$A$57</xm:f>
          </x14:formula1>
          <xm:sqref>B42</xm:sqref>
        </x14:dataValidation>
        <x14:dataValidation type="list" allowBlank="1" showInputMessage="1" showErrorMessage="1" xr:uid="{C735C587-988A-4B6D-8A05-2EAF3A8C9F05}">
          <x14:formula1>
            <xm:f>【非表示】選択リスト!$A$33:$A$35</xm:f>
          </x14:formula1>
          <xm:sqref>B41</xm:sqref>
        </x14:dataValidation>
        <x14:dataValidation type="list" allowBlank="1" showInputMessage="1" showErrorMessage="1" xr:uid="{2F9648F8-0EC5-47CF-8E9B-89CFF68958F4}">
          <x14:formula1>
            <xm:f>【非表示】選択リスト!$A$20:$A$23</xm:f>
          </x14:formula1>
          <xm:sqref>B19</xm:sqref>
        </x14:dataValidation>
        <x14:dataValidation type="list" allowBlank="1" showInputMessage="1" showErrorMessage="1" xr:uid="{CBCD2DE4-4A42-48B7-B4AD-E36D52CAA6E3}">
          <x14:formula1>
            <xm:f>【非表示】選択リスト!$B$59:$B$61</xm:f>
          </x14:formula1>
          <xm:sqref>B79</xm:sqref>
        </x14:dataValidation>
        <x14:dataValidation type="list" allowBlank="1" showInputMessage="1" showErrorMessage="1" xr:uid="{1577F564-EBF9-4322-8CA6-636BEDBEED5B}">
          <x14:formula1>
            <xm:f>【非表示】選択リスト!B10</xm:f>
          </x14:formula1>
          <xm:sqref>B12</xm:sqref>
        </x14:dataValidation>
        <x14:dataValidation type="list" allowBlank="1" showInputMessage="1" showErrorMessage="1" xr:uid="{F28E087D-4C12-4388-9C29-735015C20BF3}">
          <x14:formula1>
            <xm:f>【非表示】選択リスト!A10</xm:f>
          </x14:formula1>
          <xm:sqref>B11</xm:sqref>
        </x14:dataValidation>
        <x14:dataValidation type="list" allowBlank="1" showInputMessage="1" showErrorMessage="1" xr:uid="{542E53F7-B453-41EF-995C-967CA4A93B4D}">
          <x14:formula1>
            <xm:f>【非表示】選択リスト!A2</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3A479-A5F3-44EF-9605-4F0D1A88B535}">
  <sheetPr>
    <tabColor theme="1" tint="0.499984740745262"/>
    <pageSetUpPr fitToPage="1"/>
  </sheetPr>
  <dimension ref="A1:I1048576"/>
  <sheetViews>
    <sheetView tabSelected="1" view="pageBreakPreview" zoomScale="70" zoomScaleNormal="100" zoomScaleSheetLayoutView="70" workbookViewId="0">
      <pane ySplit="6" topLeftCell="A7" activePane="bottomLeft" state="frozen"/>
      <selection activeCell="S30" sqref="S30"/>
      <selection pane="bottomLeft" activeCell="B22" sqref="B22"/>
    </sheetView>
  </sheetViews>
  <sheetFormatPr defaultColWidth="9" defaultRowHeight="15.75"/>
  <cols>
    <col min="1" max="1" width="55" style="7" customWidth="1"/>
    <col min="2" max="2" width="104.375" style="79" customWidth="1"/>
    <col min="3" max="3" width="35.375" style="80" bestFit="1" customWidth="1"/>
    <col min="4" max="4" width="10" style="6" hidden="1" customWidth="1"/>
    <col min="5" max="6" width="9" style="6" hidden="1" customWidth="1"/>
    <col min="7" max="7" width="9.5" style="6" hidden="1" customWidth="1"/>
    <col min="8" max="8" width="9" style="6" hidden="1" customWidth="1"/>
    <col min="9" max="9" width="9" style="7" hidden="1" customWidth="1"/>
    <col min="10" max="10" width="9" style="7" customWidth="1"/>
    <col min="11" max="16384" width="9" style="7"/>
  </cols>
  <sheetData>
    <row r="1" spans="1:8" ht="28.5">
      <c r="A1" s="151" t="s">
        <v>139</v>
      </c>
      <c r="B1" s="151"/>
      <c r="C1" s="151"/>
    </row>
    <row r="2" spans="1:8" ht="20.100000000000001" customHeight="1">
      <c r="A2" s="8"/>
      <c r="B2" s="9"/>
      <c r="C2" s="10" t="s">
        <v>392</v>
      </c>
    </row>
    <row r="3" spans="1:8" ht="9.9499999999999993" customHeight="1" thickBot="1">
      <c r="A3" s="8"/>
      <c r="B3" s="9"/>
      <c r="C3" s="11"/>
    </row>
    <row r="4" spans="1:8" s="16" customFormat="1" ht="20.100000000000001" customHeight="1">
      <c r="A4" s="12" t="s">
        <v>10</v>
      </c>
      <c r="B4" s="13"/>
      <c r="C4" s="14"/>
      <c r="D4" s="15"/>
      <c r="E4" s="15"/>
      <c r="F4" s="15"/>
      <c r="G4" s="15"/>
      <c r="H4" s="15"/>
    </row>
    <row r="5" spans="1:8" s="16" customFormat="1" ht="20.100000000000001" customHeight="1">
      <c r="A5" s="17" t="s">
        <v>196</v>
      </c>
      <c r="B5" s="18"/>
      <c r="C5" s="19"/>
      <c r="D5" s="15"/>
      <c r="E5" s="15"/>
      <c r="F5" s="15"/>
      <c r="G5" s="15"/>
      <c r="H5" s="15"/>
    </row>
    <row r="6" spans="1:8" s="16" customFormat="1" ht="20.100000000000001" customHeight="1" thickBot="1">
      <c r="A6" s="20" t="s">
        <v>140</v>
      </c>
      <c r="B6" s="21"/>
      <c r="C6" s="22"/>
      <c r="D6" s="15"/>
      <c r="E6" s="15"/>
      <c r="F6" s="15"/>
      <c r="G6" s="15"/>
      <c r="H6" s="15"/>
    </row>
    <row r="7" spans="1:8" s="8" customFormat="1" ht="9.9499999999999993" customHeight="1">
      <c r="A7" s="23"/>
      <c r="B7" s="24"/>
      <c r="C7" s="25"/>
      <c r="D7" s="26"/>
      <c r="E7" s="26"/>
      <c r="F7" s="26"/>
      <c r="G7" s="26"/>
      <c r="H7" s="26"/>
    </row>
    <row r="8" spans="1:8" s="16" customFormat="1" ht="20.100000000000001" customHeight="1">
      <c r="A8" s="152" t="s">
        <v>144</v>
      </c>
      <c r="B8" s="153"/>
      <c r="C8" s="27"/>
      <c r="D8" s="15"/>
      <c r="E8" s="15"/>
      <c r="F8" s="15"/>
      <c r="G8" s="15"/>
      <c r="H8" s="15"/>
    </row>
    <row r="9" spans="1:8" ht="20.100000000000001" customHeight="1">
      <c r="A9" s="28" t="s">
        <v>9</v>
      </c>
      <c r="B9" s="138" t="str">
        <f>'★1新規申請（2025.07.07）'!$B$9</f>
        <v>新規申請</v>
      </c>
      <c r="C9" s="30"/>
    </row>
    <row r="10" spans="1:8" ht="20.100000000000001" customHeight="1">
      <c r="A10" s="28" t="s">
        <v>76</v>
      </c>
      <c r="B10" s="31" t="str">
        <f>IF('★1新規申請（2025.07.07）'!$B$10="","",'★1新規申請（2025.07.07）'!$B$10)</f>
        <v/>
      </c>
      <c r="C10" s="30"/>
    </row>
    <row r="11" spans="1:8" ht="20.100000000000001" customHeight="1">
      <c r="A11" s="32" t="s">
        <v>97</v>
      </c>
      <c r="B11" s="138" t="str">
        <f>IF('★1新規申請（2025.07.07）'!$B14="","",'★1新規申請（2025.07.07）'!$B14)</f>
        <v/>
      </c>
      <c r="C11" s="30"/>
    </row>
    <row r="12" spans="1:8" ht="20.100000000000001" customHeight="1">
      <c r="A12" s="32" t="s">
        <v>98</v>
      </c>
      <c r="B12" s="138" t="str">
        <f>IF('★1新規申請（2025.07.07）'!$B15="","",'★1新規申請（2025.07.07）'!$B15)</f>
        <v/>
      </c>
      <c r="C12" s="30"/>
    </row>
    <row r="13" spans="1:8" ht="20.100000000000001" customHeight="1">
      <c r="A13" s="33" t="s">
        <v>109</v>
      </c>
      <c r="B13" s="139" t="str">
        <f>IF('★1新規申請（2025.07.07）'!B30="","",'★1新規申請（2025.07.07）'!B30)</f>
        <v/>
      </c>
      <c r="C13" s="30"/>
    </row>
    <row r="14" spans="1:8" s="16" customFormat="1" ht="20.100000000000001" customHeight="1">
      <c r="A14" s="161" t="s">
        <v>57</v>
      </c>
      <c r="B14" s="140" t="str">
        <f>IF('★1新規申請（2025.07.07）'!B42="","",'★1新規申請（2025.07.07）'!B42)</f>
        <v/>
      </c>
      <c r="C14" s="34"/>
      <c r="D14" s="15"/>
      <c r="E14" s="15"/>
      <c r="F14" s="15"/>
      <c r="G14" s="15"/>
      <c r="H14" s="15"/>
    </row>
    <row r="15" spans="1:8" s="16" customFormat="1" ht="20.100000000000001" customHeight="1">
      <c r="A15" s="162"/>
      <c r="B15" s="141" t="str">
        <f>IF('★1新規申請（2025.07.07）'!B43="","",'★1新規申請（2025.07.07）'!B43)</f>
        <v/>
      </c>
      <c r="C15" s="35"/>
      <c r="D15" s="15"/>
      <c r="E15" s="15"/>
      <c r="F15" s="15"/>
      <c r="G15" s="15"/>
      <c r="H15" s="15"/>
    </row>
    <row r="16" spans="1:8" s="16" customFormat="1" ht="20.100000000000001" customHeight="1">
      <c r="A16" s="36" t="s">
        <v>121</v>
      </c>
      <c r="B16" s="140" t="str">
        <f>IF('★1新規申請（2025.07.07）'!B44="","",'★1新規申請（2025.07.07）'!B44)</f>
        <v/>
      </c>
      <c r="C16" s="34"/>
      <c r="D16" s="15"/>
      <c r="E16" s="15"/>
      <c r="F16" s="15"/>
      <c r="G16" s="15"/>
      <c r="H16" s="15"/>
    </row>
    <row r="17" spans="1:8" s="16" customFormat="1" ht="20.100000000000001" customHeight="1">
      <c r="A17" s="37" t="s">
        <v>122</v>
      </c>
      <c r="B17" s="142" t="str">
        <f>IF('★1新規申請（2025.07.07）'!B45="","",'★1新規申請（2025.07.07）'!B45)</f>
        <v/>
      </c>
      <c r="C17" s="35"/>
      <c r="D17" s="15"/>
      <c r="E17" s="15"/>
      <c r="F17" s="15"/>
      <c r="G17" s="15"/>
      <c r="H17" s="15"/>
    </row>
    <row r="18" spans="1:8" ht="9.9499999999999993" customHeight="1">
      <c r="A18" s="38"/>
      <c r="B18" s="39"/>
      <c r="C18" s="40"/>
    </row>
    <row r="19" spans="1:8" s="16" customFormat="1" ht="20.100000000000001" customHeight="1">
      <c r="A19" s="152" t="s">
        <v>145</v>
      </c>
      <c r="B19" s="153"/>
      <c r="C19" s="27"/>
      <c r="D19" s="15"/>
      <c r="E19" s="15"/>
      <c r="F19" s="15"/>
      <c r="G19" s="15"/>
      <c r="H19" s="15"/>
    </row>
    <row r="20" spans="1:8" ht="20.100000000000001" customHeight="1">
      <c r="A20" s="41" t="s">
        <v>75</v>
      </c>
      <c r="B20" s="143" t="str">
        <f>IF('★1新規申請（2025.07.07）'!B52="","",'★1新規申請（2025.07.07）'!B52)</f>
        <v/>
      </c>
      <c r="C20" s="30"/>
    </row>
    <row r="21" spans="1:8" ht="20.100000000000001" customHeight="1">
      <c r="A21" s="43" t="s">
        <v>60</v>
      </c>
      <c r="B21" s="143" t="str">
        <f>IF('★1新規申請（2025.07.07）'!B53="","",'★1新規申請（2025.07.07）'!B53)</f>
        <v/>
      </c>
      <c r="C21" s="30"/>
    </row>
    <row r="22" spans="1:8" ht="20.100000000000001" customHeight="1">
      <c r="A22" s="43" t="s">
        <v>59</v>
      </c>
      <c r="B22" s="144"/>
      <c r="C22" s="45"/>
      <c r="D22" s="6">
        <f>IF(B22="",1,0)</f>
        <v>1</v>
      </c>
      <c r="E22" s="6">
        <f>IF(OR(B22=【非表示】選択リスト!C26,B22=【非表示】選択リスト!C27),1,0)</f>
        <v>0</v>
      </c>
    </row>
    <row r="23" spans="1:8" ht="20.100000000000001" customHeight="1">
      <c r="A23" s="171" t="s">
        <v>175</v>
      </c>
      <c r="B23" s="46"/>
      <c r="C23" s="163" t="str" cm="1">
        <f t="array" ref="C23">_xlfn.IFS(D24=0,"",D24=1,"← 登録番号(16桁)を記入してください",D24=2,"← 正しく記入してください(16桁)",D24=3,"← 記入しないでください")</f>
        <v/>
      </c>
      <c r="D23" s="47"/>
      <c r="E23" s="6" t="b">
        <v>0</v>
      </c>
    </row>
    <row r="24" spans="1:8" ht="19.5" customHeight="1">
      <c r="A24" s="172"/>
      <c r="B24" s="48"/>
      <c r="C24" s="164"/>
      <c r="D24" s="6">
        <f>IF(E23=TRUE,IF(B24="",1,IF(LEN(B24)=16,0,2)),IF(B24="",0,3))</f>
        <v>0</v>
      </c>
    </row>
    <row r="25" spans="1:8" ht="54.95" customHeight="1">
      <c r="A25" s="49" t="s">
        <v>95</v>
      </c>
      <c r="B25" s="138" t="str">
        <f>IF('★1新規申請（2025.07.07）'!B54="","",'★1新規申請（2025.07.07）'!B54)</f>
        <v/>
      </c>
      <c r="C25" s="30"/>
    </row>
    <row r="26" spans="1:8" ht="20.100000000000001" customHeight="1">
      <c r="A26" s="43" t="s">
        <v>288</v>
      </c>
      <c r="B26" s="50"/>
      <c r="C26" s="45"/>
      <c r="D26" s="6">
        <f>IF(B26="",1,0)</f>
        <v>1</v>
      </c>
      <c r="E26" s="6">
        <f>IF(OR(B26=【非表示】選択リスト!C31,B26=【非表示】選択リスト!C32),1,0)</f>
        <v>0</v>
      </c>
    </row>
    <row r="27" spans="1:8" ht="20.100000000000001" customHeight="1">
      <c r="A27" s="171" t="s">
        <v>191</v>
      </c>
      <c r="B27" s="46"/>
      <c r="C27" s="163" t="str" cm="1">
        <f t="array" ref="C27">_xlfn.IFS(D28=0,"",D28=1,"← 登録番号(16桁)を記入してください",D28=2,"← 正しく記入してください(16桁)",D28=3,"← 記入しないでください")</f>
        <v/>
      </c>
      <c r="D27" s="47"/>
      <c r="E27" s="6" t="b">
        <v>0</v>
      </c>
    </row>
    <row r="28" spans="1:8" ht="20.100000000000001" customHeight="1">
      <c r="A28" s="173"/>
      <c r="B28" s="51"/>
      <c r="C28" s="174"/>
      <c r="D28" s="6">
        <f>IF(E27=TRUE,IF(B28="",1,IF(LEN(B28)=16,0,2)),IF(B28="",0,3))</f>
        <v>0</v>
      </c>
    </row>
    <row r="29" spans="1:8" ht="54.95" customHeight="1">
      <c r="A29" s="172"/>
      <c r="B29" s="48"/>
      <c r="C29" s="52" t="s">
        <v>73</v>
      </c>
    </row>
    <row r="30" spans="1:8" ht="9.9499999999999993" customHeight="1">
      <c r="A30" s="38"/>
      <c r="B30" s="39"/>
      <c r="C30" s="40"/>
    </row>
    <row r="31" spans="1:8" s="16" customFormat="1" ht="20.100000000000001" customHeight="1">
      <c r="A31" s="152" t="s">
        <v>146</v>
      </c>
      <c r="B31" s="153"/>
      <c r="C31" s="27"/>
      <c r="D31" s="15"/>
      <c r="E31" s="15"/>
      <c r="F31" s="15"/>
      <c r="G31" s="15"/>
      <c r="H31" s="15"/>
    </row>
    <row r="32" spans="1:8" ht="20.100000000000001" customHeight="1">
      <c r="A32" s="53" t="s">
        <v>149</v>
      </c>
      <c r="B32" s="54"/>
      <c r="C32" s="45" t="str">
        <f>IF(D32=1,"← 選択してください",IF(D32=2,"← 選択しないでください",""))</f>
        <v/>
      </c>
      <c r="D32" s="6">
        <f>IF(E$22=1,IF(B32="",1,0),IF(B32="",0,2))</f>
        <v>0</v>
      </c>
      <c r="E32" s="6">
        <f>IF(B32="",0,VALUE(LEFT(B32,1)))</f>
        <v>0</v>
      </c>
    </row>
    <row r="33" spans="1:8" ht="20.100000000000001" customHeight="1">
      <c r="A33" s="55" t="s">
        <v>150</v>
      </c>
      <c r="B33" s="137"/>
      <c r="C33" s="45" t="str" cm="1">
        <f t="array" ref="C33">_xlfn.IFS(D33=0,"",D33=1,"",D33=2,"← 記入しないでください",D33=3,"← 製造事業者が間違っていませんか")</f>
        <v/>
      </c>
      <c r="D33" s="6">
        <f>IF(E$32&gt;=1,IF(B33="",1,0),IF(B33="",0,2))</f>
        <v>0</v>
      </c>
    </row>
    <row r="34" spans="1:8" ht="20.100000000000001" customHeight="1">
      <c r="A34" s="154" t="s">
        <v>201</v>
      </c>
      <c r="B34" s="56"/>
      <c r="C34" s="45" t="str" cm="1">
        <f t="array" ref="C34">_xlfn.IFS(D34=0,"OK",D34=1,"",D34=2,"← チェックを外してください",D34=3,"← 法人登記簿謄本等を添付してください",D34=4,"← 正しくチェックしてください")</f>
        <v/>
      </c>
      <c r="D34" s="6">
        <f>IF(E$32&gt;=1,IF(OR(AND(E34=TRUE,F34=FALSE,G34=FALSE,H34=FALSE),AND(E34=FALSE,F34=TRUE,G34=FALSE,H34=FALSE)),0,IF(AND(E34=FALSE,F34=FALSE,G34=FALSE),IF(H34=FALSE,1,2),IF(AND(E34=FALSE,F34=FALSE,G34=TRUE),IF(H34=TRUE,0,3),4))),IF(AND(E34=FALSE,F34=FALSE,G34=FALSE,H34=FALSE),1,2))</f>
        <v>1</v>
      </c>
      <c r="E34" s="6" t="b">
        <v>0</v>
      </c>
      <c r="F34" s="6" t="b">
        <v>0</v>
      </c>
      <c r="G34" s="6" t="b">
        <v>0</v>
      </c>
      <c r="H34" s="6" t="b">
        <v>0</v>
      </c>
    </row>
    <row r="35" spans="1:8" ht="20.100000000000001" customHeight="1">
      <c r="A35" s="155"/>
      <c r="B35" s="57"/>
      <c r="C35" s="58" t="str" cm="1">
        <f t="array" ref="C35">_xlfn.IFS(D35=0,"OK",D35=1,"← 記入してください",D35=2,"← 正しく記入してください",D35=3,"",D35=4,"← 記入しないでください")</f>
        <v/>
      </c>
      <c r="D35" s="6">
        <f>IF(D34=0,IF(E34=TRUE,E35,IF(F34=TRUE,F35,IF($B35="",G35,4))),3)</f>
        <v>3</v>
      </c>
      <c r="E35" s="6">
        <f>IF(E34=FALSE,-1,IF(LEN($B35)=13,0,IF($B35="",1,2)))</f>
        <v>-1</v>
      </c>
      <c r="F35" s="6">
        <f>IF(F34=FALSE,-1,IF(LEN($B35)=20,0,IF($B35="",1,2)))</f>
        <v>-1</v>
      </c>
      <c r="G35" s="6">
        <f>IF(AND(G34=TRUE,H34=TRUE),0,-1)</f>
        <v>-1</v>
      </c>
    </row>
    <row r="36" spans="1:8" ht="35.1" customHeight="1">
      <c r="A36" s="59" t="s">
        <v>151</v>
      </c>
      <c r="B36" s="48"/>
      <c r="C36" s="45" t="str" cm="1">
        <f t="array" ref="C36">_xlfn.IFS(D36=0,"",D36=1,"",D36=2,"← 記入しないでください",D36=3,"← 製造事業者が間違っていませんか")</f>
        <v/>
      </c>
      <c r="D36" s="6">
        <f>IF(E$32&gt;=1,IF(B36="",1,0),IF(B36="",0,2))</f>
        <v>0</v>
      </c>
    </row>
    <row r="37" spans="1:8" ht="19.5" customHeight="1">
      <c r="A37" s="60" t="s">
        <v>152</v>
      </c>
      <c r="B37" s="145"/>
      <c r="C37" s="61" t="str">
        <f>IF(D37=1,"",IF(D37=2,"← 選択しないでください",""))</f>
        <v/>
      </c>
      <c r="D37" s="6">
        <f>IF(E$32&gt;=1,IF(B37="",1,0),IF(B37="",0,2))</f>
        <v>0</v>
      </c>
      <c r="E37" s="6">
        <f>IF(B37="",-1,IF(B37=【非表示】選択リスト!B$20,0,IF(B37=【非表示】選択リスト!B$21,1,IF(B37=【非表示】選択リスト!B$22,2,9))))</f>
        <v>-1</v>
      </c>
    </row>
    <row r="38" spans="1:8" ht="19.5" customHeight="1">
      <c r="A38" s="60" t="s">
        <v>153</v>
      </c>
      <c r="B38" s="48"/>
      <c r="C38" s="45" t="str" cm="1">
        <f t="array" ref="C38">_xlfn.IFS(D38=0,"",D38=1,"",D38=2,"← 記入しないでください",D38=3,"← 製造事業者が間違っていませんか")</f>
        <v/>
      </c>
      <c r="D38" s="6">
        <f>IF(E$37&gt;=1,IF(B38="",1,0),IF(B38="",0,2))</f>
        <v>0</v>
      </c>
    </row>
    <row r="39" spans="1:8" ht="34.5" customHeight="1">
      <c r="A39" s="60" t="s">
        <v>154</v>
      </c>
      <c r="B39" s="48"/>
      <c r="C39" s="45" t="str" cm="1">
        <f t="array" ref="C39">_xlfn.IFS(D39=0,"",D39=1,"",D39=2,"← 記入しないでください",D39=3,"← 製造事業者が間違っていませんか")</f>
        <v/>
      </c>
      <c r="D39" s="6">
        <f>IF(E$37&gt;=1,IF(B39="",1,0),IF(B39="",0,2))</f>
        <v>0</v>
      </c>
    </row>
    <row r="40" spans="1:8" ht="19.5" customHeight="1">
      <c r="A40" s="60" t="s">
        <v>155</v>
      </c>
      <c r="B40" s="62"/>
      <c r="C40" s="45" t="str" cm="1">
        <f t="array" ref="C40">_xlfn.IFS(D40=0,"",D40=1,"",D40=2,"← 記入しないでください",D40=3,"← 製造事業者が間違っていませんか")</f>
        <v/>
      </c>
      <c r="D40" s="6">
        <f>IF(E$37&gt;=2,IF(B40="",1,0),IF(B40="",0,2))</f>
        <v>0</v>
      </c>
    </row>
    <row r="41" spans="1:8" ht="34.5" customHeight="1">
      <c r="A41" s="60" t="s">
        <v>156</v>
      </c>
      <c r="B41" s="48"/>
      <c r="C41" s="45" t="str" cm="1">
        <f t="array" ref="C41">_xlfn.IFS(D41=0,"",D41=1,"",D41=2,"← 記入しないでください",D41=3,"← 製造事業者が間違っていませんか")</f>
        <v/>
      </c>
      <c r="D41" s="6">
        <f>IF(E$37&gt;=2,IF(B41="",1,0),IF(B41="",0,2))</f>
        <v>0</v>
      </c>
    </row>
    <row r="42" spans="1:8" ht="20.100000000000001" customHeight="1">
      <c r="A42" s="55" t="s">
        <v>157</v>
      </c>
      <c r="B42" s="137"/>
      <c r="C42" s="45" t="str" cm="1">
        <f t="array" ref="C42">_xlfn.IFS(D42=0,"",D42=1,"",D42=2,"← 記入しないでください",D42=3,"← 製造事業者が間違っていませんか")</f>
        <v/>
      </c>
      <c r="D42" s="6">
        <f>IF(E$32&gt;=2,IF(B42="",1,0),IF(B42="",0,2))</f>
        <v>0</v>
      </c>
    </row>
    <row r="43" spans="1:8" ht="20.100000000000001" customHeight="1">
      <c r="A43" s="154" t="s">
        <v>200</v>
      </c>
      <c r="B43" s="56"/>
      <c r="C43" s="45" t="str" cm="1">
        <f t="array" ref="C43">_xlfn.IFS(D43=0,"OK",D43=1,"",D43=2,"← チェックを外してください",D43=3,"← 法人登記簿謄本等を添付してください",D43=4,"← 正しくチェックしてください")</f>
        <v/>
      </c>
      <c r="D43" s="6">
        <f>IF(E$32&gt;=2,IF(OR(AND(E43=TRUE,F43=FALSE,G43=FALSE,H43=FALSE),AND(E43=FALSE,F43=TRUE,G43=FALSE,H43=FALSE)),0,IF(AND(E43=FALSE,F43=FALSE,G43=FALSE),IF(H43=FALSE,1,2),IF(AND(E43=FALSE,F43=FALSE,G43=TRUE),IF(H43=TRUE,0,3),4))),IF(AND(E43=FALSE,F43=FALSE,G43=FALSE,H43=FALSE),1,2))</f>
        <v>1</v>
      </c>
      <c r="E43" s="6" t="b">
        <v>0</v>
      </c>
      <c r="F43" s="6" t="b">
        <v>0</v>
      </c>
      <c r="G43" s="6" t="b">
        <v>0</v>
      </c>
      <c r="H43" s="6" t="b">
        <v>0</v>
      </c>
    </row>
    <row r="44" spans="1:8" ht="20.100000000000001" customHeight="1">
      <c r="A44" s="155"/>
      <c r="B44" s="57"/>
      <c r="C44" s="58" t="str" cm="1">
        <f t="array" ref="C44">_xlfn.IFS(D44=0,"OK",D44=1,"← 記入してください",D44=2,"← 正しく記入してください",D44=3,"",D44=4,"← 記入しないでください")</f>
        <v/>
      </c>
      <c r="D44" s="6">
        <f>IF(D43=0,IF(E43=TRUE,E44,IF(F43=TRUE,F44,IF($B44="",G44,4))),3)</f>
        <v>3</v>
      </c>
      <c r="E44" s="6">
        <f>IF(E43=FALSE,-1,IF(LEN($B44)=13,0,IF($B44="",1,2)))</f>
        <v>-1</v>
      </c>
      <c r="F44" s="6">
        <f>IF(F43=FALSE,-1,IF(LEN($B44)=20,0,IF($B44="",1,2)))</f>
        <v>-1</v>
      </c>
      <c r="G44" s="6">
        <f>IF(AND(G43=TRUE,H43=TRUE),0,-1)</f>
        <v>-1</v>
      </c>
    </row>
    <row r="45" spans="1:8" ht="34.5" customHeight="1">
      <c r="A45" s="59" t="s">
        <v>158</v>
      </c>
      <c r="B45" s="48"/>
      <c r="C45" s="45" t="str" cm="1">
        <f t="array" ref="C45">_xlfn.IFS(D45=0,"",D45=1,"",D45=2,"← 記入しないでください",D45=3,"← 製造事業者が間違っていませんか")</f>
        <v/>
      </c>
      <c r="D45" s="6">
        <f>IF(E$32&gt;=2,IF(B45="",1,0),IF(B45="",0,2))</f>
        <v>0</v>
      </c>
    </row>
    <row r="46" spans="1:8" ht="19.5" customHeight="1">
      <c r="A46" s="60" t="s">
        <v>159</v>
      </c>
      <c r="B46" s="145"/>
      <c r="C46" s="61" t="str">
        <f>IF(D46=1,"",IF(D46=2,"← 選択しないでください",""))</f>
        <v/>
      </c>
      <c r="D46" s="6">
        <f>IF(E$32&gt;=2,IF(B46="",1,0),IF(B46="",0,2))</f>
        <v>0</v>
      </c>
      <c r="E46" s="6">
        <f>IF(B46="",-1,IF(B46=【非表示】選択リスト!B$20,0,IF(B46=【非表示】選択リスト!B$21,1,IF(B46=【非表示】選択リスト!B$22,2,9))))</f>
        <v>-1</v>
      </c>
    </row>
    <row r="47" spans="1:8" ht="19.5" customHeight="1">
      <c r="A47" s="60" t="s">
        <v>160</v>
      </c>
      <c r="B47" s="48"/>
      <c r="C47" s="45" t="str" cm="1">
        <f t="array" ref="C47">_xlfn.IFS(D47=0,"",D47=1,"",D47=2,"← 記入しないでください",D47=3,"← 製造事業者が間違っていませんか")</f>
        <v/>
      </c>
      <c r="D47" s="6">
        <f>IF(E$46&gt;=1,IF(B47="",1,0),IF(B47="",0,2))</f>
        <v>0</v>
      </c>
    </row>
    <row r="48" spans="1:8" ht="34.5" customHeight="1">
      <c r="A48" s="60" t="s">
        <v>161</v>
      </c>
      <c r="B48" s="48"/>
      <c r="C48" s="45" t="str" cm="1">
        <f t="array" ref="C48">_xlfn.IFS(D48=0,"",D48=1,"",D48=2,"← 記入しないでください",D48=3,"← 製造事業者が間違っていませんか")</f>
        <v/>
      </c>
      <c r="D48" s="6">
        <f>IF(E$46&gt;=1,IF(B48="",1,0),IF(B48="",0,2))</f>
        <v>0</v>
      </c>
    </row>
    <row r="49" spans="1:8" ht="19.5" customHeight="1">
      <c r="A49" s="60" t="s">
        <v>162</v>
      </c>
      <c r="B49" s="62"/>
      <c r="C49" s="45" t="str" cm="1">
        <f t="array" ref="C49">_xlfn.IFS(D49=0,"",D49=1,"",D49=2,"← 記入しないでください",D49=3,"← 製造事業者が間違っていませんか")</f>
        <v/>
      </c>
      <c r="D49" s="6">
        <f>IF(E$46&gt;=2,IF(B49="",1,0),IF(B49="",0,2))</f>
        <v>0</v>
      </c>
    </row>
    <row r="50" spans="1:8" ht="34.5" customHeight="1">
      <c r="A50" s="60" t="s">
        <v>163</v>
      </c>
      <c r="B50" s="48"/>
      <c r="C50" s="45" t="str" cm="1">
        <f t="array" ref="C50">_xlfn.IFS(D50=0,"",D50=1,"",D50=2,"← 記入しないでください",D50=3,"← 製造事業者が間違っていませんか")</f>
        <v/>
      </c>
      <c r="D50" s="6">
        <f>IF(E$46&gt;=2,IF(B50="",1,0),IF(B50="",0,2))</f>
        <v>0</v>
      </c>
    </row>
    <row r="51" spans="1:8" ht="20.100000000000001" customHeight="1">
      <c r="A51" s="55" t="s">
        <v>164</v>
      </c>
      <c r="B51" s="137"/>
      <c r="C51" s="45" t="str" cm="1">
        <f t="array" ref="C51">_xlfn.IFS(D51=0,"",D51=1,"",D51=2,"← 記入しないでください",D51=3,"← 製造事業者が間違っていませんか")</f>
        <v/>
      </c>
      <c r="D51" s="6">
        <f>IF(E$32&gt;=3,IF(B51="",1,0),IF(B51="",0,2))</f>
        <v>0</v>
      </c>
    </row>
    <row r="52" spans="1:8" ht="20.100000000000001" customHeight="1">
      <c r="A52" s="154" t="s">
        <v>199</v>
      </c>
      <c r="B52" s="63"/>
      <c r="C52" s="45" t="str" cm="1">
        <f t="array" ref="C52">_xlfn.IFS(D52=0,"OK",D52=1,"",D52=2,"← チェックを外してください",D52=3,"← 法人登記簿謄本等を添付してください",D52=4,"← 正しくチェックしてください")</f>
        <v/>
      </c>
      <c r="D52" s="6">
        <f>IF(E$32&gt;=3,IF(OR(AND(E52=TRUE,F52=FALSE,G52=FALSE,H52=FALSE),AND(E52=FALSE,F52=TRUE,G52=FALSE,H52=FALSE)),0,IF(AND(E52=FALSE,F52=FALSE,G52=FALSE),IF(H52=FALSE,1,2),IF(AND(E52=FALSE,F52=FALSE,G52=TRUE),IF(H52=TRUE,0,3),4))),IF(AND(E52=FALSE,F52=FALSE,G52=FALSE,H52=FALSE),1,2))</f>
        <v>1</v>
      </c>
      <c r="E52" s="6" t="b">
        <v>0</v>
      </c>
      <c r="F52" s="6" t="b">
        <v>0</v>
      </c>
      <c r="G52" s="6" t="b">
        <v>0</v>
      </c>
      <c r="H52" s="6" t="b">
        <v>0</v>
      </c>
    </row>
    <row r="53" spans="1:8" ht="20.100000000000001" customHeight="1">
      <c r="A53" s="155"/>
      <c r="B53" s="66"/>
      <c r="C53" s="58" t="str" cm="1">
        <f t="array" ref="C53">_xlfn.IFS(D53=0,"OK",D53=1,"← 記入してください",D53=2,"← 正しく記入してください",D53=3,"",D53=4,"← 記入しないでください")</f>
        <v/>
      </c>
      <c r="D53" s="6">
        <f>IF(D52=0,IF(E52=TRUE,E53,IF(F52=TRUE,F53,IF($B53="",G53,4))),3)</f>
        <v>3</v>
      </c>
      <c r="E53" s="6">
        <f>IF(E52=FALSE,-1,IF(LEN($B53)=13,0,IF($B53="",1,2)))</f>
        <v>-1</v>
      </c>
      <c r="F53" s="6">
        <f>IF(F52=FALSE,-1,IF(LEN($B53)=20,0,IF($B53="",1,2)))</f>
        <v>-1</v>
      </c>
      <c r="G53" s="6">
        <f>IF(AND(G52=TRUE,H52=TRUE),0,-1)</f>
        <v>-1</v>
      </c>
    </row>
    <row r="54" spans="1:8" ht="34.5" customHeight="1">
      <c r="A54" s="59" t="s">
        <v>165</v>
      </c>
      <c r="B54" s="137"/>
      <c r="C54" s="45" t="str" cm="1">
        <f t="array" ref="C54">_xlfn.IFS(D54=0,"",D54=1,"",D54=2,"← 記入しないでください",D54=3,"← 製造事業者が間違っていませんか")</f>
        <v/>
      </c>
      <c r="D54" s="6">
        <f>IF(E$32&gt;=3,IF(B54="",1,0),IF(B54="",0,2))</f>
        <v>0</v>
      </c>
    </row>
    <row r="55" spans="1:8" ht="19.5" customHeight="1">
      <c r="A55" s="60" t="s">
        <v>166</v>
      </c>
      <c r="B55" s="54"/>
      <c r="C55" s="61" t="str">
        <f>IF(D55=1,"",IF(D55=2,"← 選択しないでください",""))</f>
        <v/>
      </c>
      <c r="D55" s="6">
        <f>IF(E$32&gt;=3,IF(B55="",1,0),IF(B55="",0,2))</f>
        <v>0</v>
      </c>
      <c r="E55" s="6">
        <f>IF(B55="",-1,IF(B55=【非表示】選択リスト!B$20,0,IF(B55=【非表示】選択リスト!B$21,1,IF(B55=【非表示】選択リスト!B$22,2,9))))</f>
        <v>-1</v>
      </c>
    </row>
    <row r="56" spans="1:8" ht="19.5" customHeight="1">
      <c r="A56" s="60" t="s">
        <v>167</v>
      </c>
      <c r="B56" s="48"/>
      <c r="C56" s="45" t="str" cm="1">
        <f t="array" ref="C56">_xlfn.IFS(D56=0,"",D56=1,"",D56=2,"← 記入しないでください",D56=3,"← 製造事業者が間違っていませんか")</f>
        <v/>
      </c>
      <c r="D56" s="6">
        <f>IF(E$55&gt;=1,IF(B56="",1,0),IF(B56="",0,2))</f>
        <v>0</v>
      </c>
    </row>
    <row r="57" spans="1:8" ht="34.5" customHeight="1">
      <c r="A57" s="60" t="s">
        <v>168</v>
      </c>
      <c r="B57" s="48"/>
      <c r="C57" s="45" t="str" cm="1">
        <f t="array" ref="C57">_xlfn.IFS(D57=0,"",D57=1,"",D57=2,"← 記入しないでください",D57=3,"← 製造事業者が間違っていませんか")</f>
        <v/>
      </c>
      <c r="D57" s="6">
        <f>IF(E$55&gt;=1,IF(B57="",1,0),IF(B57="",0,2))</f>
        <v>0</v>
      </c>
    </row>
    <row r="58" spans="1:8" ht="19.5" customHeight="1">
      <c r="A58" s="60" t="s">
        <v>169</v>
      </c>
      <c r="B58" s="62"/>
      <c r="C58" s="45" t="str" cm="1">
        <f t="array" ref="C58">_xlfn.IFS(D58=0,"",D58=1,"",D58=2,"← 記入しないでください",D58=3,"← 製造事業者が間違っていませんか")</f>
        <v/>
      </c>
      <c r="D58" s="6">
        <f>IF(E$55&gt;=2,IF(B58="",1,0),IF(B58="",0,2))</f>
        <v>0</v>
      </c>
    </row>
    <row r="59" spans="1:8" ht="34.5" customHeight="1">
      <c r="A59" s="60" t="s">
        <v>170</v>
      </c>
      <c r="B59" s="62"/>
      <c r="C59" s="64" t="str" cm="1">
        <f t="array" ref="C59">_xlfn.IFS(D59=0,"",D59=1,"",D59=2,"← 記入しないでください",D59=3,"← 製造事業者が間違っていませんか")</f>
        <v/>
      </c>
      <c r="D59" s="6">
        <f>IF(E$55&gt;=2,IF(B59="",1,0),IF(B59="",0,2))</f>
        <v>0</v>
      </c>
    </row>
    <row r="60" spans="1:8" ht="9.9499999999999993" customHeight="1">
      <c r="A60" s="38"/>
      <c r="B60" s="39"/>
      <c r="C60" s="40"/>
    </row>
    <row r="61" spans="1:8" s="16" customFormat="1" ht="20.100000000000001" customHeight="1">
      <c r="A61" s="152" t="s">
        <v>171</v>
      </c>
      <c r="B61" s="153"/>
      <c r="C61" s="27"/>
      <c r="D61" s="15"/>
      <c r="E61" s="15"/>
      <c r="F61" s="15"/>
      <c r="G61" s="15"/>
      <c r="H61" s="15"/>
    </row>
    <row r="62" spans="1:8" ht="20.100000000000001" customHeight="1">
      <c r="A62" s="53" t="s">
        <v>273</v>
      </c>
      <c r="B62" s="54"/>
      <c r="C62" s="45" t="str">
        <f>IF(D62=1,"← 選択してください",IF(D62=2,"← 選択しないでください",""))</f>
        <v/>
      </c>
      <c r="D62" s="6">
        <f>IF(E$26=1,IF(B62="",1,0),IF(B62="",0,2))</f>
        <v>0</v>
      </c>
      <c r="E62" s="6">
        <f>IF(B62="",0,VALUE(LEFT(B62,1)))</f>
        <v>0</v>
      </c>
    </row>
    <row r="63" spans="1:8" ht="34.5" customHeight="1">
      <c r="A63" s="65" t="s">
        <v>274</v>
      </c>
      <c r="B63" s="137"/>
      <c r="C63" s="45" t="str" cm="1">
        <f t="array" ref="C63">_xlfn.IFS(D63=0,"",D63=1,"",D63=2,"← 記入しないでください",D63=3,"← 製造事業者が間違っていませんか")</f>
        <v/>
      </c>
      <c r="D63" s="6">
        <f>IF(E$62&gt;=1,IF(B63="",1,0),IF(B63="",0,2))</f>
        <v>0</v>
      </c>
    </row>
    <row r="64" spans="1:8" ht="20.100000000000001" customHeight="1">
      <c r="A64" s="175" t="s">
        <v>275</v>
      </c>
      <c r="B64" s="63"/>
      <c r="C64" s="45" t="str" cm="1">
        <f t="array" ref="C64">_xlfn.IFS(D64=0,"OK",D64=1,"",D64=2,"← チェックを外してください",D64=3,"← 法人登記簿謄本等を添付してください",D64=4,"← 正しくチェックしてください")</f>
        <v/>
      </c>
      <c r="D64" s="6">
        <f>IF(E$62&gt;=1,IF(OR(AND(E64=TRUE,F64=FALSE,G64=FALSE),AND(E64=FALSE,F64=TRUE,G64=FALSE)),0,IF(AND(E64=FALSE,F64=FALSE,G64=FALSE),1,IF(AND(E64=FALSE,F64=FALSE,G64=TRUE),0,4))),IF(AND(E64=FALSE,F64=FALSE,G64=FALSE),1,2))</f>
        <v>1</v>
      </c>
      <c r="E64" s="6" t="b">
        <v>0</v>
      </c>
      <c r="F64" s="6" t="b">
        <v>0</v>
      </c>
      <c r="G64" s="6" t="b">
        <v>0</v>
      </c>
    </row>
    <row r="65" spans="1:7" ht="20.100000000000001" customHeight="1">
      <c r="A65" s="176"/>
      <c r="B65" s="66"/>
      <c r="C65" s="58" t="str" cm="1">
        <f t="array" ref="C65">_xlfn.IFS(D65=0,"OK",D65=1,"← 記入してください",D65=2,"← 正しく記入してください",D65=3,"",D65=4,"← 記入しないでください")</f>
        <v/>
      </c>
      <c r="D65" s="6">
        <f>IF(D64=0,IF(E64=TRUE,E65,IF(F64=TRUE,F65,IF($B65="",G65,4))),3)</f>
        <v>3</v>
      </c>
      <c r="E65" s="6">
        <f>IF(E64=FALSE,-1,IF(LEN($B65)=13,0,IF($B65="",1,2)))</f>
        <v>-1</v>
      </c>
      <c r="F65" s="6">
        <f>IF(F64=FALSE,-1,IF(LEN($B65)=20,0,IF($B65="",1,2)))</f>
        <v>-1</v>
      </c>
      <c r="G65" s="6">
        <f>IF(G64=TRUE,0,-1)</f>
        <v>-1</v>
      </c>
    </row>
    <row r="66" spans="1:7" ht="34.5" customHeight="1">
      <c r="A66" s="60" t="s">
        <v>276</v>
      </c>
      <c r="B66" s="54"/>
      <c r="C66" s="61" t="str">
        <f>IF(D66=1,"",IF(D66=2,"← 選択しないでください",""))</f>
        <v/>
      </c>
      <c r="D66" s="6">
        <f>IF(E$62&gt;=1,IF(B66="",1,0),IF(B66="",0,2))</f>
        <v>0</v>
      </c>
      <c r="E66" s="6">
        <f>IF(OR(B66=【非表示】選択リスト!B$20,B66=【非表示】選択リスト!B$23),0,IF(B66=【非表示】選択リスト!B$21,1,IF(B66=【非表示】選択リスト!B$22,2,-1)))</f>
        <v>-1</v>
      </c>
    </row>
    <row r="67" spans="1:7" ht="34.5" customHeight="1">
      <c r="A67" s="60" t="s">
        <v>277</v>
      </c>
      <c r="B67" s="48"/>
      <c r="C67" s="45" t="str" cm="1">
        <f t="array" ref="C67">_xlfn.IFS(D67=0,"",D67=1,"",D67=2,"← 記入しないでください",D67=3,"← 製造事業者が間違っていませんか")</f>
        <v/>
      </c>
      <c r="D67" s="6">
        <f>IF(E$66&gt;=1,IF(B67="",1,0),IF(B67="",0,2))</f>
        <v>0</v>
      </c>
    </row>
    <row r="68" spans="1:7" ht="34.5" customHeight="1">
      <c r="A68" s="60" t="s">
        <v>278</v>
      </c>
      <c r="B68" s="48"/>
      <c r="C68" s="45" t="str" cm="1">
        <f t="array" ref="C68">_xlfn.IFS(D68=0,"",D68=1,"",D68=2,"← 記入しないでください",D68=3,"← 製造事業者が間違っていませんか")</f>
        <v/>
      </c>
      <c r="D68" s="6">
        <f>IF(E$66&gt;=2,IF(B68="",1,0),IF(B68="",0,2))</f>
        <v>0</v>
      </c>
    </row>
    <row r="69" spans="1:7" ht="34.5" customHeight="1">
      <c r="A69" s="65" t="s">
        <v>279</v>
      </c>
      <c r="B69" s="137"/>
      <c r="C69" s="45" t="str" cm="1">
        <f t="array" ref="C69">_xlfn.IFS(D69=0,"",D69=1,"",D69=2,"← 記入しないでください",D69=3,"← 製造事業者が間違っていませんか")</f>
        <v/>
      </c>
      <c r="D69" s="6">
        <f>IF(E$62&gt;=2,IF(B69="",1,0),IF(B69="",0,2))</f>
        <v>0</v>
      </c>
    </row>
    <row r="70" spans="1:7" ht="20.100000000000001" customHeight="1">
      <c r="A70" s="175" t="s">
        <v>280</v>
      </c>
      <c r="B70" s="63"/>
      <c r="C70" s="45" t="str" cm="1">
        <f t="array" ref="C70">_xlfn.IFS(D70=0,"OK",D70=1,"",D70=2,"← チェックを外してください",D70=3,"← 法人登記簿謄本等を添付してください",D70=4,"← 正しくチェックしてください")</f>
        <v/>
      </c>
      <c r="D70" s="6">
        <f>IF(E$62&gt;=2,IF(OR(AND(E70=TRUE,F70=FALSE,G70=FALSE),AND(E70=FALSE,F70=TRUE,G70=FALSE)),0,IF(AND(E70=FALSE,F70=FALSE,G70=FALSE),1,IF(AND(E70=FALSE,F70=FALSE,G70=TRUE),0,4))),IF(AND(E70=FALSE,F70=FALSE,G70=FALSE),1,2))</f>
        <v>1</v>
      </c>
      <c r="E70" s="6" t="b">
        <v>0</v>
      </c>
      <c r="F70" s="6" t="b">
        <v>0</v>
      </c>
      <c r="G70" s="6" t="b">
        <v>0</v>
      </c>
    </row>
    <row r="71" spans="1:7" ht="20.100000000000001" customHeight="1">
      <c r="A71" s="176"/>
      <c r="B71" s="66"/>
      <c r="C71" s="58" t="str" cm="1">
        <f t="array" ref="C71">_xlfn.IFS(D71=0,"OK",D71=1,"← 記入してください",D71=2,"← 正しく記入してください",D71=3,"",D71=4,"← 記入しないでください")</f>
        <v/>
      </c>
      <c r="D71" s="6">
        <f>IF(D70=0,IF(E70=TRUE,E71,IF(F70=TRUE,F71,IF($B71="",G71,4))),3)</f>
        <v>3</v>
      </c>
      <c r="E71" s="6">
        <f>IF(E70=FALSE,-1,IF(LEN($B71)=13,0,IF($B71="",1,2)))</f>
        <v>-1</v>
      </c>
      <c r="F71" s="6">
        <f>IF(F70=FALSE,-1,IF(LEN($B71)=20,0,IF($B71="",1,2)))</f>
        <v>-1</v>
      </c>
      <c r="G71" s="6">
        <f>IF(G70=TRUE,0,-1)</f>
        <v>-1</v>
      </c>
    </row>
    <row r="72" spans="1:7" ht="34.5" customHeight="1">
      <c r="A72" s="60" t="s">
        <v>281</v>
      </c>
      <c r="B72" s="54"/>
      <c r="C72" s="61" t="str">
        <f>IF(D72=1,"",IF(D72=2,"← 選択しないでください",""))</f>
        <v/>
      </c>
      <c r="D72" s="6">
        <f>IF(E$62&gt;=2,IF(B72="",1,0),IF(B72="",0,2))</f>
        <v>0</v>
      </c>
      <c r="E72" s="6">
        <f>IF(OR(B72=【非表示】選択リスト!B$20,B72=【非表示】選択リスト!B$23),0,IF(B72=【非表示】選択リスト!B$21,1,IF(B72=【非表示】選択リスト!B$22,2,-1)))</f>
        <v>-1</v>
      </c>
    </row>
    <row r="73" spans="1:7" ht="34.5" customHeight="1">
      <c r="A73" s="60" t="s">
        <v>282</v>
      </c>
      <c r="B73" s="48"/>
      <c r="C73" s="45" t="str" cm="1">
        <f t="array" ref="C73">_xlfn.IFS(D73=0,"",D73=1,"",D73=2,"← 記入しないでください",D73=3,"← 製造事業者が間違っていませんか")</f>
        <v/>
      </c>
      <c r="D73" s="6">
        <f>IF(E$72&gt;=1,IF(B73="",1,0),IF(B73="",0,2))</f>
        <v>0</v>
      </c>
    </row>
    <row r="74" spans="1:7" ht="34.5" customHeight="1">
      <c r="A74" s="60" t="s">
        <v>283</v>
      </c>
      <c r="B74" s="48"/>
      <c r="C74" s="45" t="str" cm="1">
        <f t="array" ref="C74">_xlfn.IFS(D74=0,"",D74=1,"",D74=2,"← 記入しないでください",D74=3,"← 製造事業者が間違っていませんか")</f>
        <v/>
      </c>
      <c r="D74" s="6">
        <f>IF(E$72&gt;=2,IF(B74="",1,0),IF(B74="",0,2))</f>
        <v>0</v>
      </c>
    </row>
    <row r="75" spans="1:7" ht="34.5" customHeight="1">
      <c r="A75" s="65" t="s">
        <v>279</v>
      </c>
      <c r="B75" s="137"/>
      <c r="C75" s="45" t="str" cm="1">
        <f t="array" ref="C75">_xlfn.IFS(D75=0,"",D75=1,"",D75=2,"← 記入しないでください",D75=3,"← 製造事業者が間違っていませんか")</f>
        <v/>
      </c>
      <c r="D75" s="6">
        <f>IF(E$62&gt;=3,IF(B75="",1,0),IF(B75="",0,2))</f>
        <v>0</v>
      </c>
    </row>
    <row r="76" spans="1:7" ht="20.100000000000001" customHeight="1">
      <c r="A76" s="175" t="s">
        <v>284</v>
      </c>
      <c r="B76" s="63"/>
      <c r="C76" s="45" t="str" cm="1">
        <f t="array" ref="C76">_xlfn.IFS(D76=0,"OK",D76=1,"",D76=2,"← チェックを外してください",D76=3,"← 法人登記簿謄本等を添付してください",D76=4,"← 正しくチェックしてください")</f>
        <v/>
      </c>
      <c r="D76" s="6">
        <f>IF(E$62&gt;=3,IF(OR(AND(E76=TRUE,F76=FALSE,G76=FALSE),AND(E76=FALSE,F76=TRUE,G76=FALSE)),0,IF(AND(E76=FALSE,F76=FALSE,G76=FALSE),1,IF(AND(E76=FALSE,F76=FALSE,G76=TRUE),0,4))),IF(AND(E76=FALSE,F76=FALSE,G76=FALSE),1,2))</f>
        <v>1</v>
      </c>
      <c r="E76" s="6" t="b">
        <v>0</v>
      </c>
      <c r="F76" s="6" t="b">
        <v>0</v>
      </c>
      <c r="G76" s="6" t="b">
        <v>0</v>
      </c>
    </row>
    <row r="77" spans="1:7" ht="20.100000000000001" customHeight="1">
      <c r="A77" s="176"/>
      <c r="B77" s="66"/>
      <c r="C77" s="58" t="str" cm="1">
        <f t="array" ref="C77">_xlfn.IFS(D77=0,"OK",D77=1,"← 記入してください",D77=2,"← 正しく記入してください",D77=3,"",D77=4,"← 記入しないでください")</f>
        <v/>
      </c>
      <c r="D77" s="6">
        <f>IF(D76=0,IF(E76=TRUE,E77,IF(F76=TRUE,F77,IF($B77="",G77,4))),3)</f>
        <v>3</v>
      </c>
      <c r="E77" s="6">
        <f>IF(E76=FALSE,-1,IF(LEN($B77)=13,0,IF($B77="",1,2)))</f>
        <v>-1</v>
      </c>
      <c r="F77" s="6">
        <f>IF(F76=FALSE,-1,IF(LEN($B77)=20,0,IF($B77="",1,2)))</f>
        <v>-1</v>
      </c>
      <c r="G77" s="6">
        <f>IF(G76=TRUE,0,-1)</f>
        <v>-1</v>
      </c>
    </row>
    <row r="78" spans="1:7" ht="34.5" customHeight="1">
      <c r="A78" s="60" t="s">
        <v>285</v>
      </c>
      <c r="B78" s="54"/>
      <c r="C78" s="61" t="str">
        <f>IF(D78=1,"",IF(D78=2,"← 選択しないでください",""))</f>
        <v/>
      </c>
      <c r="D78" s="6">
        <f>IF(E$62&gt;=3,IF(B78="",1,0),IF(B78="",0,2))</f>
        <v>0</v>
      </c>
      <c r="E78" s="6">
        <f>IF(OR(B78=【非表示】選択リスト!B$20,B78=【非表示】選択リスト!B$23),0,IF(B78=【非表示】選択リスト!B$21,1,IF(B78=【非表示】選択リスト!B$22,2,-1)))</f>
        <v>-1</v>
      </c>
    </row>
    <row r="79" spans="1:7" ht="34.5" customHeight="1">
      <c r="A79" s="60" t="s">
        <v>286</v>
      </c>
      <c r="B79" s="48"/>
      <c r="C79" s="45" t="str" cm="1">
        <f t="array" ref="C79">_xlfn.IFS(D79=0,"",D79=1,"",D79=2,"← 記入しないでください",D79=3,"← 製造事業者が間違っていませんか")</f>
        <v/>
      </c>
      <c r="D79" s="6">
        <f>IF(E$78&gt;=1,IF(B79="",1,0),IF(B79="",0,2))</f>
        <v>0</v>
      </c>
    </row>
    <row r="80" spans="1:7" ht="34.5" customHeight="1">
      <c r="A80" s="60" t="s">
        <v>287</v>
      </c>
      <c r="B80" s="48"/>
      <c r="C80" s="64" t="str" cm="1">
        <f t="array" ref="C80">_xlfn.IFS(D80=0,"",D80=1,"",D80=2,"← 記入しないでください",D80=3,"← 製造事業者が間違っていませんか")</f>
        <v/>
      </c>
      <c r="D80" s="6">
        <f>IF(E$78&gt;=2,IF(B80="",1,0),IF(B80="",0,2))</f>
        <v>0</v>
      </c>
    </row>
    <row r="81" spans="1:7" ht="9.9499999999999993" customHeight="1">
      <c r="A81" s="38"/>
      <c r="B81" s="39"/>
      <c r="C81" s="40"/>
    </row>
    <row r="82" spans="1:7" ht="20.100000000000001" customHeight="1">
      <c r="A82" s="177" t="s">
        <v>272</v>
      </c>
      <c r="B82" s="178"/>
      <c r="C82" s="179"/>
    </row>
    <row r="83" spans="1:7" ht="20.100000000000001" customHeight="1">
      <c r="A83" s="67" t="s">
        <v>202</v>
      </c>
      <c r="B83" s="136"/>
      <c r="C83" s="45" t="str">
        <f>IF(D83=1,"← 選択してください",IF(D83=2,"← 選択しないでください",""))</f>
        <v>← 選択してください</v>
      </c>
      <c r="D83" s="6">
        <f>IF(B83="",1,0)</f>
        <v>1</v>
      </c>
      <c r="E83" s="6">
        <f>IF(B83="",-1,IF(B83=【非表示】選択リスト!C$60,1,0))</f>
        <v>-1</v>
      </c>
    </row>
    <row r="84" spans="1:7" ht="20.100000000000001" customHeight="1">
      <c r="A84" s="55" t="s">
        <v>297</v>
      </c>
      <c r="B84" s="54"/>
      <c r="C84" s="45" t="str">
        <f>IF(D84=1,"← 選択してください",IF(D84=2,"← 選択しないでください",""))</f>
        <v/>
      </c>
      <c r="D84" s="6">
        <f>IF(E$83=1,IF(B84="",1,0),IF(B84="",0,2))</f>
        <v>0</v>
      </c>
      <c r="E84" s="6">
        <f>IF(B84=【非表示】選択リスト!C$64,1,0)</f>
        <v>0</v>
      </c>
    </row>
    <row r="85" spans="1:7" ht="20.100000000000001" customHeight="1">
      <c r="A85" s="55" t="s">
        <v>203</v>
      </c>
      <c r="B85" s="146"/>
      <c r="C85" s="45" t="str" cm="1">
        <f t="array" ref="C85">_xlfn.IFS(D85=0,"",D85=1,"",D85=2,"← 記入しないでください",D85=3,"← 製造事業者が間違っていませんか")</f>
        <v/>
      </c>
      <c r="D85" s="6">
        <f>IF(B84=【非表示】選択リスト!C$64,IF(B85="",0,1),IF(B85="",0,2))</f>
        <v>0</v>
      </c>
    </row>
    <row r="86" spans="1:7" ht="20.100000000000001" customHeight="1">
      <c r="A86" s="154" t="s">
        <v>204</v>
      </c>
      <c r="B86" s="63"/>
      <c r="C86" s="45" t="str" cm="1">
        <f t="array" ref="C86">_xlfn.IFS(D86=0,"OK",D86=1,"",D86=2,"← チェックを外してください",D86=3,"← 法人登記簿謄本等を添付してください",D86=4,"← 正しくチェックしてください",D86=5,"← チェックしてください")</f>
        <v/>
      </c>
      <c r="D86" s="6">
        <f>IF(E$84=1,IF(OR(AND(E86=TRUE,F86=FALSE,G86=FALSE),AND(E86=FALSE,F86=TRUE,G86=FALSE)),0,IF(AND(E86=FALSE,F86=FALSE,G86=FALSE),5,IF(AND(E86=FALSE,F86=FALSE,G86=TRUE),0,4))),IF(AND(E86=FALSE,F86=FALSE,G86=FALSE),1,2))</f>
        <v>1</v>
      </c>
      <c r="E86" s="6" t="b">
        <v>0</v>
      </c>
      <c r="F86" s="6" t="b">
        <v>0</v>
      </c>
      <c r="G86" s="6" t="b">
        <v>0</v>
      </c>
    </row>
    <row r="87" spans="1:7" ht="20.100000000000001" customHeight="1">
      <c r="A87" s="155"/>
      <c r="B87" s="70"/>
      <c r="C87" s="58" t="str" cm="1">
        <f t="array" ref="C87">_xlfn.IFS(D87=0,"OK",D87=1,"← 記入してください",D87=2,"← 正しく記入してください",D87=3,"",D87=4,"← 記入しないでください",D87=5,"")</f>
        <v/>
      </c>
      <c r="D87" s="6">
        <f>IF(D86=0,IF(E86=TRUE,E87,IF(F86=TRUE,F87,IF($B87="",G87,4))),3)</f>
        <v>3</v>
      </c>
      <c r="E87" s="6">
        <f>IF(E86=FALSE,-1,IF(LEN($B87)=13,0,IF($B87="",1,2)))</f>
        <v>-1</v>
      </c>
      <c r="F87" s="6">
        <f>IF(F86=FALSE,-1,IF(LEN($B87)=20,0,IF($B87="",1,2)))</f>
        <v>-1</v>
      </c>
      <c r="G87" s="6">
        <f>IF(G86=TRUE,0,-1)</f>
        <v>-1</v>
      </c>
    </row>
    <row r="88" spans="1:7" ht="34.5" customHeight="1">
      <c r="A88" s="60" t="s">
        <v>205</v>
      </c>
      <c r="B88" s="54"/>
      <c r="C88" s="61" t="str">
        <f>IF(D88=1,"",IF(D88=2,"← 選択しないでください",""))</f>
        <v/>
      </c>
      <c r="D88" s="6">
        <f>IF(E$84=1,IF(B88="",1,0),IF(B88="",0,2))</f>
        <v>0</v>
      </c>
      <c r="E88" s="6">
        <f>IF(OR(B88=【非表示】選択リスト!B$20,B88=【非表示】選択リスト!B$23),0,IF(B88=【非表示】選択リスト!B$21,1,IF(B88=【非表示】選択リスト!B$22,2,-1)))</f>
        <v>-1</v>
      </c>
    </row>
    <row r="89" spans="1:7" ht="34.5" customHeight="1">
      <c r="A89" s="60" t="s">
        <v>206</v>
      </c>
      <c r="B89" s="148"/>
      <c r="C89" s="45" t="str" cm="1">
        <f t="array" ref="C89">_xlfn.IFS(D89=0,"",D89=1,"",D89=2,"← 記入しないでください",D89=3,"← 製造事業者が間違っていませんか")</f>
        <v/>
      </c>
      <c r="D89" s="6">
        <f>IF(E$88&gt;=1,IF(B89="",1,0),IF(B89="",0,2))</f>
        <v>0</v>
      </c>
    </row>
    <row r="90" spans="1:7" ht="34.5" customHeight="1">
      <c r="A90" s="60" t="s">
        <v>207</v>
      </c>
      <c r="B90" s="148"/>
      <c r="C90" s="45" t="str" cm="1">
        <f t="array" ref="C90">_xlfn.IFS(D90=0,"",D90=1,"",D90=2,"← 記入しないでください",D90=3,"← 製造事業者が間違っていませんか")</f>
        <v/>
      </c>
      <c r="D90" s="6">
        <f>IF(E$88&gt;=2,IF(B90="",1,0),IF(B90="",0,2))</f>
        <v>0</v>
      </c>
    </row>
    <row r="91" spans="1:7" ht="34.5" customHeight="1">
      <c r="A91" s="55" t="s">
        <v>208</v>
      </c>
      <c r="B91" s="147"/>
      <c r="C91" s="45" t="str" cm="1">
        <f t="array" ref="C91">_xlfn.IFS(D91=0,"",D91=1,"",D91=2,"← 記入しないでください",D91=3,"← 製造事業者が間違っていませんか")</f>
        <v/>
      </c>
      <c r="D91" s="6">
        <f>IF(E$83=1,IF(B91="",1,0),IF(B91="",0,2))</f>
        <v>0</v>
      </c>
    </row>
    <row r="92" spans="1:7" ht="20.100000000000001" customHeight="1">
      <c r="A92" s="180" t="s">
        <v>209</v>
      </c>
      <c r="B92" s="63"/>
      <c r="C92" s="163" t="str" cm="1">
        <f t="array" ref="C92">_xlfn.IFS(D92=0,"",D92=1,"",D92=2,"← 記入してください",D92=3,"← 記入しないでください",D92=4,"← 正しく記入してください")</f>
        <v/>
      </c>
      <c r="D92" s="6">
        <f>IF(E$83=1,IF(OR(AND(E92=TRUE,F92=FALSE),AND(E92=FALSE,F92=TRUE)),IF(B93="",1,4),IF(AND(E92=FALSE,F92=FALSE),IF(B93="",2,0),4)),IF(AND(E92=FALSE,F92=FALSE,B93=""),0,3))</f>
        <v>0</v>
      </c>
      <c r="E92" s="6" t="b">
        <v>0</v>
      </c>
      <c r="F92" s="6" t="b">
        <v>0</v>
      </c>
    </row>
    <row r="93" spans="1:7" ht="20.100000000000001" customHeight="1">
      <c r="A93" s="181"/>
      <c r="B93" s="69"/>
      <c r="C93" s="164"/>
    </row>
    <row r="94" spans="1:7" ht="20.100000000000001" customHeight="1">
      <c r="A94" s="180" t="s">
        <v>210</v>
      </c>
      <c r="B94" s="63"/>
      <c r="C94" s="163" t="str" cm="1">
        <f t="array" ref="C94">_xlfn.IFS(D95=0,"",D95=1,"← 記入してください",D95=2,"← 正しく記入してください",D95=3,"",D95=4,"← 記入しないでください")</f>
        <v/>
      </c>
      <c r="D94" s="47"/>
      <c r="E94" s="6" t="b">
        <v>0</v>
      </c>
    </row>
    <row r="95" spans="1:7" ht="20.100000000000001" customHeight="1">
      <c r="A95" s="181"/>
      <c r="B95" s="70"/>
      <c r="C95" s="164"/>
      <c r="D95" s="6">
        <f>IF(E$83=1,IF(E94=FALSE,IF(B95="",0,2),IF(LEN(B95)=16,0,2)),IF(AND(E94=FALSE,B95=""),0,4))</f>
        <v>0</v>
      </c>
    </row>
    <row r="96" spans="1:7" ht="20.100000000000001" customHeight="1">
      <c r="A96" s="180" t="s">
        <v>211</v>
      </c>
      <c r="B96" s="63"/>
      <c r="C96" s="163" t="str" cm="1">
        <f t="array" ref="C96">_xlfn.IFS(D97=0,"",D97=1,"← 記入してください",D97=2,"← 正しく記入してください",D97=3,"",D97=4,"← 記入しないでください")</f>
        <v/>
      </c>
      <c r="D96" s="47"/>
      <c r="E96" s="6" t="b">
        <v>0</v>
      </c>
    </row>
    <row r="97" spans="1:7" ht="35.1" customHeight="1">
      <c r="A97" s="181"/>
      <c r="B97" s="70"/>
      <c r="C97" s="164"/>
      <c r="D97" s="6">
        <f>IF(E$83=1,IF(E96=FALSE,IF(B97="",0,2),IF(B97="",2,0)),IF(AND(E96=FALSE,B97=""),0,4))</f>
        <v>0</v>
      </c>
    </row>
    <row r="98" spans="1:7" ht="20.100000000000001" customHeight="1">
      <c r="A98" s="67" t="s">
        <v>212</v>
      </c>
      <c r="B98" s="136"/>
      <c r="C98" s="45" t="str">
        <f>IF(D98=1,"← 選択してください",IF(D98=2,"← 選択しないでください",""))</f>
        <v>← 選択してください</v>
      </c>
      <c r="D98" s="6">
        <f>IF(B98="",1,0)</f>
        <v>1</v>
      </c>
      <c r="E98" s="6">
        <f>IF(B98="",-1,IF(B98=【非表示】選択リスト!C$60,1,0))</f>
        <v>-1</v>
      </c>
    </row>
    <row r="99" spans="1:7" ht="20.100000000000001" customHeight="1">
      <c r="A99" s="55" t="s">
        <v>296</v>
      </c>
      <c r="B99" s="54"/>
      <c r="C99" s="45" t="str">
        <f>IF(D99=1,"← 選択してください",IF(D99=2,"← 選択しないでください",""))</f>
        <v/>
      </c>
      <c r="D99" s="6">
        <f>IF(E$98=1,IF(B99="",1,0),IF(B99="",0,2))</f>
        <v>0</v>
      </c>
      <c r="E99" s="6">
        <f>IF(B99=【非表示】選択リスト!C$64,1,0)</f>
        <v>0</v>
      </c>
    </row>
    <row r="100" spans="1:7" ht="20.100000000000001" customHeight="1">
      <c r="A100" s="55" t="s">
        <v>213</v>
      </c>
      <c r="B100" s="146"/>
      <c r="C100" s="45" t="str" cm="1">
        <f t="array" ref="C100">_xlfn.IFS(D100=0,"",D100=1,"",D100=2,"← 記入しないでください",D100=3,"← 製造事業者が間違っていませんか")</f>
        <v/>
      </c>
      <c r="D100" s="6">
        <f>IF(B99=【非表示】選択リスト!C$64,IF(B100="",0,1),IF(B100="",0,2))</f>
        <v>0</v>
      </c>
    </row>
    <row r="101" spans="1:7" ht="19.5" customHeight="1">
      <c r="A101" s="154" t="s">
        <v>214</v>
      </c>
      <c r="B101" s="71"/>
      <c r="C101" s="45" t="str" cm="1">
        <f t="array" ref="C101">_xlfn.IFS(D101=0,"OK",D101=1,"",D101=2,"← チェックを外してください",D101=3,"← 法人登記簿謄本等を添付してください",D101=4,"← 正しくチェックしてください",D101=5,"← チェックしてください")</f>
        <v/>
      </c>
      <c r="D101" s="6">
        <f>IF(E$99=1,IF(OR(AND(E101=TRUE,F101=FALSE,G101=FALSE),AND(E101=FALSE,F101=TRUE,G101=FALSE)),0,IF(AND(E101=FALSE,F101=FALSE,G101=FALSE),5,IF(AND(E101=FALSE,F101=FALSE,G101=TRUE),0,4))),IF(AND(E101=FALSE,F101=FALSE,G101=FALSE),1,2))</f>
        <v>1</v>
      </c>
      <c r="E101" s="6" t="b">
        <v>0</v>
      </c>
      <c r="F101" s="6" t="b">
        <v>0</v>
      </c>
      <c r="G101" s="6" t="b">
        <v>0</v>
      </c>
    </row>
    <row r="102" spans="1:7" ht="19.5" customHeight="1">
      <c r="A102" s="155"/>
      <c r="B102" s="72"/>
      <c r="C102" s="58" t="str" cm="1">
        <f t="array" ref="C102">_xlfn.IFS(D102=0,"OK",D102=1,"← 記入してください",D102=2,"← 正しく記入してください",D102=3,"",D102=4,"← 記入しないでください")</f>
        <v/>
      </c>
      <c r="D102" s="6">
        <f>IF(D101=0,IF(E101=TRUE,E102,IF(F101=TRUE,F102,IF($B102="",G102,4))),3)</f>
        <v>3</v>
      </c>
      <c r="E102" s="6">
        <f>IF(E101=FALSE,-1,IF(LEN($B102)=13,0,IF($B102="",1,2)))</f>
        <v>-1</v>
      </c>
      <c r="F102" s="6">
        <f>IF(F101=FALSE,-1,IF(LEN($B102)=20,0,IF($B102="",1,2)))</f>
        <v>-1</v>
      </c>
      <c r="G102" s="6">
        <f>IF(G101=TRUE,0,-1)</f>
        <v>-1</v>
      </c>
    </row>
    <row r="103" spans="1:7" ht="34.5" customHeight="1">
      <c r="A103" s="60" t="s">
        <v>232</v>
      </c>
      <c r="B103" s="68"/>
      <c r="C103" s="61" t="str">
        <f>IF(D103=1,"",IF(D103=2,"← 選択しないでください",""))</f>
        <v/>
      </c>
      <c r="D103" s="6">
        <f>IF(E$99=1,IF(B103="",1,0),IF(B103="",0,2))</f>
        <v>0</v>
      </c>
      <c r="E103" s="6">
        <f>IF(OR(B103=【非表示】選択リスト!B$20,B103=【非表示】選択リスト!B$23),0,IF(B103=【非表示】選択リスト!B$21,1,IF(B103=【非表示】選択リスト!B$22,2,-1)))</f>
        <v>-1</v>
      </c>
    </row>
    <row r="104" spans="1:7" ht="34.5" customHeight="1">
      <c r="A104" s="60" t="s">
        <v>215</v>
      </c>
      <c r="B104" s="148"/>
      <c r="C104" s="45" t="str" cm="1">
        <f t="array" ref="C104">_xlfn.IFS(D104=0,"",D104=1,"",D104=2,"← 記入しないでください",D104=3,"← 製造事業者が間違っていませんか")</f>
        <v/>
      </c>
      <c r="D104" s="6">
        <f>IF(E$103&gt;=1,IF(B104="",1,0),IF(B104="",0,2))</f>
        <v>0</v>
      </c>
    </row>
    <row r="105" spans="1:7" ht="34.5" customHeight="1">
      <c r="A105" s="60" t="s">
        <v>216</v>
      </c>
      <c r="B105" s="148"/>
      <c r="C105" s="45" t="str" cm="1">
        <f t="array" ref="C105">_xlfn.IFS(D105=0,"",D105=1,"",D105=2,"← 記入しないでください",D105=3,"← 製造事業者が間違っていませんか")</f>
        <v/>
      </c>
      <c r="D105" s="6">
        <f>IF(E$103&gt;=2,IF(B105="",1,0),IF(B105="",0,2))</f>
        <v>0</v>
      </c>
    </row>
    <row r="106" spans="1:7" ht="20.100000000000001" customHeight="1">
      <c r="A106" s="55" t="s">
        <v>217</v>
      </c>
      <c r="B106" s="147"/>
      <c r="C106" s="45" t="str" cm="1">
        <f t="array" ref="C106">_xlfn.IFS(D106=0,"",D106=1,"",D106=2,"← 記入しないでください",D106=3,"← 製造事業者が間違っていませんか")</f>
        <v/>
      </c>
      <c r="D106" s="6">
        <f>IF(E$98=1,IF(B106="",1,0),IF(B106="",0,2))</f>
        <v>0</v>
      </c>
    </row>
    <row r="107" spans="1:7" ht="20.100000000000001" customHeight="1">
      <c r="A107" s="180" t="s">
        <v>218</v>
      </c>
      <c r="B107" s="63"/>
      <c r="C107" s="163" t="str" cm="1">
        <f t="array" ref="C107">_xlfn.IFS(D107=0,"",D107=1,"",D107=2,"← 記入してください",D107=3,"← 記入しないでください",D107=4,"← 正しく記入してください")</f>
        <v/>
      </c>
      <c r="D107" s="6">
        <f>IF(E$98=1,IF(OR(AND(E107=TRUE,F107=FALSE),AND(E107=FALSE,F107=TRUE)),IF(B108="",1,4),IF(AND(E107=FALSE,F107=FALSE),IF(B108="",2,0),4)),IF(AND(E107=FALSE,F107=FALSE,B108=""),0,3))</f>
        <v>0</v>
      </c>
      <c r="E107" s="6" t="b">
        <v>0</v>
      </c>
      <c r="F107" s="6" t="b">
        <v>0</v>
      </c>
    </row>
    <row r="108" spans="1:7" ht="20.100000000000001" customHeight="1">
      <c r="A108" s="181"/>
      <c r="B108" s="69"/>
      <c r="C108" s="164"/>
    </row>
    <row r="109" spans="1:7" ht="20.100000000000001" customHeight="1">
      <c r="A109" s="180" t="s">
        <v>219</v>
      </c>
      <c r="B109" s="63"/>
      <c r="C109" s="163" t="str" cm="1">
        <f t="array" ref="C109">_xlfn.IFS(D110=0,"",D110=1,"← 記入してください",D110=2,"← 正しく記入してください",D110=3,"",D110=4,"← 記入しないでください")</f>
        <v/>
      </c>
      <c r="D109" s="47"/>
      <c r="E109" s="6" t="b">
        <v>0</v>
      </c>
    </row>
    <row r="110" spans="1:7" ht="20.100000000000001" customHeight="1">
      <c r="A110" s="181"/>
      <c r="B110" s="70"/>
      <c r="C110" s="164"/>
      <c r="D110" s="6">
        <f>IF(E$98=1,IF(E109=FALSE,IF(B110="",0,2),IF(LEN(B110)=16,0,2)),IF(AND(E109=FALSE,B110=""),0,4))</f>
        <v>0</v>
      </c>
    </row>
    <row r="111" spans="1:7" ht="20.100000000000001" customHeight="1">
      <c r="A111" s="180" t="s">
        <v>220</v>
      </c>
      <c r="B111" s="63"/>
      <c r="C111" s="163" t="str" cm="1">
        <f t="array" ref="C111">_xlfn.IFS(D112=0,"",D112=1,"← 記入してください",D112=2,"← 正しく記入してください",D112=3,"",D112=4,"← 記入しないでください")</f>
        <v/>
      </c>
      <c r="D111" s="47"/>
      <c r="E111" s="6" t="b">
        <v>0</v>
      </c>
    </row>
    <row r="112" spans="1:7" ht="35.1" customHeight="1">
      <c r="A112" s="181"/>
      <c r="B112" s="70"/>
      <c r="C112" s="164"/>
      <c r="D112" s="6">
        <f>IF(E$98=1,IF(E111=FALSE,IF(B112="",0,2),IF(B112="",2,0)),IF(AND(E111=FALSE,B112=""),0,4))</f>
        <v>0</v>
      </c>
    </row>
    <row r="113" spans="1:7" ht="20.100000000000001" customHeight="1">
      <c r="A113" s="67" t="s">
        <v>221</v>
      </c>
      <c r="B113" s="136"/>
      <c r="C113" s="45" t="str">
        <f>IF(D113=1,"← 選択してください",IF(D113=2,"← 選択しないでください",""))</f>
        <v>← 選択してください</v>
      </c>
      <c r="D113" s="6">
        <f>IF(B113="",1,0)</f>
        <v>1</v>
      </c>
      <c r="E113" s="6">
        <f>IF(B113="",-1,IF(B113=【非表示】選択リスト!C$60,1,0))</f>
        <v>-1</v>
      </c>
    </row>
    <row r="114" spans="1:7" ht="20.100000000000001" customHeight="1">
      <c r="A114" s="55" t="s">
        <v>295</v>
      </c>
      <c r="B114" s="54"/>
      <c r="C114" s="45" t="str">
        <f>IF(D114=1,"← 選択してください",IF(D114=2,"← 選択しないでください",""))</f>
        <v/>
      </c>
      <c r="D114" s="6">
        <f>IF(E$113=1,IF(B114="",1,0),IF(B114="",0,2))</f>
        <v>0</v>
      </c>
      <c r="E114" s="6">
        <f>IF(B114=【非表示】選択リスト!C$64,1,0)</f>
        <v>0</v>
      </c>
    </row>
    <row r="115" spans="1:7" ht="20.100000000000001" customHeight="1">
      <c r="A115" s="55" t="s">
        <v>222</v>
      </c>
      <c r="B115" s="146"/>
      <c r="C115" s="45" t="str" cm="1">
        <f t="array" ref="C115">_xlfn.IFS(D115=0,"",D115=1,"",D115=2,"← 記入しないでください",D115=3,"← 製造事業者が間違っていませんか")</f>
        <v/>
      </c>
      <c r="D115" s="6">
        <f>IF(B114=【非表示】選択リスト!C$64,IF(B115="",0,1),IF(B115="",0,2))</f>
        <v>0</v>
      </c>
    </row>
    <row r="116" spans="1:7" ht="19.5" customHeight="1">
      <c r="A116" s="175" t="s">
        <v>223</v>
      </c>
      <c r="B116" s="63"/>
      <c r="C116" s="45" t="str" cm="1">
        <f t="array" ref="C116">_xlfn.IFS(D116=0,"OK",D116=1,"",D116=2,"← チェックを外してください",D116=3,"← 法人登記簿謄本等を添付してください",D116=4,"← 正しくチェックしてください",D116=5,"← チェックしてください")</f>
        <v/>
      </c>
      <c r="D116" s="6">
        <f>IF(E$114=1,IF(OR(AND(E116=TRUE,F116=FALSE,G116=FALSE),AND(E116=FALSE,F116=TRUE,G116=FALSE)),0,IF(AND(E116=FALSE,F116=FALSE,G116=FALSE),5,IF(AND(E116=FALSE,F116=FALSE,G116=TRUE),0,4))),IF(AND(E116=FALSE,F116=FALSE,G116=FALSE),1,2))</f>
        <v>1</v>
      </c>
      <c r="E116" s="6" t="b">
        <v>0</v>
      </c>
      <c r="F116" s="6" t="b">
        <v>0</v>
      </c>
      <c r="G116" s="6" t="b">
        <v>0</v>
      </c>
    </row>
    <row r="117" spans="1:7" ht="19.5" customHeight="1">
      <c r="A117" s="176"/>
      <c r="B117" s="70"/>
      <c r="C117" s="58" t="str" cm="1">
        <f t="array" ref="C117">_xlfn.IFS(D117=0,"OK",D117=1,"← 記入してください",D117=2,"← 正しく記入してください",D117=3,"",D117=4,"← 記入しないでください")</f>
        <v/>
      </c>
      <c r="D117" s="6">
        <f>IF(D116=0,IF(E116=TRUE,E117,IF(F116=TRUE,F117,IF($B117="",G117,4))),3)</f>
        <v>3</v>
      </c>
      <c r="E117" s="6">
        <f>IF(E116=FALSE,-1,IF(LEN($B117)=13,0,IF($B117="",1,2)))</f>
        <v>-1</v>
      </c>
      <c r="F117" s="6">
        <f>IF(F116=FALSE,-1,IF(LEN($B117)=20,0,IF($B117="",1,2)))</f>
        <v>-1</v>
      </c>
      <c r="G117" s="6">
        <f>IF(G116=TRUE,0,-1)</f>
        <v>-1</v>
      </c>
    </row>
    <row r="118" spans="1:7" ht="34.5" customHeight="1">
      <c r="A118" s="60" t="s">
        <v>224</v>
      </c>
      <c r="B118" s="54"/>
      <c r="C118" s="61" t="str">
        <f>IF(D118=1,"",IF(D118=2,"← 選択しないでください",""))</f>
        <v/>
      </c>
      <c r="D118" s="6">
        <f>IF(E$114=1,IF(B118="",1,0),IF(B118="",0,2))</f>
        <v>0</v>
      </c>
      <c r="E118" s="6">
        <f>IF(OR(B118=【非表示】選択リスト!B$20,B118=【非表示】選択リスト!B$23),0,IF(B118=【非表示】選択リスト!B$21,1,IF(B118=【非表示】選択リスト!B$22,2,-1)))</f>
        <v>-1</v>
      </c>
    </row>
    <row r="119" spans="1:7" ht="34.5" customHeight="1">
      <c r="A119" s="60" t="s">
        <v>225</v>
      </c>
      <c r="B119" s="148"/>
      <c r="C119" s="45" t="str" cm="1">
        <f t="array" ref="C119">_xlfn.IFS(D119=0,"",D119=1,"",D119=2,"← 記入しないでください",D119=3,"← 製造事業者が間違っていませんか")</f>
        <v/>
      </c>
      <c r="D119" s="6">
        <f>IF(E$118&gt;=1,IF(B119="",1,0),IF(B119="",0,2))</f>
        <v>0</v>
      </c>
    </row>
    <row r="120" spans="1:7" ht="34.5" customHeight="1">
      <c r="A120" s="60" t="s">
        <v>226</v>
      </c>
      <c r="B120" s="148"/>
      <c r="C120" s="45" t="str" cm="1">
        <f t="array" ref="C120">_xlfn.IFS(D120=0,"",D120=1,"",D120=2,"← 記入しないでください",D120=3,"← 製造事業者が間違っていませんか")</f>
        <v/>
      </c>
      <c r="D120" s="6">
        <f>IF(E$118&gt;=2,IF(B120="",1,0),IF(B120="",0,2))</f>
        <v>0</v>
      </c>
    </row>
    <row r="121" spans="1:7" ht="20.100000000000001" customHeight="1">
      <c r="A121" s="55" t="s">
        <v>227</v>
      </c>
      <c r="B121" s="147"/>
      <c r="C121" s="45" t="str" cm="1">
        <f t="array" ref="C121">_xlfn.IFS(D121=0,"",D121=1,"",D121=2,"← 記入しないでください",D121=3,"← 製造事業者が間違っていませんか")</f>
        <v/>
      </c>
      <c r="D121" s="6">
        <f>IF(E$113=1,IF(B121="",1,0),IF(B121="",0,2))</f>
        <v>0</v>
      </c>
    </row>
    <row r="122" spans="1:7" ht="20.100000000000001" customHeight="1">
      <c r="A122" s="180" t="s">
        <v>228</v>
      </c>
      <c r="B122" s="63"/>
      <c r="C122" s="163" t="str" cm="1">
        <f t="array" ref="C122">_xlfn.IFS(D122=0,"",D122=1,"",D122=2,"← 記入してください",D122=3,"← 記入しないでください",D122=4,"← 正しく記入してください")</f>
        <v/>
      </c>
      <c r="D122" s="6">
        <f>IF(E$113=1,IF(OR(AND(E122=TRUE,F122=FALSE),AND(E122=FALSE,F122=TRUE)),IF(B123="",1,4),IF(AND(E122=FALSE,F122=FALSE),IF(B123="",2,0),4)),IF(AND(E122=FALSE,F122=FALSE,B123=""),0,3))</f>
        <v>0</v>
      </c>
      <c r="E122" s="6" t="b">
        <v>0</v>
      </c>
      <c r="F122" s="6" t="b">
        <v>0</v>
      </c>
    </row>
    <row r="123" spans="1:7" ht="20.100000000000001" customHeight="1">
      <c r="A123" s="181"/>
      <c r="B123" s="69"/>
      <c r="C123" s="164"/>
    </row>
    <row r="124" spans="1:7" ht="20.100000000000001" customHeight="1">
      <c r="A124" s="180" t="s">
        <v>229</v>
      </c>
      <c r="B124" s="63"/>
      <c r="C124" s="163" t="str" cm="1">
        <f t="array" ref="C124">_xlfn.IFS(D125=0,"",D125=1,"← 記入してください",D125=2,"← 正しく記入してください",D125=3,"",D125=4,"← 記入しないでください")</f>
        <v/>
      </c>
      <c r="D124" s="47"/>
      <c r="E124" s="6" t="b">
        <v>0</v>
      </c>
    </row>
    <row r="125" spans="1:7" ht="20.100000000000001" customHeight="1">
      <c r="A125" s="181"/>
      <c r="B125" s="70"/>
      <c r="C125" s="164"/>
      <c r="D125" s="6">
        <f>IF(E$113=1,IF(E124=FALSE,IF(B125="",0,2),IF(LEN(B125)=16,0,2)),IF(AND(E124=FALSE,B125=""),0,4))</f>
        <v>0</v>
      </c>
    </row>
    <row r="126" spans="1:7" ht="20.100000000000001" customHeight="1">
      <c r="A126" s="180" t="s">
        <v>230</v>
      </c>
      <c r="B126" s="63"/>
      <c r="C126" s="163" t="str" cm="1">
        <f t="array" ref="C126">_xlfn.IFS(D127=0,"",D127=1,"← 記入してください",D127=2,"← 正しく記入してください",D127=3,"",D127=4,"← 記入しないでください")</f>
        <v/>
      </c>
      <c r="D126" s="47"/>
      <c r="E126" s="6" t="b">
        <v>0</v>
      </c>
    </row>
    <row r="127" spans="1:7" ht="35.1" customHeight="1">
      <c r="A127" s="181"/>
      <c r="B127" s="70"/>
      <c r="C127" s="164"/>
      <c r="D127" s="6">
        <f>IF(E$113=1,IF(E126=FALSE,IF(B127="",0,2),IF(B127="",2,0)),IF(AND(E126=FALSE,B127=""),0,4))</f>
        <v>0</v>
      </c>
    </row>
    <row r="128" spans="1:7" ht="20.100000000000001" customHeight="1">
      <c r="A128" s="67" t="s">
        <v>231</v>
      </c>
      <c r="B128" s="136"/>
      <c r="C128" s="45" t="str">
        <f>IF(D128=1,"← 選択してください",IF(D128=2,"← 選択しないでください",""))</f>
        <v>← 選択してください</v>
      </c>
      <c r="D128" s="6">
        <f>IF(B128="",1,0)</f>
        <v>1</v>
      </c>
      <c r="E128" s="6">
        <f>IF(B128="",-1,IF(B128=【非表示】選択リスト!C$60,1,0))</f>
        <v>-1</v>
      </c>
    </row>
    <row r="129" spans="1:7" ht="20.100000000000001" customHeight="1">
      <c r="A129" s="55" t="s">
        <v>294</v>
      </c>
      <c r="B129" s="54"/>
      <c r="C129" s="45" t="str">
        <f>IF(D129=1,"← 選択してください",IF(D129=2,"← 選択しないでください",""))</f>
        <v/>
      </c>
      <c r="D129" s="6">
        <f>IF(E$128=1,IF(B129="",1,0),IF(B129="",0,2))</f>
        <v>0</v>
      </c>
      <c r="E129" s="6">
        <f>IF(B129=【非表示】選択リスト!C$64,1,0)</f>
        <v>0</v>
      </c>
    </row>
    <row r="130" spans="1:7" ht="20.100000000000001" customHeight="1">
      <c r="A130" s="55" t="s">
        <v>233</v>
      </c>
      <c r="B130" s="146"/>
      <c r="C130" s="45" t="str" cm="1">
        <f t="array" ref="C130">_xlfn.IFS(D130=0,"",D130=1,"",D130=2,"← 記入しないでください",D130=3,"← 製造事業者が間違っていませんか")</f>
        <v/>
      </c>
      <c r="D130" s="6">
        <f>IF(B129=【非表示】選択リスト!C$64,IF(B130="",0,1),IF(B130="",0,2))</f>
        <v>0</v>
      </c>
    </row>
    <row r="131" spans="1:7" ht="19.5" customHeight="1">
      <c r="A131" s="175" t="s">
        <v>234</v>
      </c>
      <c r="B131" s="63"/>
      <c r="C131" s="45" t="str" cm="1">
        <f t="array" ref="C131">_xlfn.IFS(D131=0,"OK",D131=1,"",D131=2,"← チェックを外してください",D131=3,"← 法人登記簿謄本等を添付してください",D131=4,"← 正しくチェックしてください",D131=5,"← チェックしてください")</f>
        <v/>
      </c>
      <c r="D131" s="6">
        <f>IF(E$129=1,IF(OR(AND(E131=TRUE,F131=FALSE,G131=FALSE),AND(E131=FALSE,F131=TRUE,G131=FALSE)),0,IF(AND(E131=FALSE,F131=FALSE,G131=FALSE),5,IF(AND(E131=FALSE,F131=FALSE,G131=TRUE),0,4))),IF(AND(E131=FALSE,F131=FALSE,G131=FALSE),1,2))</f>
        <v>1</v>
      </c>
      <c r="E131" s="6" t="b">
        <v>0</v>
      </c>
      <c r="F131" s="6" t="b">
        <v>0</v>
      </c>
      <c r="G131" s="6" t="b">
        <v>0</v>
      </c>
    </row>
    <row r="132" spans="1:7" ht="19.5" customHeight="1">
      <c r="A132" s="176"/>
      <c r="B132" s="70"/>
      <c r="C132" s="58" t="str" cm="1">
        <f t="array" ref="C132">_xlfn.IFS(D132=0,"OK",D132=1,"← 記入してください",D132=2,"← 正しく記入してください",D132=3,"",D132=4,"← 記入しないでください")</f>
        <v/>
      </c>
      <c r="D132" s="6">
        <f>IF(D131=0,IF(E131=TRUE,E132,IF(F131=TRUE,F132,IF($B132="",G132,4))),3)</f>
        <v>3</v>
      </c>
      <c r="E132" s="6">
        <f>IF(E131=FALSE,-1,IF(LEN($B132)=13,0,IF($B132="",1,2)))</f>
        <v>-1</v>
      </c>
      <c r="F132" s="6">
        <f>IF(F131=FALSE,-1,IF(LEN($B132)=20,0,IF($B132="",1,2)))</f>
        <v>-1</v>
      </c>
      <c r="G132" s="6">
        <f>IF(G131=TRUE,0,-1)</f>
        <v>-1</v>
      </c>
    </row>
    <row r="133" spans="1:7" ht="34.5" customHeight="1">
      <c r="A133" s="135" t="s">
        <v>235</v>
      </c>
      <c r="B133" s="54"/>
      <c r="C133" s="61" t="str">
        <f>IF(D133=1,"",IF(D133=2,"← 選択しないでください",""))</f>
        <v/>
      </c>
      <c r="D133" s="6">
        <f>IF(E$128=1,IF(B133="",1,0),IF(B133="",0,2))</f>
        <v>0</v>
      </c>
      <c r="E133" s="6">
        <f>IF(OR(B133=【非表示】選択リスト!B$20,B133=【非表示】選択リスト!B$23),0,IF(B133=【非表示】選択リスト!B$21,1,IF(B133=【非表示】選択リスト!B$22,2,-1)))</f>
        <v>-1</v>
      </c>
    </row>
    <row r="134" spans="1:7" ht="34.5" customHeight="1">
      <c r="A134" s="135" t="s">
        <v>236</v>
      </c>
      <c r="B134" s="148"/>
      <c r="C134" s="45" t="str" cm="1">
        <f t="array" ref="C134">_xlfn.IFS(D134=0,"",D134=1,"",D134=2,"← 記入しないでください",D134=3,"← 製造事業者が間違っていませんか")</f>
        <v/>
      </c>
      <c r="D134" s="6">
        <f>IF(E$133&gt;=1,IF(B134="",1,0),IF(B134="",0,2))</f>
        <v>0</v>
      </c>
    </row>
    <row r="135" spans="1:7" ht="34.5" customHeight="1">
      <c r="A135" s="135" t="s">
        <v>237</v>
      </c>
      <c r="B135" s="148"/>
      <c r="C135" s="45" t="str" cm="1">
        <f t="array" ref="C135">_xlfn.IFS(D135=0,"",D135=1,"",D135=2,"← 記入しないでください",D135=3,"← 製造事業者が間違っていませんか")</f>
        <v/>
      </c>
      <c r="D135" s="6">
        <f>IF(E$133&gt;=2,IF(B135="",1,0),IF(B135="",0,2))</f>
        <v>0</v>
      </c>
    </row>
    <row r="136" spans="1:7" ht="20.100000000000001" customHeight="1">
      <c r="A136" s="55" t="s">
        <v>238</v>
      </c>
      <c r="B136" s="147"/>
      <c r="C136" s="45" t="str" cm="1">
        <f t="array" ref="C136">_xlfn.IFS(D136=0,"",D136=1,"",D136=2,"← 記入しないでください",D136=3,"← 製造事業者が間違っていませんか")</f>
        <v/>
      </c>
      <c r="D136" s="6">
        <f>IF(E$128=1,IF(B136="",1,0),IF(B136="",0,2))</f>
        <v>0</v>
      </c>
    </row>
    <row r="137" spans="1:7" ht="20.100000000000001" customHeight="1">
      <c r="A137" s="180" t="s">
        <v>239</v>
      </c>
      <c r="B137" s="63"/>
      <c r="C137" s="163" t="str" cm="1">
        <f t="array" ref="C137">_xlfn.IFS(D137=0,"",D137=1,"",D137=2,"← 記入してください",D137=3,"← 記入しないでください",D137=4,"← 正しく記入してください")</f>
        <v/>
      </c>
      <c r="D137" s="6">
        <f>IF(E$128=1,IF(OR(AND(E137=TRUE,F137=FALSE),AND(E137=FALSE,F137=TRUE)),IF(B138="",1,4),IF(AND(E137=FALSE,F137=FALSE),IF(B138="",2,0),4)),IF(AND(E137=FALSE,F137=FALSE,B138=""),0,3))</f>
        <v>0</v>
      </c>
      <c r="E137" s="6" t="b">
        <v>0</v>
      </c>
      <c r="F137" s="6" t="b">
        <v>0</v>
      </c>
    </row>
    <row r="138" spans="1:7" ht="20.100000000000001" customHeight="1">
      <c r="A138" s="181"/>
      <c r="B138" s="69"/>
      <c r="C138" s="164"/>
    </row>
    <row r="139" spans="1:7" ht="20.100000000000001" customHeight="1">
      <c r="A139" s="180" t="s">
        <v>240</v>
      </c>
      <c r="B139" s="63"/>
      <c r="C139" s="163" t="str" cm="1">
        <f t="array" ref="C139">_xlfn.IFS(D140=0,"",D140=1,"← 記入してください",D140=2,"← 正しく記入してください",D140=3,"",D140=4,"← 記入しないでください")</f>
        <v/>
      </c>
      <c r="D139" s="47"/>
      <c r="E139" s="6" t="b">
        <v>0</v>
      </c>
    </row>
    <row r="140" spans="1:7" ht="20.100000000000001" customHeight="1">
      <c r="A140" s="181"/>
      <c r="B140" s="70"/>
      <c r="C140" s="164"/>
      <c r="D140" s="6">
        <f>IF(E$128=1,IF(E139=FALSE,IF(B140="",0,2),IF(LEN(B140)=16,0,2)),IF(AND(E139=FALSE,B140=""),0,4))</f>
        <v>0</v>
      </c>
    </row>
    <row r="141" spans="1:7" ht="20.100000000000001" customHeight="1">
      <c r="A141" s="180" t="s">
        <v>241</v>
      </c>
      <c r="B141" s="63"/>
      <c r="C141" s="163" t="str" cm="1">
        <f t="array" ref="C141">_xlfn.IFS(D142=0,"",D142=1,"← 記入してください",D142=2,"← 正しく記入してください",D142=3,"",D142=4,"← 記入しないでください")</f>
        <v/>
      </c>
      <c r="D141" s="47"/>
      <c r="E141" s="6" t="b">
        <v>0</v>
      </c>
    </row>
    <row r="142" spans="1:7" ht="35.1" customHeight="1">
      <c r="A142" s="181"/>
      <c r="B142" s="70"/>
      <c r="C142" s="164"/>
      <c r="D142" s="6">
        <f>IF(E$128=1,IF(E141=FALSE,IF(B142="",0,2),IF(B142="",2,0)),IF(AND(E141=FALSE,B142=""),0,4))</f>
        <v>0</v>
      </c>
    </row>
    <row r="143" spans="1:7" ht="20.100000000000001" customHeight="1">
      <c r="A143" s="67" t="s">
        <v>242</v>
      </c>
      <c r="B143" s="136"/>
      <c r="C143" s="45" t="str">
        <f>IF(D143=1,"← 選択してください",IF(D143=2,"← 選択しないでください",""))</f>
        <v>← 選択してください</v>
      </c>
      <c r="D143" s="6">
        <f>IF(B143="",1,0)</f>
        <v>1</v>
      </c>
      <c r="E143" s="6">
        <f>IF(B143="",-1,IF(B143=【非表示】選択リスト!C$60,1,0))</f>
        <v>-1</v>
      </c>
    </row>
    <row r="144" spans="1:7" ht="20.100000000000001" customHeight="1">
      <c r="A144" s="55" t="s">
        <v>293</v>
      </c>
      <c r="B144" s="54"/>
      <c r="C144" s="45" t="str">
        <f>IF(D144=1,"← 選択してください",IF(D144=2,"← 選択しないでください",""))</f>
        <v/>
      </c>
      <c r="D144" s="6">
        <f>IF(E$143=1,IF(B144="",1,0),IF(B144="",0,2))</f>
        <v>0</v>
      </c>
      <c r="E144" s="6">
        <f>IF(B144=【非表示】選択リスト!C$64,1,0)</f>
        <v>0</v>
      </c>
    </row>
    <row r="145" spans="1:7" ht="20.100000000000001" customHeight="1">
      <c r="A145" s="55" t="s">
        <v>243</v>
      </c>
      <c r="B145" s="146"/>
      <c r="C145" s="45" t="str" cm="1">
        <f t="array" ref="C145">_xlfn.IFS(D145=0,"",D145=1,"",D145=2,"← 記入しないでください",D145=3,"← 製造事業者が間違っていませんか")</f>
        <v/>
      </c>
      <c r="D145" s="6">
        <f>IF(B144=【非表示】選択リスト!C$64,IF(B145="",0,1),IF(B145="",0,2))</f>
        <v>0</v>
      </c>
    </row>
    <row r="146" spans="1:7" ht="19.5" customHeight="1">
      <c r="A146" s="175" t="s">
        <v>244</v>
      </c>
      <c r="B146" s="63"/>
      <c r="C146" s="45" t="str" cm="1">
        <f t="array" ref="C146">_xlfn.IFS(D146=0,"OK",D146=1,"",D146=2,"← チェックを外してください",D146=3,"← 法人登記簿謄本等を添付してください",D146=4,"← 正しくチェックしてください",D146=5,"← チェックしてください")</f>
        <v/>
      </c>
      <c r="D146" s="6">
        <f>IF(E$144=1,IF(OR(AND(E146=TRUE,F146=FALSE,G146=FALSE),AND(E146=FALSE,F146=TRUE,G146=FALSE)),0,IF(AND(E146=FALSE,F146=FALSE,G146=FALSE),5,IF(AND(E146=FALSE,F146=FALSE,G146=TRUE),0,4))),IF(AND(E146=FALSE,F146=FALSE,G146=FALSE),1,2))</f>
        <v>1</v>
      </c>
      <c r="E146" s="6" t="b">
        <v>0</v>
      </c>
      <c r="F146" s="6" t="b">
        <v>0</v>
      </c>
      <c r="G146" s="6" t="b">
        <v>0</v>
      </c>
    </row>
    <row r="147" spans="1:7" ht="19.5" customHeight="1">
      <c r="A147" s="176"/>
      <c r="B147" s="70"/>
      <c r="C147" s="58" t="str" cm="1">
        <f t="array" ref="C147">_xlfn.IFS(D147=0,"OK",D147=1,"← 記入してください",D147=2,"← 正しく記入してください",D147=3,"",D147=4,"← 記入しないでください")</f>
        <v/>
      </c>
      <c r="D147" s="6">
        <f>IF(D146=0,IF(E146=TRUE,E147,IF(F146=TRUE,F147,IF($B147="",G147,4))),3)</f>
        <v>3</v>
      </c>
      <c r="E147" s="6">
        <f>IF(E146=FALSE,-1,IF(LEN($B147)=13,0,IF($B147="",1,2)))</f>
        <v>-1</v>
      </c>
      <c r="F147" s="6">
        <f>IF(F146=FALSE,-1,IF(LEN($B147)=20,0,IF($B147="",1,2)))</f>
        <v>-1</v>
      </c>
      <c r="G147" s="6">
        <f>IF(G146=TRUE,0,-1)</f>
        <v>-1</v>
      </c>
    </row>
    <row r="148" spans="1:7" ht="34.5" customHeight="1">
      <c r="A148" s="135" t="s">
        <v>245</v>
      </c>
      <c r="B148" s="54"/>
      <c r="C148" s="61" t="str">
        <f>IF(D148=1,"",IF(D148=2,"← 選択しないでください",""))</f>
        <v/>
      </c>
      <c r="D148" s="6">
        <f>IF(E$144=1,IF(B148="",1,0),IF(B148="",0,2))</f>
        <v>0</v>
      </c>
      <c r="E148" s="6">
        <f>IF(OR(B148=【非表示】選択リスト!B$20,B148=【非表示】選択リスト!B$23),0,IF(B148=【非表示】選択リスト!B$21,1,IF(B148=【非表示】選択リスト!B$22,2,-1)))</f>
        <v>-1</v>
      </c>
    </row>
    <row r="149" spans="1:7" ht="34.5" customHeight="1">
      <c r="A149" s="135" t="s">
        <v>246</v>
      </c>
      <c r="B149" s="148"/>
      <c r="C149" s="45" t="str" cm="1">
        <f t="array" ref="C149">_xlfn.IFS(D149=0,"",D149=1,"",D149=2,"← 記入しないでください",D149=3,"← 製造事業者が間違っていませんか")</f>
        <v/>
      </c>
      <c r="D149" s="6">
        <f>IF(E$148&gt;=1,IF(B149="",1,0),IF(B149="",0,2))</f>
        <v>0</v>
      </c>
    </row>
    <row r="150" spans="1:7" ht="34.5" customHeight="1">
      <c r="A150" s="135" t="s">
        <v>247</v>
      </c>
      <c r="B150" s="148"/>
      <c r="C150" s="45" t="str" cm="1">
        <f t="array" ref="C150">_xlfn.IFS(D150=0,"",D150=1,"",D150=2,"← 記入しないでください",D150=3,"← 製造事業者が間違っていませんか")</f>
        <v/>
      </c>
      <c r="D150" s="6">
        <f>IF(E$148&gt;=2,IF(B150="",1,0),IF(B150="",0,2))</f>
        <v>0</v>
      </c>
    </row>
    <row r="151" spans="1:7" ht="20.100000000000001" customHeight="1">
      <c r="A151" s="55" t="s">
        <v>248</v>
      </c>
      <c r="B151" s="147"/>
      <c r="C151" s="45" t="str" cm="1">
        <f t="array" ref="C151">_xlfn.IFS(D151=0,"",D151=1,"",D151=2,"← 記入しないでください",D151=3,"← 製造事業者が間違っていませんか")</f>
        <v/>
      </c>
      <c r="D151" s="6">
        <f>IF(E$143=1,IF(B151="",1,0),IF(B151="",0,2))</f>
        <v>0</v>
      </c>
    </row>
    <row r="152" spans="1:7" ht="20.100000000000001" customHeight="1">
      <c r="A152" s="180" t="s">
        <v>249</v>
      </c>
      <c r="B152" s="63"/>
      <c r="C152" s="163" t="str" cm="1">
        <f t="array" ref="C152">_xlfn.IFS(D152=0,"",D152=1,"",D152=2,"← 記入してください",D152=3,"← 記入しないでください",D152=4,"← 正しく記入してください")</f>
        <v/>
      </c>
      <c r="D152" s="6">
        <f>IF(E$143=1,IF(OR(AND(E152=TRUE,F152=FALSE),AND(E152=FALSE,F152=TRUE)),IF(B153="",1,4),IF(AND(E152=FALSE,F152=FALSE),IF(B153="",2,0),4)),IF(AND(E152=FALSE,F152=FALSE,B153=""),0,3))</f>
        <v>0</v>
      </c>
      <c r="E152" s="6" t="b">
        <v>0</v>
      </c>
      <c r="F152" s="6" t="b">
        <v>0</v>
      </c>
    </row>
    <row r="153" spans="1:7" ht="20.100000000000001" customHeight="1">
      <c r="A153" s="181"/>
      <c r="B153" s="69"/>
      <c r="C153" s="164"/>
    </row>
    <row r="154" spans="1:7" ht="20.100000000000001" customHeight="1">
      <c r="A154" s="180" t="s">
        <v>250</v>
      </c>
      <c r="B154" s="63"/>
      <c r="C154" s="163" t="str" cm="1">
        <f t="array" ref="C154">_xlfn.IFS(D155=0,"",D155=1,"← 記入してください",D155=2,"← 正しく記入してください",D155=3,"",D155=4,"← 記入しないでください")</f>
        <v/>
      </c>
      <c r="D154" s="47"/>
      <c r="E154" s="6" t="b">
        <v>0</v>
      </c>
    </row>
    <row r="155" spans="1:7" ht="20.100000000000001" customHeight="1">
      <c r="A155" s="181"/>
      <c r="B155" s="70"/>
      <c r="C155" s="164"/>
      <c r="D155" s="6">
        <f>IF(E$143=1,IF(E154=FALSE,IF(B155="",0,2),IF(LEN(B155)=16,0,2)),IF(AND(E154=FALSE,B155=""),0,4))</f>
        <v>0</v>
      </c>
    </row>
    <row r="156" spans="1:7" ht="20.100000000000001" customHeight="1">
      <c r="A156" s="180" t="s">
        <v>251</v>
      </c>
      <c r="B156" s="63"/>
      <c r="C156" s="163" t="str" cm="1">
        <f t="array" ref="C156">_xlfn.IFS(D157=0,"",D157=1,"← 記入してください",D157=2,"← 正しく記入してください",D157=3,"",D157=4,"← 記入しないでください")</f>
        <v/>
      </c>
      <c r="D156" s="47"/>
      <c r="E156" s="6" t="b">
        <v>0</v>
      </c>
    </row>
    <row r="157" spans="1:7" ht="35.1" customHeight="1">
      <c r="A157" s="181"/>
      <c r="B157" s="70"/>
      <c r="C157" s="164"/>
      <c r="D157" s="6">
        <f>IF(E$143=1,IF(E156=FALSE,IF(B157="",0,2),IF(B157="",2,0)),IF(AND(E156=FALSE,B157=""),0,4))</f>
        <v>0</v>
      </c>
    </row>
    <row r="158" spans="1:7" ht="20.100000000000001" customHeight="1">
      <c r="A158" s="67" t="s">
        <v>252</v>
      </c>
      <c r="B158" s="136"/>
      <c r="C158" s="45" t="str">
        <f>IF(D158=1,"← 選択してください",IF(D158=2,"← 選択しないでください",""))</f>
        <v>← 選択してください</v>
      </c>
      <c r="D158" s="6">
        <f>IF(B158="",1,0)</f>
        <v>1</v>
      </c>
      <c r="E158" s="6">
        <f>IF(B158="",-1,IF(B158=【非表示】選択リスト!C$60,1,0))</f>
        <v>-1</v>
      </c>
    </row>
    <row r="159" spans="1:7" ht="20.100000000000001" customHeight="1">
      <c r="A159" s="55" t="s">
        <v>292</v>
      </c>
      <c r="B159" s="54"/>
      <c r="C159" s="45" t="str">
        <f>IF(D159=1,"← 選択してください",IF(D159=2,"← 選択しないでください",""))</f>
        <v/>
      </c>
      <c r="D159" s="6">
        <f>IF(E$158=1,IF(B159="",1,0),IF(B159="",0,2))</f>
        <v>0</v>
      </c>
      <c r="E159" s="6">
        <f>IF(B159=【非表示】選択リスト!C$64,1,0)</f>
        <v>0</v>
      </c>
    </row>
    <row r="160" spans="1:7" ht="20.100000000000001" customHeight="1">
      <c r="A160" s="55" t="s">
        <v>253</v>
      </c>
      <c r="B160" s="146"/>
      <c r="C160" s="45" t="str" cm="1">
        <f t="array" ref="C160">_xlfn.IFS(D160=0,"",D160=1,"",D160=2,"← 記入しないでください",D160=3,"← 製造事業者が間違っていませんか")</f>
        <v/>
      </c>
      <c r="D160" s="6">
        <f>IF(B159=【非表示】選択リスト!C$64,IF(B160="",0,1),IF(B160="",0,2))</f>
        <v>0</v>
      </c>
    </row>
    <row r="161" spans="1:7" ht="19.5" customHeight="1">
      <c r="A161" s="175" t="s">
        <v>254</v>
      </c>
      <c r="B161" s="63"/>
      <c r="C161" s="45" t="str" cm="1">
        <f t="array" ref="C161">_xlfn.IFS(D161=0,"OK",D161=1,"",D161=2,"← チェックを外してください",D161=3,"← 法人登記簿謄本等を添付してください",D161=4,"← 正しくチェックしてください",D161=5,"← チェックしてください")</f>
        <v/>
      </c>
      <c r="D161" s="6">
        <f>IF(E$159=1,IF(OR(AND(E161=TRUE,F161=FALSE,G161=FALSE),AND(E161=FALSE,F161=TRUE,G161=FALSE)),0,IF(AND(E161=FALSE,F161=FALSE,G161=FALSE),5,IF(AND(E161=FALSE,F161=FALSE,G161=TRUE),0,4))),IF(AND(E161=FALSE,F161=FALSE,G161=FALSE),1,2))</f>
        <v>1</v>
      </c>
      <c r="E161" s="6" t="b">
        <v>0</v>
      </c>
      <c r="F161" s="6" t="b">
        <v>0</v>
      </c>
      <c r="G161" s="6" t="b">
        <v>0</v>
      </c>
    </row>
    <row r="162" spans="1:7" ht="19.5" customHeight="1">
      <c r="A162" s="176"/>
      <c r="B162" s="70"/>
      <c r="C162" s="58" t="str" cm="1">
        <f t="array" ref="C162">_xlfn.IFS(D162=0,"OK",D162=1,"← 記入してください",D162=2,"← 正しく記入してください",D162=3,"",D162=4,"← 記入しないでください")</f>
        <v/>
      </c>
      <c r="D162" s="6">
        <f>IF(D161=0,IF(E161=TRUE,E162,IF(F161=TRUE,F162,IF($B162="",G162,4))),3)</f>
        <v>3</v>
      </c>
      <c r="E162" s="6">
        <f>IF(E161=FALSE,-1,IF(LEN($B162)=13,0,IF($B162="",1,2)))</f>
        <v>-1</v>
      </c>
      <c r="F162" s="6">
        <f>IF(F161=FALSE,-1,IF(LEN($B162)=20,0,IF($B162="",1,2)))</f>
        <v>-1</v>
      </c>
      <c r="G162" s="6">
        <f>IF(G161=TRUE,0,-1)</f>
        <v>-1</v>
      </c>
    </row>
    <row r="163" spans="1:7" ht="34.5" customHeight="1">
      <c r="A163" s="135" t="s">
        <v>255</v>
      </c>
      <c r="B163" s="54"/>
      <c r="C163" s="61" t="str">
        <f>IF(D163=1,"",IF(D163=2,"← 選択しないでください",""))</f>
        <v/>
      </c>
      <c r="D163" s="6">
        <f>IF(E$159=1,IF(B163="",1,0),IF(B163="",0,2))</f>
        <v>0</v>
      </c>
      <c r="E163" s="6">
        <f>IF(OR(B163=【非表示】選択リスト!B$20,B163=【非表示】選択リスト!B$23),0,IF(B163=【非表示】選択リスト!B$21,1,IF(B163=【非表示】選択リスト!B$22,2,-1)))</f>
        <v>-1</v>
      </c>
    </row>
    <row r="164" spans="1:7" ht="34.5" customHeight="1">
      <c r="A164" s="135" t="s">
        <v>256</v>
      </c>
      <c r="B164" s="148"/>
      <c r="C164" s="45" t="str" cm="1">
        <f t="array" ref="C164">_xlfn.IFS(D164=0,"",D164=1,"",D164=2,"← 記入しないでください",D164=3,"← 製造事業者が間違っていませんか")</f>
        <v/>
      </c>
      <c r="D164" s="6">
        <f>IF(E$163&gt;=1,IF(B164="",1,0),IF(B164="",0,2))</f>
        <v>0</v>
      </c>
    </row>
    <row r="165" spans="1:7" ht="34.5" customHeight="1">
      <c r="A165" s="135" t="s">
        <v>257</v>
      </c>
      <c r="B165" s="148"/>
      <c r="C165" s="45" t="str" cm="1">
        <f t="array" ref="C165">_xlfn.IFS(D165=0,"",D165=1,"",D165=2,"← 記入しないでください",D165=3,"← 製造事業者が間違っていませんか")</f>
        <v/>
      </c>
      <c r="D165" s="6">
        <f>IF(E$163&gt;=2,IF(B165="",1,0),IF(B165="",0,2))</f>
        <v>0</v>
      </c>
    </row>
    <row r="166" spans="1:7" ht="20.100000000000001" customHeight="1">
      <c r="A166" s="55" t="s">
        <v>258</v>
      </c>
      <c r="B166" s="147"/>
      <c r="C166" s="45" t="str" cm="1">
        <f t="array" ref="C166">_xlfn.IFS(D166=0,"",D166=1,"",D166=2,"← 記入しないでください",D166=3,"← 製造事業者が間違っていませんか")</f>
        <v/>
      </c>
      <c r="D166" s="6">
        <f>IF(E$158=1,IF(B166="",1,0),IF(B166="",0,2))</f>
        <v>0</v>
      </c>
    </row>
    <row r="167" spans="1:7" ht="20.100000000000001" customHeight="1">
      <c r="A167" s="180" t="s">
        <v>259</v>
      </c>
      <c r="B167" s="63"/>
      <c r="C167" s="163" t="str" cm="1">
        <f t="array" ref="C167">_xlfn.IFS(D167=0,"",D167=1,"",D167=2,"← 記入してください",D167=3,"← 記入しないでください",D167=4,"← 正しく記入してください")</f>
        <v/>
      </c>
      <c r="D167" s="6">
        <f>IF(E$158=1,IF(OR(AND(E167=TRUE,F167=FALSE),AND(E167=FALSE,F167=TRUE)),IF(B168="",1,4),IF(AND(E167=FALSE,F167=FALSE),IF(B168="",2,0),4)),IF(AND(E167=FALSE,F167=FALSE,B168=""),0,3))</f>
        <v>0</v>
      </c>
      <c r="E167" s="6" t="b">
        <v>0</v>
      </c>
      <c r="F167" s="6" t="b">
        <v>0</v>
      </c>
    </row>
    <row r="168" spans="1:7" ht="20.100000000000001" customHeight="1">
      <c r="A168" s="181"/>
      <c r="B168" s="69"/>
      <c r="C168" s="164"/>
    </row>
    <row r="169" spans="1:7" ht="20.100000000000001" customHeight="1">
      <c r="A169" s="180" t="s">
        <v>260</v>
      </c>
      <c r="B169" s="63"/>
      <c r="C169" s="163" t="str" cm="1">
        <f t="array" ref="C169">_xlfn.IFS(D170=0,"",D170=1,"← 記入してください",D170=2,"← 正しく記入してください",D170=3,"",D170=4,"← 記入しないでください")</f>
        <v/>
      </c>
      <c r="D169" s="47"/>
      <c r="E169" s="6" t="b">
        <v>0</v>
      </c>
    </row>
    <row r="170" spans="1:7" ht="20.100000000000001" customHeight="1">
      <c r="A170" s="181"/>
      <c r="B170" s="70"/>
      <c r="C170" s="164"/>
      <c r="D170" s="6">
        <f>IF(E$158=1,IF(E169=FALSE,IF(B170="",0,2),IF(LEN(B170)=16,0,2)),IF(AND(E169=FALSE,B170=""),0,4))</f>
        <v>0</v>
      </c>
    </row>
    <row r="171" spans="1:7" ht="20.100000000000001" customHeight="1">
      <c r="A171" s="180" t="s">
        <v>261</v>
      </c>
      <c r="B171" s="63"/>
      <c r="C171" s="163" t="str" cm="1">
        <f t="array" ref="C171">_xlfn.IFS(D172=0,"",D172=1,"← 記入してください",D172=2,"← 正しく記入してください",D172=3,"",D172=4,"← 記入しないでください")</f>
        <v/>
      </c>
      <c r="D171" s="47"/>
      <c r="E171" s="6" t="b">
        <v>0</v>
      </c>
    </row>
    <row r="172" spans="1:7" ht="35.1" customHeight="1">
      <c r="A172" s="181"/>
      <c r="B172" s="70"/>
      <c r="C172" s="164"/>
      <c r="D172" s="6">
        <f>IF(E$158=1,IF(E171=FALSE,IF(B172="",0,2),IF(B172="",2,0)),IF(AND(E171=FALSE,B172=""),0,4))</f>
        <v>0</v>
      </c>
    </row>
    <row r="173" spans="1:7" ht="20.100000000000001" customHeight="1">
      <c r="A173" s="67" t="s">
        <v>262</v>
      </c>
      <c r="B173" s="136"/>
      <c r="C173" s="45" t="str">
        <f>IF(D173=1,"← 選択してください",IF(D173=2,"← 選択しないでください",""))</f>
        <v>← 選択してください</v>
      </c>
      <c r="D173" s="6">
        <f>IF(B173="",1,0)</f>
        <v>1</v>
      </c>
      <c r="E173" s="6">
        <f>IF(B173="",-1,IF(B173=【非表示】選択リスト!C$60,1,0))</f>
        <v>-1</v>
      </c>
    </row>
    <row r="174" spans="1:7" ht="20.100000000000001" customHeight="1">
      <c r="A174" s="55" t="s">
        <v>291</v>
      </c>
      <c r="B174" s="54"/>
      <c r="C174" s="45" t="str">
        <f>IF(D174=1,"← 選択してください",IF(D174=2,"← 選択しないでください",""))</f>
        <v/>
      </c>
      <c r="D174" s="6">
        <f>IF(E$173=1,IF(B174="",1,0),IF(B174="",0,2))</f>
        <v>0</v>
      </c>
      <c r="E174" s="6">
        <f>IF(B174=【非表示】選択リスト!C$64,1,0)</f>
        <v>0</v>
      </c>
    </row>
    <row r="175" spans="1:7" ht="20.100000000000001" customHeight="1">
      <c r="A175" s="55" t="s">
        <v>263</v>
      </c>
      <c r="B175" s="146"/>
      <c r="C175" s="45" t="str" cm="1">
        <f t="array" ref="C175">_xlfn.IFS(D175=0,"",D175=1,"",D175=2,"← 記入しないでください",D175=3,"← 製造事業者が間違っていませんか")</f>
        <v/>
      </c>
      <c r="D175" s="6">
        <f>IF(B174=【非表示】選択リスト!C$64,IF(B175="",0,1),IF(B175="",0,2))</f>
        <v>0</v>
      </c>
    </row>
    <row r="176" spans="1:7" ht="19.5" customHeight="1">
      <c r="A176" s="175" t="s">
        <v>264</v>
      </c>
      <c r="B176" s="63"/>
      <c r="C176" s="45" t="str" cm="1">
        <f t="array" ref="C176">_xlfn.IFS(D176=0,"OK",D176=1,"",D176=2,"← チェックを外してください",D176=3,"← 法人登記簿謄本等を添付してください",D176=4,"← 正しくチェックしてください",D176=5,"← チェックしてください")</f>
        <v/>
      </c>
      <c r="D176" s="6">
        <f>IF(E$174=1,IF(OR(AND(E176=TRUE,F176=FALSE,G176=FALSE),AND(E176=FALSE,F176=TRUE,G176=FALSE)),0,IF(AND(E176=FALSE,F176=FALSE,G176=FALSE),5,IF(AND(E176=FALSE,F176=FALSE,G176=TRUE),0,4))),IF(AND(E176=FALSE,F176=FALSE,G176=FALSE),1,2))</f>
        <v>1</v>
      </c>
      <c r="E176" s="6" t="b">
        <v>0</v>
      </c>
      <c r="F176" s="6" t="b">
        <v>0</v>
      </c>
      <c r="G176" s="6" t="b">
        <v>0</v>
      </c>
    </row>
    <row r="177" spans="1:7" ht="19.5" customHeight="1">
      <c r="A177" s="176"/>
      <c r="B177" s="70"/>
      <c r="C177" s="58" t="str" cm="1">
        <f t="array" ref="C177">_xlfn.IFS(D177=0,"OK",D177=1,"← 記入してください",D177=2,"← 正しく記入してください",D177=3,"",D177=4,"← 記入しないでください")</f>
        <v/>
      </c>
      <c r="D177" s="6">
        <f>IF(D176=0,IF(E176=TRUE,E177,IF(F176=TRUE,F177,IF($B177="",G177,4))),3)</f>
        <v>3</v>
      </c>
      <c r="E177" s="6">
        <f>IF(E176=FALSE,-1,IF(LEN($B177)=13,0,IF($B177="",1,2)))</f>
        <v>-1</v>
      </c>
      <c r="F177" s="6">
        <f>IF(F176=FALSE,-1,IF(LEN($B177)=20,0,IF($B177="",1,2)))</f>
        <v>-1</v>
      </c>
      <c r="G177" s="6">
        <f>IF(G176=TRUE,0,-1)</f>
        <v>-1</v>
      </c>
    </row>
    <row r="178" spans="1:7" ht="34.5" customHeight="1">
      <c r="A178" s="60" t="s">
        <v>265</v>
      </c>
      <c r="B178" s="149"/>
      <c r="C178" s="61" t="str">
        <f>IF(D178=1,"",IF(D178=2,"← 選択しないでください",""))</f>
        <v/>
      </c>
      <c r="D178" s="6">
        <f>IF(E$174=1,IF(B178="",1,0),IF(B178="",0,2))</f>
        <v>0</v>
      </c>
      <c r="E178" s="6">
        <f>IF(OR(B178=【非表示】選択リスト!B$20,B178=【非表示】選択リスト!B$23),0,IF(B178=【非表示】選択リスト!B$21,1,IF(B178=【非表示】選択リスト!B$22,2,-1)))</f>
        <v>-1</v>
      </c>
    </row>
    <row r="179" spans="1:7" ht="34.5" customHeight="1">
      <c r="A179" s="60" t="s">
        <v>266</v>
      </c>
      <c r="B179" s="148"/>
      <c r="C179" s="45" t="str" cm="1">
        <f t="array" ref="C179">_xlfn.IFS(D179=0,"",D179=1,"",D179=2,"← 記入しないでください",D179=3,"← 製造事業者が間違っていませんか")</f>
        <v/>
      </c>
      <c r="D179" s="6">
        <f>IF(E$178&gt;=1,IF(B179="",1,0),IF(B179="",0,2))</f>
        <v>0</v>
      </c>
    </row>
    <row r="180" spans="1:7" ht="34.5" customHeight="1">
      <c r="A180" s="60" t="s">
        <v>267</v>
      </c>
      <c r="B180" s="148"/>
      <c r="C180" s="45" t="str" cm="1">
        <f t="array" ref="C180">_xlfn.IFS(D180=0,"",D180=1,"",D180=2,"← 記入しないでください",D180=3,"← 製造事業者が間違っていませんか")</f>
        <v/>
      </c>
      <c r="D180" s="6">
        <f>IF(E$178&gt;=2,IF(B180="",1,0),IF(B180="",0,2))</f>
        <v>0</v>
      </c>
    </row>
    <row r="181" spans="1:7" ht="20.100000000000001" customHeight="1">
      <c r="A181" s="55" t="s">
        <v>268</v>
      </c>
      <c r="B181" s="147"/>
      <c r="C181" s="45" t="str" cm="1">
        <f t="array" ref="C181">_xlfn.IFS(D181=0,"",D181=1,"",D181=2,"← 記入しないでください",D181=3,"← 製造事業者が間違っていませんか")</f>
        <v/>
      </c>
      <c r="D181" s="6">
        <f>IF(E$173=1,IF(B181="",1,0),IF(B181="",0,2))</f>
        <v>0</v>
      </c>
    </row>
    <row r="182" spans="1:7" ht="20.100000000000001" customHeight="1">
      <c r="A182" s="180" t="s">
        <v>269</v>
      </c>
      <c r="B182" s="63"/>
      <c r="C182" s="163" t="str" cm="1">
        <f t="array" ref="C182">_xlfn.IFS(D182=0,"",D182=1,"",D182=2,"← 記入してください",D182=3,"← 記入しないでください",D182=4,"← 正しく記入してください")</f>
        <v/>
      </c>
      <c r="D182" s="6">
        <f>IF(E$173=1,IF(OR(AND(E182=TRUE,F182=FALSE),AND(E182=FALSE,F182=TRUE)),IF(B183="",1,4),IF(AND(E182=FALSE,F182=FALSE),IF(B183="",2,0),4)),IF(AND(E182=FALSE,F182=FALSE,B183=""),0,3))</f>
        <v>0</v>
      </c>
      <c r="E182" s="6" t="b">
        <v>0</v>
      </c>
      <c r="F182" s="6" t="b">
        <v>0</v>
      </c>
    </row>
    <row r="183" spans="1:7" ht="20.100000000000001" customHeight="1">
      <c r="A183" s="181"/>
      <c r="B183" s="69"/>
      <c r="C183" s="164"/>
    </row>
    <row r="184" spans="1:7" ht="20.100000000000001" customHeight="1">
      <c r="A184" s="180" t="s">
        <v>270</v>
      </c>
      <c r="B184" s="63"/>
      <c r="C184" s="163" t="str" cm="1">
        <f t="array" ref="C184">_xlfn.IFS(D185=0,"",D185=1,"← 記入してください",D185=2,"← 正しく記入してください",D185=3,"",D185=4,"← 記入しないでください")</f>
        <v/>
      </c>
      <c r="D184" s="47"/>
      <c r="E184" s="6" t="b">
        <v>0</v>
      </c>
    </row>
    <row r="185" spans="1:7" ht="20.100000000000001" customHeight="1">
      <c r="A185" s="181"/>
      <c r="B185" s="70"/>
      <c r="C185" s="164"/>
      <c r="D185" s="6">
        <f>IF(E$173=1,IF(E184=FALSE,IF(B185="",0,2),IF(LEN(B185)=16,0,2)),IF(AND(E184=FALSE,B185=""),0,4))</f>
        <v>0</v>
      </c>
    </row>
    <row r="186" spans="1:7" ht="20.100000000000001" customHeight="1">
      <c r="A186" s="180" t="s">
        <v>271</v>
      </c>
      <c r="B186" s="63"/>
      <c r="C186" s="163" t="str" cm="1">
        <f t="array" ref="C186">_xlfn.IFS(D187=0,"",D187=1,"← 記入してください",D187=2,"← 正しく記入してください",D187=3,"",D187=4,"← 記入しないでください")</f>
        <v/>
      </c>
      <c r="D186" s="47"/>
      <c r="E186" s="6" t="b">
        <v>0</v>
      </c>
    </row>
    <row r="187" spans="1:7" ht="35.1" customHeight="1">
      <c r="A187" s="181"/>
      <c r="B187" s="70"/>
      <c r="C187" s="164"/>
      <c r="D187" s="6">
        <f>IF(E$173=1,IF(E186=FALSE,IF(B187="",0,2),IF(B187="",2,0)),IF(AND(E186=FALSE,B187=""),0,4))</f>
        <v>0</v>
      </c>
    </row>
    <row r="188" spans="1:7">
      <c r="A188" s="73"/>
      <c r="B188" s="74"/>
      <c r="C188" s="75"/>
    </row>
    <row r="189" spans="1:7">
      <c r="A189" s="158" t="s">
        <v>94</v>
      </c>
      <c r="B189" s="159"/>
      <c r="C189" s="160"/>
      <c r="D189" s="15"/>
      <c r="E189" s="15"/>
    </row>
    <row r="190" spans="1:7">
      <c r="A190" s="158" t="s">
        <v>96</v>
      </c>
      <c r="B190" s="159"/>
      <c r="C190" s="160"/>
      <c r="D190" s="15"/>
      <c r="E190" s="15"/>
    </row>
    <row r="191" spans="1:7" ht="38.25" customHeight="1">
      <c r="A191" s="158" t="s">
        <v>117</v>
      </c>
      <c r="B191" s="159"/>
      <c r="C191" s="160"/>
      <c r="D191" s="15"/>
      <c r="E191" s="15"/>
    </row>
    <row r="192" spans="1:7">
      <c r="A192" s="73"/>
      <c r="B192" s="74"/>
      <c r="C192" s="75"/>
    </row>
    <row r="193" spans="1:3">
      <c r="A193" s="73"/>
      <c r="B193" s="74"/>
      <c r="C193" s="75"/>
    </row>
    <row r="194" spans="1:3" ht="16.5" thickBot="1">
      <c r="A194" s="76"/>
      <c r="B194" s="77"/>
      <c r="C194" s="78"/>
    </row>
    <row r="195" spans="1:3" hidden="1"/>
    <row r="196" spans="1:3" hidden="1">
      <c r="C196" s="81" t="s">
        <v>1</v>
      </c>
    </row>
    <row r="197" spans="1:3" hidden="1">
      <c r="C197" s="82" t="str">
        <f>IF(COUNTIF(F18:F81,"OK")=4,"TRUE","FALSE")</f>
        <v>FALSE</v>
      </c>
    </row>
    <row r="198" spans="1:3" hidden="1"/>
    <row r="199" spans="1:3" hidden="1"/>
    <row r="202" spans="1:3">
      <c r="A202" s="83"/>
      <c r="B202" s="83"/>
    </row>
    <row r="1048576" spans="1:1">
      <c r="A1048576" s="7">
        <v>99</v>
      </c>
    </row>
  </sheetData>
  <sheetProtection algorithmName="SHA-512" hashValue="QsffpK1xnKow2YG/WfRkSnKQrA0kF/xwi+kjT+p2nUzY3CLEJogkfdY9E4uQGHTajvfjLdpdq0XIjk6Oq4/Tgg==" saltValue="Qg9leqzgkhHTbP8eniGBxg==" spinCount="100000" sheet="1" objects="1" selectLockedCells="1"/>
  <mergeCells count="69">
    <mergeCell ref="A167:A168"/>
    <mergeCell ref="C167:C168"/>
    <mergeCell ref="A169:A170"/>
    <mergeCell ref="C169:C170"/>
    <mergeCell ref="A171:A172"/>
    <mergeCell ref="C171:C172"/>
    <mergeCell ref="A154:A155"/>
    <mergeCell ref="C154:C155"/>
    <mergeCell ref="A156:A157"/>
    <mergeCell ref="C156:C157"/>
    <mergeCell ref="A161:A162"/>
    <mergeCell ref="A141:A142"/>
    <mergeCell ref="C141:C142"/>
    <mergeCell ref="A146:A147"/>
    <mergeCell ref="A152:A153"/>
    <mergeCell ref="C152:C153"/>
    <mergeCell ref="A131:A132"/>
    <mergeCell ref="A137:A138"/>
    <mergeCell ref="C137:C138"/>
    <mergeCell ref="A139:A140"/>
    <mergeCell ref="C139:C140"/>
    <mergeCell ref="C23:C24"/>
    <mergeCell ref="A186:A187"/>
    <mergeCell ref="C186:C187"/>
    <mergeCell ref="A176:A177"/>
    <mergeCell ref="A182:A183"/>
    <mergeCell ref="C182:C183"/>
    <mergeCell ref="A184:A185"/>
    <mergeCell ref="C184:C185"/>
    <mergeCell ref="A122:A123"/>
    <mergeCell ref="C122:C123"/>
    <mergeCell ref="A124:A125"/>
    <mergeCell ref="C124:C125"/>
    <mergeCell ref="A126:A127"/>
    <mergeCell ref="C126:C127"/>
    <mergeCell ref="A94:A95"/>
    <mergeCell ref="C94:C95"/>
    <mergeCell ref="A70:A71"/>
    <mergeCell ref="A1:C1"/>
    <mergeCell ref="A8:B8"/>
    <mergeCell ref="A116:A117"/>
    <mergeCell ref="A86:A87"/>
    <mergeCell ref="A101:A102"/>
    <mergeCell ref="C107:C108"/>
    <mergeCell ref="A96:A97"/>
    <mergeCell ref="C96:C97"/>
    <mergeCell ref="A107:A108"/>
    <mergeCell ref="A109:A110"/>
    <mergeCell ref="C109:C110"/>
    <mergeCell ref="A111:A112"/>
    <mergeCell ref="C111:C112"/>
    <mergeCell ref="A92:A93"/>
    <mergeCell ref="C92:C93"/>
    <mergeCell ref="A191:C191"/>
    <mergeCell ref="A14:A15"/>
    <mergeCell ref="A31:B31"/>
    <mergeCell ref="A23:A24"/>
    <mergeCell ref="A43:A44"/>
    <mergeCell ref="A189:C189"/>
    <mergeCell ref="A190:C190"/>
    <mergeCell ref="A27:A29"/>
    <mergeCell ref="C27:C28"/>
    <mergeCell ref="A52:A53"/>
    <mergeCell ref="A61:B61"/>
    <mergeCell ref="A19:B19"/>
    <mergeCell ref="A76:A77"/>
    <mergeCell ref="A82:C82"/>
    <mergeCell ref="A34:A35"/>
    <mergeCell ref="A64:A65"/>
  </mergeCells>
  <phoneticPr fontId="1"/>
  <conditionalFormatting sqref="B24">
    <cfRule type="expression" dxfId="87" priority="106">
      <formula>IF($E23=TRUE,1,0)</formula>
    </cfRule>
  </conditionalFormatting>
  <conditionalFormatting sqref="B28:B29">
    <cfRule type="expression" dxfId="86" priority="104">
      <formula>IF($E$27=TRUE,1,0)</formula>
    </cfRule>
  </conditionalFormatting>
  <conditionalFormatting sqref="B32">
    <cfRule type="expression" dxfId="85" priority="100">
      <formula>IF($E$22=1,1,0)</formula>
    </cfRule>
  </conditionalFormatting>
  <conditionalFormatting sqref="B33:B37">
    <cfRule type="expression" dxfId="84" priority="99">
      <formula>IF(AND($E$22=1,$E$32&gt;=1),1,0)</formula>
    </cfRule>
  </conditionalFormatting>
  <conditionalFormatting sqref="B38:B39">
    <cfRule type="expression" dxfId="83" priority="102">
      <formula>IF(AND($E$22=1,$E$32&gt;=1,$E$37&gt;=1),1,0)</formula>
    </cfRule>
  </conditionalFormatting>
  <conditionalFormatting sqref="B40:B41">
    <cfRule type="expression" dxfId="82" priority="101">
      <formula>IF(AND($E$22=1,$E$32&gt;=1,$E$37&gt;=2),1,0)</formula>
    </cfRule>
  </conditionalFormatting>
  <conditionalFormatting sqref="B42:B46">
    <cfRule type="expression" dxfId="81" priority="98">
      <formula>IF(AND($E$22=1,$E$32&gt;=2),1,0)</formula>
    </cfRule>
  </conditionalFormatting>
  <conditionalFormatting sqref="B47:B48">
    <cfRule type="expression" dxfId="80" priority="97">
      <formula>IF(AND($E$22=1,$E$32&gt;=2,$E$46&gt;=1),1,0)</formula>
    </cfRule>
  </conditionalFormatting>
  <conditionalFormatting sqref="B49:B50">
    <cfRule type="expression" dxfId="79" priority="96">
      <formula>IF(AND($E$22=1,$E$32&gt;=2,$E$46&gt;=2),1,0)</formula>
    </cfRule>
  </conditionalFormatting>
  <conditionalFormatting sqref="B51:B55">
    <cfRule type="expression" dxfId="78" priority="95">
      <formula>IF(AND($E$22=1,$E$32&gt;=3),1,0)</formula>
    </cfRule>
  </conditionalFormatting>
  <conditionalFormatting sqref="B56:B57">
    <cfRule type="expression" dxfId="77" priority="94">
      <formula>IF(AND($E$22=1,$E$32&gt;=3,$E$55&gt;=1),1,0)</formula>
    </cfRule>
  </conditionalFormatting>
  <conditionalFormatting sqref="B58:B59">
    <cfRule type="expression" dxfId="76" priority="93">
      <formula>IF(AND($E$22=1,$E$32&gt;=3,$E$55&gt;=2),1,0)</formula>
    </cfRule>
  </conditionalFormatting>
  <conditionalFormatting sqref="B62">
    <cfRule type="expression" dxfId="75" priority="91">
      <formula>IF($E$26=1,1,0)</formula>
    </cfRule>
  </conditionalFormatting>
  <conditionalFormatting sqref="B63:B66">
    <cfRule type="expression" dxfId="74" priority="90">
      <formula>IF(AND($E$26=1,$E$62&gt;=1),1,0)</formula>
    </cfRule>
  </conditionalFormatting>
  <conditionalFormatting sqref="B67">
    <cfRule type="expression" dxfId="73" priority="54">
      <formula>IF(AND($E$26=1,$E$62&gt;=1,$E$66&gt;=1),1,0)</formula>
    </cfRule>
  </conditionalFormatting>
  <conditionalFormatting sqref="B68">
    <cfRule type="expression" dxfId="72" priority="53">
      <formula>IF(AND($E$26=1,$E$62&gt;=1,$E$66&gt;=2),1,0)</formula>
    </cfRule>
  </conditionalFormatting>
  <conditionalFormatting sqref="B69:B72">
    <cfRule type="expression" dxfId="71" priority="56">
      <formula>IF(AND($E$26=1,$E$62&gt;=2),1,0)</formula>
    </cfRule>
  </conditionalFormatting>
  <conditionalFormatting sqref="B73">
    <cfRule type="expression" dxfId="70" priority="52">
      <formula>IF(AND($E$26=1,$E$62&gt;=2,$E$72&gt;=1),1,0)</formula>
    </cfRule>
  </conditionalFormatting>
  <conditionalFormatting sqref="B74">
    <cfRule type="expression" dxfId="69" priority="51">
      <formula>IF(AND($E$26=1,$E$62&gt;=2,$E$72&gt;=2),1,0)</formula>
    </cfRule>
  </conditionalFormatting>
  <conditionalFormatting sqref="B75:B78">
    <cfRule type="expression" dxfId="68" priority="55">
      <formula>IF(AND($E$26=1,$E$62&gt;=3),1,0)</formula>
    </cfRule>
  </conditionalFormatting>
  <conditionalFormatting sqref="B79">
    <cfRule type="expression" dxfId="67" priority="50">
      <formula>IF(AND($E$26=1,$E$62&gt;=3,$E$78&gt;=1),1,0)</formula>
    </cfRule>
  </conditionalFormatting>
  <conditionalFormatting sqref="B80">
    <cfRule type="expression" dxfId="66" priority="49">
      <formula>IF(AND($E$26=1,$E$62&gt;=3,$E$78&gt;=2),1,0)</formula>
    </cfRule>
  </conditionalFormatting>
  <conditionalFormatting sqref="B84">
    <cfRule type="expression" dxfId="65" priority="29">
      <formula>IF($E$83=1,1,0)</formula>
    </cfRule>
  </conditionalFormatting>
  <conditionalFormatting sqref="B85:B88">
    <cfRule type="expression" dxfId="64" priority="38">
      <formula>IF($E$84=1,1,0)</formula>
    </cfRule>
  </conditionalFormatting>
  <conditionalFormatting sqref="B89">
    <cfRule type="expression" dxfId="63" priority="36">
      <formula>IF(AND($E$84=1,$E$88&gt;=1),1,0)</formula>
    </cfRule>
  </conditionalFormatting>
  <conditionalFormatting sqref="B90">
    <cfRule type="expression" dxfId="62" priority="35">
      <formula>IF(AND($E$84=1,$E$88&gt;=2),1,0)</formula>
    </cfRule>
  </conditionalFormatting>
  <conditionalFormatting sqref="B91:B97">
    <cfRule type="expression" dxfId="61" priority="37">
      <formula>IF($E$83=1,1,0)</formula>
    </cfRule>
  </conditionalFormatting>
  <conditionalFormatting sqref="B99">
    <cfRule type="expression" dxfId="60" priority="28">
      <formula>IF($E$98=1,1,0)</formula>
    </cfRule>
  </conditionalFormatting>
  <conditionalFormatting sqref="B100:B103">
    <cfRule type="expression" dxfId="59" priority="33">
      <formula>IF($E$99=1,1,0)</formula>
    </cfRule>
  </conditionalFormatting>
  <conditionalFormatting sqref="B104">
    <cfRule type="expression" dxfId="58" priority="32">
      <formula>IF(AND($E$99=1,$E$103&gt;=1),1,0)</formula>
    </cfRule>
  </conditionalFormatting>
  <conditionalFormatting sqref="B105">
    <cfRule type="expression" dxfId="57" priority="31">
      <formula>IF(AND($E$99=1,$E$103&gt;=2),1,0)</formula>
    </cfRule>
  </conditionalFormatting>
  <conditionalFormatting sqref="B106:B112">
    <cfRule type="expression" dxfId="56" priority="1">
      <formula>IF($E$98=1,1,0)</formula>
    </cfRule>
  </conditionalFormatting>
  <conditionalFormatting sqref="B114">
    <cfRule type="expression" dxfId="55" priority="27">
      <formula>IF($E$113=1,1,0)</formula>
    </cfRule>
  </conditionalFormatting>
  <conditionalFormatting sqref="B115:B118">
    <cfRule type="expression" dxfId="54" priority="26">
      <formula>IF($E$114=1,1,0)</formula>
    </cfRule>
  </conditionalFormatting>
  <conditionalFormatting sqref="B119">
    <cfRule type="expression" dxfId="53" priority="24">
      <formula>IF(AND($E$114=1,$E$118&gt;=1),1,0)</formula>
    </cfRule>
  </conditionalFormatting>
  <conditionalFormatting sqref="B120">
    <cfRule type="expression" dxfId="52" priority="23">
      <formula>IF(AND($E$114=1,$E$118&gt;=2),1,0)</formula>
    </cfRule>
  </conditionalFormatting>
  <conditionalFormatting sqref="B121:B127">
    <cfRule type="expression" dxfId="51" priority="25">
      <formula>IF($E$113=1,1,0)</formula>
    </cfRule>
  </conditionalFormatting>
  <conditionalFormatting sqref="B129 B136:B142">
    <cfRule type="expression" dxfId="50" priority="17">
      <formula>IF($E$128=1,1,0)</formula>
    </cfRule>
  </conditionalFormatting>
  <conditionalFormatting sqref="B130:B133">
    <cfRule type="expression" dxfId="49" priority="16">
      <formula>IF($E$129=1,1,0)</formula>
    </cfRule>
  </conditionalFormatting>
  <conditionalFormatting sqref="B134">
    <cfRule type="expression" dxfId="48" priority="15">
      <formula>IF(AND($E$129=1,$E$133&gt;=1),1,0)</formula>
    </cfRule>
  </conditionalFormatting>
  <conditionalFormatting sqref="B135">
    <cfRule type="expression" dxfId="47" priority="14">
      <formula>IF(AND($E$129=1,$E$133&gt;=2),1,0)</formula>
    </cfRule>
  </conditionalFormatting>
  <conditionalFormatting sqref="B144">
    <cfRule type="expression" dxfId="46" priority="12">
      <formula>IF($E$143=1,1,0)</formula>
    </cfRule>
  </conditionalFormatting>
  <conditionalFormatting sqref="B145:B148">
    <cfRule type="expression" dxfId="45" priority="11">
      <formula>IF($E$144=1,1,0)</formula>
    </cfRule>
  </conditionalFormatting>
  <conditionalFormatting sqref="B149">
    <cfRule type="expression" dxfId="44" priority="10">
      <formula>IF(AND($E$144=1,$E$148&gt;=1),1,0)</formula>
    </cfRule>
  </conditionalFormatting>
  <conditionalFormatting sqref="B150">
    <cfRule type="expression" dxfId="43" priority="9">
      <formula>IF(AND($E$144=1,$E$148&gt;=2),1,0)</formula>
    </cfRule>
  </conditionalFormatting>
  <conditionalFormatting sqref="B151:B157">
    <cfRule type="expression" dxfId="42" priority="2">
      <formula>IF($E$143=1,1,0)</formula>
    </cfRule>
  </conditionalFormatting>
  <conditionalFormatting sqref="B159 B166:B172">
    <cfRule type="expression" dxfId="41" priority="7">
      <formula>IF($E$158=1,1,0)</formula>
    </cfRule>
  </conditionalFormatting>
  <conditionalFormatting sqref="B160:B163">
    <cfRule type="expression" dxfId="40" priority="6">
      <formula>IF($E$159=1,1,0)</formula>
    </cfRule>
  </conditionalFormatting>
  <conditionalFormatting sqref="B164">
    <cfRule type="expression" dxfId="39" priority="4">
      <formula>IF(AND($E$159=1,$E$163&gt;=1),1,0)</formula>
    </cfRule>
  </conditionalFormatting>
  <conditionalFormatting sqref="B165">
    <cfRule type="expression" dxfId="38" priority="3">
      <formula>IF(AND($E$159=1,$E$163&gt;=2),1,0)</formula>
    </cfRule>
  </conditionalFormatting>
  <conditionalFormatting sqref="B174">
    <cfRule type="expression" dxfId="37" priority="39">
      <formula>IF($E$173=1,1,0)</formula>
    </cfRule>
  </conditionalFormatting>
  <conditionalFormatting sqref="B175:B178">
    <cfRule type="expression" dxfId="36" priority="22">
      <formula>IF($E$174=1,1,0)</formula>
    </cfRule>
  </conditionalFormatting>
  <conditionalFormatting sqref="B179">
    <cfRule type="expression" dxfId="35" priority="20">
      <formula>IF(AND($E$174=1,$E$178&gt;=1),1,0)</formula>
    </cfRule>
  </conditionalFormatting>
  <conditionalFormatting sqref="B180">
    <cfRule type="expression" dxfId="34" priority="19">
      <formula>IF(AND($E$174=1,$E$178&gt;=2),1,0)</formula>
    </cfRule>
  </conditionalFormatting>
  <conditionalFormatting sqref="B181:B187">
    <cfRule type="expression" dxfId="33" priority="21">
      <formula>IF($E$173=1,1,0)</formula>
    </cfRule>
  </conditionalFormatting>
  <dataValidations count="2">
    <dataValidation type="textLength" operator="lessThan" allowBlank="1" showInputMessage="1" showErrorMessage="1" sqref="B34 B101 B43 B52 B64 B116 B70 B76 B86 B176 B131 B146 B161" xr:uid="{A88D3FC1-BEBD-48B3-837B-A0091929ED0F}">
      <formula1>0</formula1>
    </dataValidation>
    <dataValidation type="date" allowBlank="1" showInputMessage="1" showErrorMessage="1" sqref="B93 B108 B123 B183 B138 B153 B168" xr:uid="{A0C56F56-3F7E-4875-8EB4-81CDC24F1F59}">
      <formula1>45292</formula1>
      <formula2>73050</formula2>
    </dataValidation>
  </dataValidations>
  <printOptions horizontalCentered="1" verticalCentered="1"/>
  <pageMargins left="0.59055118110236227" right="0.59055118110236227" top="0.59055118110236227" bottom="0.59055118110236227" header="0.31496062992125984" footer="0.31496062992125984"/>
  <pageSetup paperSize="8" scale="63"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3" r:id="rId4" name="Check Box 13">
              <controlPr defaultSize="0" autoFill="0" autoLine="0" autoPict="0" altText=" 適合ラベル取得済み製品の組込みあり">
                <anchor moveWithCells="1">
                  <from>
                    <xdr:col>1</xdr:col>
                    <xdr:colOff>38100</xdr:colOff>
                    <xdr:row>26</xdr:row>
                    <xdr:rowOff>9525</xdr:rowOff>
                  </from>
                  <to>
                    <xdr:col>1</xdr:col>
                    <xdr:colOff>2733675</xdr:colOff>
                    <xdr:row>27</xdr:row>
                    <xdr:rowOff>0</xdr:rowOff>
                  </to>
                </anchor>
              </controlPr>
            </control>
          </mc:Choice>
        </mc:AlternateContent>
        <mc:AlternateContent xmlns:mc="http://schemas.openxmlformats.org/markup-compatibility/2006">
          <mc:Choice Requires="x14">
            <control shapeId="92199" r:id="rId5" name="Check Box 39">
              <controlPr defaultSize="0" autoFill="0" autoLine="0" autoPict="0" altText=" 同一の製造方法による適合ラベル取得製品がある">
                <anchor moveWithCells="1">
                  <from>
                    <xdr:col>1</xdr:col>
                    <xdr:colOff>28575</xdr:colOff>
                    <xdr:row>21</xdr:row>
                    <xdr:rowOff>247650</xdr:rowOff>
                  </from>
                  <to>
                    <xdr:col>1</xdr:col>
                    <xdr:colOff>4086225</xdr:colOff>
                    <xdr:row>23</xdr:row>
                    <xdr:rowOff>9525</xdr:rowOff>
                  </to>
                </anchor>
              </controlPr>
            </control>
          </mc:Choice>
        </mc:AlternateContent>
        <mc:AlternateContent xmlns:mc="http://schemas.openxmlformats.org/markup-compatibility/2006">
          <mc:Choice Requires="x14">
            <control shapeId="92215" r:id="rId6" name="Check Box 55">
              <controlPr defaultSize="0" autoFill="0" autoLine="0" autoPict="0" altText=" 認定を受けている場合はチェック">
                <anchor moveWithCells="1">
                  <from>
                    <xdr:col>1</xdr:col>
                    <xdr:colOff>38100</xdr:colOff>
                    <xdr:row>95</xdr:row>
                    <xdr:rowOff>19050</xdr:rowOff>
                  </from>
                  <to>
                    <xdr:col>1</xdr:col>
                    <xdr:colOff>2600325</xdr:colOff>
                    <xdr:row>95</xdr:row>
                    <xdr:rowOff>190500</xdr:rowOff>
                  </to>
                </anchor>
              </controlPr>
            </control>
          </mc:Choice>
        </mc:AlternateContent>
        <mc:AlternateContent xmlns:mc="http://schemas.openxmlformats.org/markup-compatibility/2006">
          <mc:Choice Requires="x14">
            <control shapeId="92216" r:id="rId7" name="Check Box 56">
              <controlPr defaultSize="0" autoFill="0" autoLine="0" autoPict="0" altText=" 未定だが、適合ラベル交付日より2年間以上を保証">
                <anchor moveWithCells="1">
                  <from>
                    <xdr:col>1</xdr:col>
                    <xdr:colOff>28575</xdr:colOff>
                    <xdr:row>91</xdr:row>
                    <xdr:rowOff>19050</xdr:rowOff>
                  </from>
                  <to>
                    <xdr:col>1</xdr:col>
                    <xdr:colOff>4962525</xdr:colOff>
                    <xdr:row>91</xdr:row>
                    <xdr:rowOff>200025</xdr:rowOff>
                  </to>
                </anchor>
              </controlPr>
            </control>
          </mc:Choice>
        </mc:AlternateContent>
        <mc:AlternateContent xmlns:mc="http://schemas.openxmlformats.org/markup-compatibility/2006">
          <mc:Choice Requires="x14">
            <control shapeId="92217" r:id="rId8" name="Check Box 57">
              <controlPr defaultSize="0" autoFill="0" autoLine="0" autoPict="0" altText=" 不明">
                <anchor moveWithCells="1">
                  <from>
                    <xdr:col>1</xdr:col>
                    <xdr:colOff>4162425</xdr:colOff>
                    <xdr:row>91</xdr:row>
                    <xdr:rowOff>19050</xdr:rowOff>
                  </from>
                  <to>
                    <xdr:col>2</xdr:col>
                    <xdr:colOff>1143000</xdr:colOff>
                    <xdr:row>91</xdr:row>
                    <xdr:rowOff>200025</xdr:rowOff>
                  </to>
                </anchor>
              </controlPr>
            </control>
          </mc:Choice>
        </mc:AlternateContent>
        <mc:AlternateContent xmlns:mc="http://schemas.openxmlformats.org/markup-compatibility/2006">
          <mc:Choice Requires="x14">
            <control shapeId="92218" r:id="rId9" name="Check Box 58">
              <controlPr defaultSize="0" autoFill="0" autoLine="0" autoPict="0" altText=" 適合ラベルを取得済み">
                <anchor moveWithCells="1">
                  <from>
                    <xdr:col>1</xdr:col>
                    <xdr:colOff>38100</xdr:colOff>
                    <xdr:row>93</xdr:row>
                    <xdr:rowOff>9525</xdr:rowOff>
                  </from>
                  <to>
                    <xdr:col>1</xdr:col>
                    <xdr:colOff>2733675</xdr:colOff>
                    <xdr:row>94</xdr:row>
                    <xdr:rowOff>0</xdr:rowOff>
                  </to>
                </anchor>
              </controlPr>
            </control>
          </mc:Choice>
        </mc:AlternateContent>
        <mc:AlternateContent xmlns:mc="http://schemas.openxmlformats.org/markup-compatibility/2006">
          <mc:Choice Requires="x14">
            <control shapeId="92230" r:id="rId10" name="Check Box 70">
              <controlPr defaultSize="0" autoFill="0" autoLine="0" autoPict="0" altText=" 認定を受けている場合はチェック">
                <anchor moveWithCells="1">
                  <from>
                    <xdr:col>1</xdr:col>
                    <xdr:colOff>38100</xdr:colOff>
                    <xdr:row>110</xdr:row>
                    <xdr:rowOff>19050</xdr:rowOff>
                  </from>
                  <to>
                    <xdr:col>1</xdr:col>
                    <xdr:colOff>2600325</xdr:colOff>
                    <xdr:row>110</xdr:row>
                    <xdr:rowOff>190500</xdr:rowOff>
                  </to>
                </anchor>
              </controlPr>
            </control>
          </mc:Choice>
        </mc:AlternateContent>
        <mc:AlternateContent xmlns:mc="http://schemas.openxmlformats.org/markup-compatibility/2006">
          <mc:Choice Requires="x14">
            <control shapeId="92231" r:id="rId11" name="Check Box 71">
              <controlPr defaultSize="0" autoFill="0" autoLine="0" autoPict="0" altText=" 未定だが、適合ラベル交付日より2年間以上を保証">
                <anchor moveWithCells="1">
                  <from>
                    <xdr:col>1</xdr:col>
                    <xdr:colOff>28575</xdr:colOff>
                    <xdr:row>106</xdr:row>
                    <xdr:rowOff>19050</xdr:rowOff>
                  </from>
                  <to>
                    <xdr:col>1</xdr:col>
                    <xdr:colOff>4962525</xdr:colOff>
                    <xdr:row>106</xdr:row>
                    <xdr:rowOff>200025</xdr:rowOff>
                  </to>
                </anchor>
              </controlPr>
            </control>
          </mc:Choice>
        </mc:AlternateContent>
        <mc:AlternateContent xmlns:mc="http://schemas.openxmlformats.org/markup-compatibility/2006">
          <mc:Choice Requires="x14">
            <control shapeId="92232" r:id="rId12" name="Check Box 72">
              <controlPr defaultSize="0" autoFill="0" autoLine="0" autoPict="0" altText=" 不明">
                <anchor moveWithCells="1">
                  <from>
                    <xdr:col>1</xdr:col>
                    <xdr:colOff>4162425</xdr:colOff>
                    <xdr:row>106</xdr:row>
                    <xdr:rowOff>19050</xdr:rowOff>
                  </from>
                  <to>
                    <xdr:col>2</xdr:col>
                    <xdr:colOff>1143000</xdr:colOff>
                    <xdr:row>106</xdr:row>
                    <xdr:rowOff>200025</xdr:rowOff>
                  </to>
                </anchor>
              </controlPr>
            </control>
          </mc:Choice>
        </mc:AlternateContent>
        <mc:AlternateContent xmlns:mc="http://schemas.openxmlformats.org/markup-compatibility/2006">
          <mc:Choice Requires="x14">
            <control shapeId="92233" r:id="rId13" name="Check Box 73">
              <controlPr defaultSize="0" autoFill="0" autoLine="0" autoPict="0" altText=" 適合ラベルを取得済み">
                <anchor moveWithCells="1">
                  <from>
                    <xdr:col>1</xdr:col>
                    <xdr:colOff>38100</xdr:colOff>
                    <xdr:row>108</xdr:row>
                    <xdr:rowOff>9525</xdr:rowOff>
                  </from>
                  <to>
                    <xdr:col>1</xdr:col>
                    <xdr:colOff>2733675</xdr:colOff>
                    <xdr:row>109</xdr:row>
                    <xdr:rowOff>0</xdr:rowOff>
                  </to>
                </anchor>
              </controlPr>
            </control>
          </mc:Choice>
        </mc:AlternateContent>
        <mc:AlternateContent xmlns:mc="http://schemas.openxmlformats.org/markup-compatibility/2006">
          <mc:Choice Requires="x14">
            <control shapeId="92236" r:id="rId14" name="Check Box 76">
              <controlPr defaultSize="0" autoFill="0" autoLine="0" autoPict="0" altText=" 認定を受けている場合はチェック">
                <anchor moveWithCells="1">
                  <from>
                    <xdr:col>1</xdr:col>
                    <xdr:colOff>38100</xdr:colOff>
                    <xdr:row>125</xdr:row>
                    <xdr:rowOff>19050</xdr:rowOff>
                  </from>
                  <to>
                    <xdr:col>1</xdr:col>
                    <xdr:colOff>2600325</xdr:colOff>
                    <xdr:row>125</xdr:row>
                    <xdr:rowOff>190500</xdr:rowOff>
                  </to>
                </anchor>
              </controlPr>
            </control>
          </mc:Choice>
        </mc:AlternateContent>
        <mc:AlternateContent xmlns:mc="http://schemas.openxmlformats.org/markup-compatibility/2006">
          <mc:Choice Requires="x14">
            <control shapeId="92237" r:id="rId15" name="Check Box 77">
              <controlPr defaultSize="0" autoFill="0" autoLine="0" autoPict="0" altText=" 未定だが、適合ラベル交付日より2年間以上を保証">
                <anchor moveWithCells="1">
                  <from>
                    <xdr:col>1</xdr:col>
                    <xdr:colOff>28575</xdr:colOff>
                    <xdr:row>121</xdr:row>
                    <xdr:rowOff>19050</xdr:rowOff>
                  </from>
                  <to>
                    <xdr:col>1</xdr:col>
                    <xdr:colOff>4962525</xdr:colOff>
                    <xdr:row>121</xdr:row>
                    <xdr:rowOff>200025</xdr:rowOff>
                  </to>
                </anchor>
              </controlPr>
            </control>
          </mc:Choice>
        </mc:AlternateContent>
        <mc:AlternateContent xmlns:mc="http://schemas.openxmlformats.org/markup-compatibility/2006">
          <mc:Choice Requires="x14">
            <control shapeId="92238" r:id="rId16" name="Check Box 78">
              <controlPr defaultSize="0" autoFill="0" autoLine="0" autoPict="0" altText=" 不明">
                <anchor moveWithCells="1">
                  <from>
                    <xdr:col>1</xdr:col>
                    <xdr:colOff>4162425</xdr:colOff>
                    <xdr:row>121</xdr:row>
                    <xdr:rowOff>19050</xdr:rowOff>
                  </from>
                  <to>
                    <xdr:col>2</xdr:col>
                    <xdr:colOff>1143000</xdr:colOff>
                    <xdr:row>121</xdr:row>
                    <xdr:rowOff>200025</xdr:rowOff>
                  </to>
                </anchor>
              </controlPr>
            </control>
          </mc:Choice>
        </mc:AlternateContent>
        <mc:AlternateContent xmlns:mc="http://schemas.openxmlformats.org/markup-compatibility/2006">
          <mc:Choice Requires="x14">
            <control shapeId="92239" r:id="rId17" name="Check Box 79">
              <controlPr defaultSize="0" autoFill="0" autoLine="0" autoPict="0" altText=" 適合ラベルを取得済み">
                <anchor moveWithCells="1">
                  <from>
                    <xdr:col>1</xdr:col>
                    <xdr:colOff>38100</xdr:colOff>
                    <xdr:row>123</xdr:row>
                    <xdr:rowOff>9525</xdr:rowOff>
                  </from>
                  <to>
                    <xdr:col>1</xdr:col>
                    <xdr:colOff>2733675</xdr:colOff>
                    <xdr:row>124</xdr:row>
                    <xdr:rowOff>0</xdr:rowOff>
                  </to>
                </anchor>
              </controlPr>
            </control>
          </mc:Choice>
        </mc:AlternateContent>
        <mc:AlternateContent xmlns:mc="http://schemas.openxmlformats.org/markup-compatibility/2006">
          <mc:Choice Requires="x14">
            <control shapeId="92242" r:id="rId18" name="Check Box 82">
              <controlPr defaultSize="0" autoFill="0" autoLine="0" autoPict="0" altText=" 認定を受けている場合はチェック">
                <anchor moveWithCells="1">
                  <from>
                    <xdr:col>1</xdr:col>
                    <xdr:colOff>38100</xdr:colOff>
                    <xdr:row>185</xdr:row>
                    <xdr:rowOff>19050</xdr:rowOff>
                  </from>
                  <to>
                    <xdr:col>1</xdr:col>
                    <xdr:colOff>2600325</xdr:colOff>
                    <xdr:row>185</xdr:row>
                    <xdr:rowOff>190500</xdr:rowOff>
                  </to>
                </anchor>
              </controlPr>
            </control>
          </mc:Choice>
        </mc:AlternateContent>
        <mc:AlternateContent xmlns:mc="http://schemas.openxmlformats.org/markup-compatibility/2006">
          <mc:Choice Requires="x14">
            <control shapeId="92243" r:id="rId19" name="Check Box 83">
              <controlPr defaultSize="0" autoFill="0" autoLine="0" autoPict="0" altText=" 未定だが、適合ラベル交付日より2年間以上を保証">
                <anchor moveWithCells="1">
                  <from>
                    <xdr:col>1</xdr:col>
                    <xdr:colOff>28575</xdr:colOff>
                    <xdr:row>181</xdr:row>
                    <xdr:rowOff>19050</xdr:rowOff>
                  </from>
                  <to>
                    <xdr:col>1</xdr:col>
                    <xdr:colOff>4962525</xdr:colOff>
                    <xdr:row>181</xdr:row>
                    <xdr:rowOff>200025</xdr:rowOff>
                  </to>
                </anchor>
              </controlPr>
            </control>
          </mc:Choice>
        </mc:AlternateContent>
        <mc:AlternateContent xmlns:mc="http://schemas.openxmlformats.org/markup-compatibility/2006">
          <mc:Choice Requires="x14">
            <control shapeId="92244" r:id="rId20" name="Check Box 84">
              <controlPr defaultSize="0" autoFill="0" autoLine="0" autoPict="0" altText=" 不明">
                <anchor moveWithCells="1">
                  <from>
                    <xdr:col>1</xdr:col>
                    <xdr:colOff>4162425</xdr:colOff>
                    <xdr:row>181</xdr:row>
                    <xdr:rowOff>19050</xdr:rowOff>
                  </from>
                  <to>
                    <xdr:col>2</xdr:col>
                    <xdr:colOff>1143000</xdr:colOff>
                    <xdr:row>181</xdr:row>
                    <xdr:rowOff>200025</xdr:rowOff>
                  </to>
                </anchor>
              </controlPr>
            </control>
          </mc:Choice>
        </mc:AlternateContent>
        <mc:AlternateContent xmlns:mc="http://schemas.openxmlformats.org/markup-compatibility/2006">
          <mc:Choice Requires="x14">
            <control shapeId="92245" r:id="rId21" name="Check Box 85">
              <controlPr defaultSize="0" autoFill="0" autoLine="0" autoPict="0" altText=" 適合ラベルを取得済み">
                <anchor moveWithCells="1">
                  <from>
                    <xdr:col>1</xdr:col>
                    <xdr:colOff>38100</xdr:colOff>
                    <xdr:row>183</xdr:row>
                    <xdr:rowOff>9525</xdr:rowOff>
                  </from>
                  <to>
                    <xdr:col>1</xdr:col>
                    <xdr:colOff>2733675</xdr:colOff>
                    <xdr:row>184</xdr:row>
                    <xdr:rowOff>0</xdr:rowOff>
                  </to>
                </anchor>
              </controlPr>
            </control>
          </mc:Choice>
        </mc:AlternateContent>
        <mc:AlternateContent xmlns:mc="http://schemas.openxmlformats.org/markup-compatibility/2006">
          <mc:Choice Requires="x14">
            <control shapeId="92277" r:id="rId22" name="Check Box 117">
              <controlPr defaultSize="0" autoFill="0" autoLine="0" autoPict="0" altText=" 法人番号(13桁)">
                <anchor moveWithCells="1">
                  <from>
                    <xdr:col>1</xdr:col>
                    <xdr:colOff>28575</xdr:colOff>
                    <xdr:row>33</xdr:row>
                    <xdr:rowOff>38100</xdr:rowOff>
                  </from>
                  <to>
                    <xdr:col>1</xdr:col>
                    <xdr:colOff>1714500</xdr:colOff>
                    <xdr:row>33</xdr:row>
                    <xdr:rowOff>228600</xdr:rowOff>
                  </to>
                </anchor>
              </controlPr>
            </control>
          </mc:Choice>
        </mc:AlternateContent>
        <mc:AlternateContent xmlns:mc="http://schemas.openxmlformats.org/markup-compatibility/2006">
          <mc:Choice Requires="x14">
            <control shapeId="92278" r:id="rId23" name="Check Box 118">
              <controlPr defaultSize="0" autoFill="0" autoLine="0" autoPict="0" altText=" 法人登記簿謄本等を添付">
                <anchor moveWithCells="1">
                  <from>
                    <xdr:col>1</xdr:col>
                    <xdr:colOff>5724525</xdr:colOff>
                    <xdr:row>33</xdr:row>
                    <xdr:rowOff>38100</xdr:rowOff>
                  </from>
                  <to>
                    <xdr:col>2</xdr:col>
                    <xdr:colOff>133350</xdr:colOff>
                    <xdr:row>33</xdr:row>
                    <xdr:rowOff>219075</xdr:rowOff>
                  </to>
                </anchor>
              </controlPr>
            </control>
          </mc:Choice>
        </mc:AlternateContent>
        <mc:AlternateContent xmlns:mc="http://schemas.openxmlformats.org/markup-compatibility/2006">
          <mc:Choice Requires="x14">
            <control shapeId="92279" r:id="rId24" name="Check Box 119">
              <controlPr defaultSize="0" autoFill="0" autoLine="0" autoPict="0" altText=" LEI番号(20文字)">
                <anchor moveWithCells="1">
                  <from>
                    <xdr:col>1</xdr:col>
                    <xdr:colOff>1590675</xdr:colOff>
                    <xdr:row>33</xdr:row>
                    <xdr:rowOff>38100</xdr:rowOff>
                  </from>
                  <to>
                    <xdr:col>1</xdr:col>
                    <xdr:colOff>3286125</xdr:colOff>
                    <xdr:row>33</xdr:row>
                    <xdr:rowOff>228600</xdr:rowOff>
                  </to>
                </anchor>
              </controlPr>
            </control>
          </mc:Choice>
        </mc:AlternateContent>
        <mc:AlternateContent xmlns:mc="http://schemas.openxmlformats.org/markup-compatibility/2006">
          <mc:Choice Requires="x14">
            <control shapeId="92280" r:id="rId25" name="Check Box 120">
              <controlPr defaultSize="0" autoFill="0" autoLine="0" autoPict="0" altText=" 法人番号がない/わからない →　">
                <anchor moveWithCells="1">
                  <from>
                    <xdr:col>1</xdr:col>
                    <xdr:colOff>3581400</xdr:colOff>
                    <xdr:row>33</xdr:row>
                    <xdr:rowOff>38100</xdr:rowOff>
                  </from>
                  <to>
                    <xdr:col>1</xdr:col>
                    <xdr:colOff>5591175</xdr:colOff>
                    <xdr:row>33</xdr:row>
                    <xdr:rowOff>228600</xdr:rowOff>
                  </to>
                </anchor>
              </controlPr>
            </control>
          </mc:Choice>
        </mc:AlternateContent>
        <mc:AlternateContent xmlns:mc="http://schemas.openxmlformats.org/markup-compatibility/2006">
          <mc:Choice Requires="x14">
            <control shapeId="92287" r:id="rId26" name="Check Box 127">
              <controlPr defaultSize="0" autoFill="0" autoLine="0" autoPict="0" altText=" 法人番号(13桁)">
                <anchor moveWithCells="1">
                  <from>
                    <xdr:col>1</xdr:col>
                    <xdr:colOff>28575</xdr:colOff>
                    <xdr:row>42</xdr:row>
                    <xdr:rowOff>38100</xdr:rowOff>
                  </from>
                  <to>
                    <xdr:col>1</xdr:col>
                    <xdr:colOff>1714500</xdr:colOff>
                    <xdr:row>42</xdr:row>
                    <xdr:rowOff>228600</xdr:rowOff>
                  </to>
                </anchor>
              </controlPr>
            </control>
          </mc:Choice>
        </mc:AlternateContent>
        <mc:AlternateContent xmlns:mc="http://schemas.openxmlformats.org/markup-compatibility/2006">
          <mc:Choice Requires="x14">
            <control shapeId="92288" r:id="rId27" name="Check Box 128">
              <controlPr defaultSize="0" autoFill="0" autoLine="0" autoPict="0" altText=" 法人登記簿謄本等を添付">
                <anchor moveWithCells="1">
                  <from>
                    <xdr:col>1</xdr:col>
                    <xdr:colOff>5724525</xdr:colOff>
                    <xdr:row>42</xdr:row>
                    <xdr:rowOff>38100</xdr:rowOff>
                  </from>
                  <to>
                    <xdr:col>2</xdr:col>
                    <xdr:colOff>133350</xdr:colOff>
                    <xdr:row>42</xdr:row>
                    <xdr:rowOff>219075</xdr:rowOff>
                  </to>
                </anchor>
              </controlPr>
            </control>
          </mc:Choice>
        </mc:AlternateContent>
        <mc:AlternateContent xmlns:mc="http://schemas.openxmlformats.org/markup-compatibility/2006">
          <mc:Choice Requires="x14">
            <control shapeId="92289" r:id="rId28" name="Check Box 129">
              <controlPr defaultSize="0" autoFill="0" autoLine="0" autoPict="0" altText=" LEI番号(20文字)">
                <anchor moveWithCells="1">
                  <from>
                    <xdr:col>1</xdr:col>
                    <xdr:colOff>1590675</xdr:colOff>
                    <xdr:row>42</xdr:row>
                    <xdr:rowOff>38100</xdr:rowOff>
                  </from>
                  <to>
                    <xdr:col>1</xdr:col>
                    <xdr:colOff>3286125</xdr:colOff>
                    <xdr:row>42</xdr:row>
                    <xdr:rowOff>228600</xdr:rowOff>
                  </to>
                </anchor>
              </controlPr>
            </control>
          </mc:Choice>
        </mc:AlternateContent>
        <mc:AlternateContent xmlns:mc="http://schemas.openxmlformats.org/markup-compatibility/2006">
          <mc:Choice Requires="x14">
            <control shapeId="92290" r:id="rId29" name="Check Box 130">
              <controlPr defaultSize="0" autoFill="0" autoLine="0" autoPict="0" altText=" 法人番号がない/わからない →　">
                <anchor moveWithCells="1">
                  <from>
                    <xdr:col>1</xdr:col>
                    <xdr:colOff>3581400</xdr:colOff>
                    <xdr:row>42</xdr:row>
                    <xdr:rowOff>38100</xdr:rowOff>
                  </from>
                  <to>
                    <xdr:col>1</xdr:col>
                    <xdr:colOff>5591175</xdr:colOff>
                    <xdr:row>42</xdr:row>
                    <xdr:rowOff>228600</xdr:rowOff>
                  </to>
                </anchor>
              </controlPr>
            </control>
          </mc:Choice>
        </mc:AlternateContent>
        <mc:AlternateContent xmlns:mc="http://schemas.openxmlformats.org/markup-compatibility/2006">
          <mc:Choice Requires="x14">
            <control shapeId="92292" r:id="rId30" name="Check Box 132">
              <controlPr defaultSize="0" autoFill="0" autoLine="0" autoPict="0" altText=" 法人番号(13桁)">
                <anchor moveWithCells="1">
                  <from>
                    <xdr:col>1</xdr:col>
                    <xdr:colOff>28575</xdr:colOff>
                    <xdr:row>51</xdr:row>
                    <xdr:rowOff>38100</xdr:rowOff>
                  </from>
                  <to>
                    <xdr:col>1</xdr:col>
                    <xdr:colOff>1714500</xdr:colOff>
                    <xdr:row>51</xdr:row>
                    <xdr:rowOff>228600</xdr:rowOff>
                  </to>
                </anchor>
              </controlPr>
            </control>
          </mc:Choice>
        </mc:AlternateContent>
        <mc:AlternateContent xmlns:mc="http://schemas.openxmlformats.org/markup-compatibility/2006">
          <mc:Choice Requires="x14">
            <control shapeId="92293" r:id="rId31" name="Check Box 133">
              <controlPr defaultSize="0" autoFill="0" autoLine="0" autoPict="0" altText=" 法人登記簿謄本等を添付">
                <anchor moveWithCells="1">
                  <from>
                    <xdr:col>1</xdr:col>
                    <xdr:colOff>5724525</xdr:colOff>
                    <xdr:row>51</xdr:row>
                    <xdr:rowOff>38100</xdr:rowOff>
                  </from>
                  <to>
                    <xdr:col>2</xdr:col>
                    <xdr:colOff>133350</xdr:colOff>
                    <xdr:row>51</xdr:row>
                    <xdr:rowOff>219075</xdr:rowOff>
                  </to>
                </anchor>
              </controlPr>
            </control>
          </mc:Choice>
        </mc:AlternateContent>
        <mc:AlternateContent xmlns:mc="http://schemas.openxmlformats.org/markup-compatibility/2006">
          <mc:Choice Requires="x14">
            <control shapeId="92294" r:id="rId32" name="Check Box 134">
              <controlPr defaultSize="0" autoFill="0" autoLine="0" autoPict="0" altText=" LEI番号(20文字)">
                <anchor moveWithCells="1">
                  <from>
                    <xdr:col>1</xdr:col>
                    <xdr:colOff>1590675</xdr:colOff>
                    <xdr:row>51</xdr:row>
                    <xdr:rowOff>38100</xdr:rowOff>
                  </from>
                  <to>
                    <xdr:col>1</xdr:col>
                    <xdr:colOff>3286125</xdr:colOff>
                    <xdr:row>51</xdr:row>
                    <xdr:rowOff>228600</xdr:rowOff>
                  </to>
                </anchor>
              </controlPr>
            </control>
          </mc:Choice>
        </mc:AlternateContent>
        <mc:AlternateContent xmlns:mc="http://schemas.openxmlformats.org/markup-compatibility/2006">
          <mc:Choice Requires="x14">
            <control shapeId="92295" r:id="rId33" name="Check Box 135">
              <controlPr defaultSize="0" autoFill="0" autoLine="0" autoPict="0" altText=" 法人番号がない/わからない →　">
                <anchor moveWithCells="1">
                  <from>
                    <xdr:col>1</xdr:col>
                    <xdr:colOff>3581400</xdr:colOff>
                    <xdr:row>51</xdr:row>
                    <xdr:rowOff>38100</xdr:rowOff>
                  </from>
                  <to>
                    <xdr:col>1</xdr:col>
                    <xdr:colOff>5591175</xdr:colOff>
                    <xdr:row>51</xdr:row>
                    <xdr:rowOff>228600</xdr:rowOff>
                  </to>
                </anchor>
              </controlPr>
            </control>
          </mc:Choice>
        </mc:AlternateContent>
        <mc:AlternateContent xmlns:mc="http://schemas.openxmlformats.org/markup-compatibility/2006">
          <mc:Choice Requires="x14">
            <control shapeId="92309" r:id="rId34" name="Check Box 149">
              <controlPr defaultSize="0" autoFill="0" autoLine="0" autoPict="0" altText=" 法人番号(13桁)">
                <anchor moveWithCells="1">
                  <from>
                    <xdr:col>1</xdr:col>
                    <xdr:colOff>28575</xdr:colOff>
                    <xdr:row>63</xdr:row>
                    <xdr:rowOff>38100</xdr:rowOff>
                  </from>
                  <to>
                    <xdr:col>1</xdr:col>
                    <xdr:colOff>1714500</xdr:colOff>
                    <xdr:row>63</xdr:row>
                    <xdr:rowOff>228600</xdr:rowOff>
                  </to>
                </anchor>
              </controlPr>
            </control>
          </mc:Choice>
        </mc:AlternateContent>
        <mc:AlternateContent xmlns:mc="http://schemas.openxmlformats.org/markup-compatibility/2006">
          <mc:Choice Requires="x14">
            <control shapeId="92311" r:id="rId35" name="Check Box 151">
              <controlPr defaultSize="0" autoFill="0" autoLine="0" autoPict="0" altText=" LEI番号(20文字)">
                <anchor moveWithCells="1">
                  <from>
                    <xdr:col>1</xdr:col>
                    <xdr:colOff>1590675</xdr:colOff>
                    <xdr:row>63</xdr:row>
                    <xdr:rowOff>38100</xdr:rowOff>
                  </from>
                  <to>
                    <xdr:col>1</xdr:col>
                    <xdr:colOff>3286125</xdr:colOff>
                    <xdr:row>63</xdr:row>
                    <xdr:rowOff>228600</xdr:rowOff>
                  </to>
                </anchor>
              </controlPr>
            </control>
          </mc:Choice>
        </mc:AlternateContent>
        <mc:AlternateContent xmlns:mc="http://schemas.openxmlformats.org/markup-compatibility/2006">
          <mc:Choice Requires="x14">
            <control shapeId="92312" r:id="rId36" name="Check Box 152">
              <controlPr defaultSize="0" autoFill="0" autoLine="0" autoPict="0" altText=" 法人番号がない/わからない">
                <anchor moveWithCells="1">
                  <from>
                    <xdr:col>1</xdr:col>
                    <xdr:colOff>3581400</xdr:colOff>
                    <xdr:row>63</xdr:row>
                    <xdr:rowOff>38100</xdr:rowOff>
                  </from>
                  <to>
                    <xdr:col>1</xdr:col>
                    <xdr:colOff>5591175</xdr:colOff>
                    <xdr:row>63</xdr:row>
                    <xdr:rowOff>228600</xdr:rowOff>
                  </to>
                </anchor>
              </controlPr>
            </control>
          </mc:Choice>
        </mc:AlternateContent>
        <mc:AlternateContent xmlns:mc="http://schemas.openxmlformats.org/markup-compatibility/2006">
          <mc:Choice Requires="x14">
            <control shapeId="92345" r:id="rId37" name="Check Box 185">
              <controlPr defaultSize="0" autoFill="0" autoLine="0" autoPict="0" altText=" 法人番号(13桁)">
                <anchor moveWithCells="1">
                  <from>
                    <xdr:col>1</xdr:col>
                    <xdr:colOff>28575</xdr:colOff>
                    <xdr:row>69</xdr:row>
                    <xdr:rowOff>38100</xdr:rowOff>
                  </from>
                  <to>
                    <xdr:col>1</xdr:col>
                    <xdr:colOff>1714500</xdr:colOff>
                    <xdr:row>69</xdr:row>
                    <xdr:rowOff>228600</xdr:rowOff>
                  </to>
                </anchor>
              </controlPr>
            </control>
          </mc:Choice>
        </mc:AlternateContent>
        <mc:AlternateContent xmlns:mc="http://schemas.openxmlformats.org/markup-compatibility/2006">
          <mc:Choice Requires="x14">
            <control shapeId="92346" r:id="rId38" name="Check Box 186">
              <controlPr defaultSize="0" autoFill="0" autoLine="0" autoPict="0" altText=" LEI番号(20文字)">
                <anchor moveWithCells="1">
                  <from>
                    <xdr:col>1</xdr:col>
                    <xdr:colOff>1590675</xdr:colOff>
                    <xdr:row>69</xdr:row>
                    <xdr:rowOff>38100</xdr:rowOff>
                  </from>
                  <to>
                    <xdr:col>1</xdr:col>
                    <xdr:colOff>3286125</xdr:colOff>
                    <xdr:row>69</xdr:row>
                    <xdr:rowOff>228600</xdr:rowOff>
                  </to>
                </anchor>
              </controlPr>
            </control>
          </mc:Choice>
        </mc:AlternateContent>
        <mc:AlternateContent xmlns:mc="http://schemas.openxmlformats.org/markup-compatibility/2006">
          <mc:Choice Requires="x14">
            <control shapeId="92347" r:id="rId39" name="Check Box 187">
              <controlPr defaultSize="0" autoFill="0" autoLine="0" autoPict="0" altText=" 法人番号がない/わからない">
                <anchor moveWithCells="1">
                  <from>
                    <xdr:col>1</xdr:col>
                    <xdr:colOff>3581400</xdr:colOff>
                    <xdr:row>69</xdr:row>
                    <xdr:rowOff>38100</xdr:rowOff>
                  </from>
                  <to>
                    <xdr:col>1</xdr:col>
                    <xdr:colOff>5591175</xdr:colOff>
                    <xdr:row>69</xdr:row>
                    <xdr:rowOff>228600</xdr:rowOff>
                  </to>
                </anchor>
              </controlPr>
            </control>
          </mc:Choice>
        </mc:AlternateContent>
        <mc:AlternateContent xmlns:mc="http://schemas.openxmlformats.org/markup-compatibility/2006">
          <mc:Choice Requires="x14">
            <control shapeId="92348" r:id="rId40" name="Check Box 188">
              <controlPr defaultSize="0" autoFill="0" autoLine="0" autoPict="0" altText=" 法人番号(13桁)">
                <anchor moveWithCells="1">
                  <from>
                    <xdr:col>1</xdr:col>
                    <xdr:colOff>28575</xdr:colOff>
                    <xdr:row>75</xdr:row>
                    <xdr:rowOff>38100</xdr:rowOff>
                  </from>
                  <to>
                    <xdr:col>1</xdr:col>
                    <xdr:colOff>1714500</xdr:colOff>
                    <xdr:row>75</xdr:row>
                    <xdr:rowOff>228600</xdr:rowOff>
                  </to>
                </anchor>
              </controlPr>
            </control>
          </mc:Choice>
        </mc:AlternateContent>
        <mc:AlternateContent xmlns:mc="http://schemas.openxmlformats.org/markup-compatibility/2006">
          <mc:Choice Requires="x14">
            <control shapeId="92349" r:id="rId41" name="Check Box 189">
              <controlPr defaultSize="0" autoFill="0" autoLine="0" autoPict="0" altText=" LEI番号(20文字)">
                <anchor moveWithCells="1">
                  <from>
                    <xdr:col>1</xdr:col>
                    <xdr:colOff>1590675</xdr:colOff>
                    <xdr:row>75</xdr:row>
                    <xdr:rowOff>38100</xdr:rowOff>
                  </from>
                  <to>
                    <xdr:col>1</xdr:col>
                    <xdr:colOff>3286125</xdr:colOff>
                    <xdr:row>75</xdr:row>
                    <xdr:rowOff>228600</xdr:rowOff>
                  </to>
                </anchor>
              </controlPr>
            </control>
          </mc:Choice>
        </mc:AlternateContent>
        <mc:AlternateContent xmlns:mc="http://schemas.openxmlformats.org/markup-compatibility/2006">
          <mc:Choice Requires="x14">
            <control shapeId="92350" r:id="rId42" name="Check Box 190">
              <controlPr defaultSize="0" autoFill="0" autoLine="0" autoPict="0" altText=" 法人番号がない/わからない">
                <anchor moveWithCells="1">
                  <from>
                    <xdr:col>1</xdr:col>
                    <xdr:colOff>3581400</xdr:colOff>
                    <xdr:row>75</xdr:row>
                    <xdr:rowOff>38100</xdr:rowOff>
                  </from>
                  <to>
                    <xdr:col>1</xdr:col>
                    <xdr:colOff>5591175</xdr:colOff>
                    <xdr:row>75</xdr:row>
                    <xdr:rowOff>228600</xdr:rowOff>
                  </to>
                </anchor>
              </controlPr>
            </control>
          </mc:Choice>
        </mc:AlternateContent>
        <mc:AlternateContent xmlns:mc="http://schemas.openxmlformats.org/markup-compatibility/2006">
          <mc:Choice Requires="x14">
            <control shapeId="92351" r:id="rId43" name="Check Box 191">
              <controlPr defaultSize="0" autoFill="0" autoLine="0" autoPict="0" altText=" 法人番号(13桁)">
                <anchor moveWithCells="1">
                  <from>
                    <xdr:col>1</xdr:col>
                    <xdr:colOff>28575</xdr:colOff>
                    <xdr:row>85</xdr:row>
                    <xdr:rowOff>38100</xdr:rowOff>
                  </from>
                  <to>
                    <xdr:col>1</xdr:col>
                    <xdr:colOff>1714500</xdr:colOff>
                    <xdr:row>85</xdr:row>
                    <xdr:rowOff>228600</xdr:rowOff>
                  </to>
                </anchor>
              </controlPr>
            </control>
          </mc:Choice>
        </mc:AlternateContent>
        <mc:AlternateContent xmlns:mc="http://schemas.openxmlformats.org/markup-compatibility/2006">
          <mc:Choice Requires="x14">
            <control shapeId="92352" r:id="rId44" name="Check Box 192">
              <controlPr defaultSize="0" autoFill="0" autoLine="0" autoPict="0" altText=" LEI番号(20文字)">
                <anchor moveWithCells="1">
                  <from>
                    <xdr:col>1</xdr:col>
                    <xdr:colOff>1590675</xdr:colOff>
                    <xdr:row>85</xdr:row>
                    <xdr:rowOff>38100</xdr:rowOff>
                  </from>
                  <to>
                    <xdr:col>1</xdr:col>
                    <xdr:colOff>3286125</xdr:colOff>
                    <xdr:row>85</xdr:row>
                    <xdr:rowOff>228600</xdr:rowOff>
                  </to>
                </anchor>
              </controlPr>
            </control>
          </mc:Choice>
        </mc:AlternateContent>
        <mc:AlternateContent xmlns:mc="http://schemas.openxmlformats.org/markup-compatibility/2006">
          <mc:Choice Requires="x14">
            <control shapeId="92353" r:id="rId45" name="Check Box 193">
              <controlPr defaultSize="0" autoFill="0" autoLine="0" autoPict="0" altText=" 法人番号がない/わからない">
                <anchor moveWithCells="1">
                  <from>
                    <xdr:col>1</xdr:col>
                    <xdr:colOff>3581400</xdr:colOff>
                    <xdr:row>85</xdr:row>
                    <xdr:rowOff>38100</xdr:rowOff>
                  </from>
                  <to>
                    <xdr:col>1</xdr:col>
                    <xdr:colOff>5591175</xdr:colOff>
                    <xdr:row>85</xdr:row>
                    <xdr:rowOff>228600</xdr:rowOff>
                  </to>
                </anchor>
              </controlPr>
            </control>
          </mc:Choice>
        </mc:AlternateContent>
        <mc:AlternateContent xmlns:mc="http://schemas.openxmlformats.org/markup-compatibility/2006">
          <mc:Choice Requires="x14">
            <control shapeId="92354" r:id="rId46" name="Check Box 194">
              <controlPr defaultSize="0" autoFill="0" autoLine="0" autoPict="0" altText=" 法人番号(13桁)">
                <anchor moveWithCells="1">
                  <from>
                    <xdr:col>1</xdr:col>
                    <xdr:colOff>28575</xdr:colOff>
                    <xdr:row>100</xdr:row>
                    <xdr:rowOff>38100</xdr:rowOff>
                  </from>
                  <to>
                    <xdr:col>1</xdr:col>
                    <xdr:colOff>1714500</xdr:colOff>
                    <xdr:row>100</xdr:row>
                    <xdr:rowOff>228600</xdr:rowOff>
                  </to>
                </anchor>
              </controlPr>
            </control>
          </mc:Choice>
        </mc:AlternateContent>
        <mc:AlternateContent xmlns:mc="http://schemas.openxmlformats.org/markup-compatibility/2006">
          <mc:Choice Requires="x14">
            <control shapeId="92355" r:id="rId47" name="Check Box 195">
              <controlPr defaultSize="0" autoFill="0" autoLine="0" autoPict="0" altText=" LEI番号(20文字)">
                <anchor moveWithCells="1">
                  <from>
                    <xdr:col>1</xdr:col>
                    <xdr:colOff>1590675</xdr:colOff>
                    <xdr:row>100</xdr:row>
                    <xdr:rowOff>38100</xdr:rowOff>
                  </from>
                  <to>
                    <xdr:col>1</xdr:col>
                    <xdr:colOff>3286125</xdr:colOff>
                    <xdr:row>100</xdr:row>
                    <xdr:rowOff>228600</xdr:rowOff>
                  </to>
                </anchor>
              </controlPr>
            </control>
          </mc:Choice>
        </mc:AlternateContent>
        <mc:AlternateContent xmlns:mc="http://schemas.openxmlformats.org/markup-compatibility/2006">
          <mc:Choice Requires="x14">
            <control shapeId="92356" r:id="rId48" name="Check Box 196">
              <controlPr defaultSize="0" autoFill="0" autoLine="0" autoPict="0" altText=" 法人番号がない/わからない">
                <anchor moveWithCells="1">
                  <from>
                    <xdr:col>1</xdr:col>
                    <xdr:colOff>3581400</xdr:colOff>
                    <xdr:row>100</xdr:row>
                    <xdr:rowOff>38100</xdr:rowOff>
                  </from>
                  <to>
                    <xdr:col>1</xdr:col>
                    <xdr:colOff>5591175</xdr:colOff>
                    <xdr:row>100</xdr:row>
                    <xdr:rowOff>228600</xdr:rowOff>
                  </to>
                </anchor>
              </controlPr>
            </control>
          </mc:Choice>
        </mc:AlternateContent>
        <mc:AlternateContent xmlns:mc="http://schemas.openxmlformats.org/markup-compatibility/2006">
          <mc:Choice Requires="x14">
            <control shapeId="92357" r:id="rId49" name="Check Box 197">
              <controlPr defaultSize="0" autoFill="0" autoLine="0" autoPict="0" altText=" 法人番号(13桁)">
                <anchor moveWithCells="1">
                  <from>
                    <xdr:col>1</xdr:col>
                    <xdr:colOff>28575</xdr:colOff>
                    <xdr:row>115</xdr:row>
                    <xdr:rowOff>38100</xdr:rowOff>
                  </from>
                  <to>
                    <xdr:col>1</xdr:col>
                    <xdr:colOff>1714500</xdr:colOff>
                    <xdr:row>115</xdr:row>
                    <xdr:rowOff>228600</xdr:rowOff>
                  </to>
                </anchor>
              </controlPr>
            </control>
          </mc:Choice>
        </mc:AlternateContent>
        <mc:AlternateContent xmlns:mc="http://schemas.openxmlformats.org/markup-compatibility/2006">
          <mc:Choice Requires="x14">
            <control shapeId="92358" r:id="rId50" name="Check Box 198">
              <controlPr defaultSize="0" autoFill="0" autoLine="0" autoPict="0" altText=" LEI番号(20文字)">
                <anchor moveWithCells="1">
                  <from>
                    <xdr:col>1</xdr:col>
                    <xdr:colOff>1590675</xdr:colOff>
                    <xdr:row>115</xdr:row>
                    <xdr:rowOff>38100</xdr:rowOff>
                  </from>
                  <to>
                    <xdr:col>1</xdr:col>
                    <xdr:colOff>3286125</xdr:colOff>
                    <xdr:row>115</xdr:row>
                    <xdr:rowOff>228600</xdr:rowOff>
                  </to>
                </anchor>
              </controlPr>
            </control>
          </mc:Choice>
        </mc:AlternateContent>
        <mc:AlternateContent xmlns:mc="http://schemas.openxmlformats.org/markup-compatibility/2006">
          <mc:Choice Requires="x14">
            <control shapeId="92359" r:id="rId51" name="Check Box 199">
              <controlPr defaultSize="0" autoFill="0" autoLine="0" autoPict="0" altText=" 法人番号がない/わからない">
                <anchor moveWithCells="1">
                  <from>
                    <xdr:col>1</xdr:col>
                    <xdr:colOff>3581400</xdr:colOff>
                    <xdr:row>115</xdr:row>
                    <xdr:rowOff>38100</xdr:rowOff>
                  </from>
                  <to>
                    <xdr:col>1</xdr:col>
                    <xdr:colOff>5591175</xdr:colOff>
                    <xdr:row>115</xdr:row>
                    <xdr:rowOff>228600</xdr:rowOff>
                  </to>
                </anchor>
              </controlPr>
            </control>
          </mc:Choice>
        </mc:AlternateContent>
        <mc:AlternateContent xmlns:mc="http://schemas.openxmlformats.org/markup-compatibility/2006">
          <mc:Choice Requires="x14">
            <control shapeId="92360" r:id="rId52" name="Check Box 200">
              <controlPr defaultSize="0" autoFill="0" autoLine="0" autoPict="0" altText=" 法人番号(13桁)">
                <anchor moveWithCells="1">
                  <from>
                    <xdr:col>1</xdr:col>
                    <xdr:colOff>28575</xdr:colOff>
                    <xdr:row>175</xdr:row>
                    <xdr:rowOff>38100</xdr:rowOff>
                  </from>
                  <to>
                    <xdr:col>1</xdr:col>
                    <xdr:colOff>1714500</xdr:colOff>
                    <xdr:row>175</xdr:row>
                    <xdr:rowOff>228600</xdr:rowOff>
                  </to>
                </anchor>
              </controlPr>
            </control>
          </mc:Choice>
        </mc:AlternateContent>
        <mc:AlternateContent xmlns:mc="http://schemas.openxmlformats.org/markup-compatibility/2006">
          <mc:Choice Requires="x14">
            <control shapeId="92361" r:id="rId53" name="Check Box 201">
              <controlPr defaultSize="0" autoFill="0" autoLine="0" autoPict="0" altText=" LEI番号(20文字)">
                <anchor moveWithCells="1">
                  <from>
                    <xdr:col>1</xdr:col>
                    <xdr:colOff>1590675</xdr:colOff>
                    <xdr:row>175</xdr:row>
                    <xdr:rowOff>38100</xdr:rowOff>
                  </from>
                  <to>
                    <xdr:col>1</xdr:col>
                    <xdr:colOff>3286125</xdr:colOff>
                    <xdr:row>175</xdr:row>
                    <xdr:rowOff>228600</xdr:rowOff>
                  </to>
                </anchor>
              </controlPr>
            </control>
          </mc:Choice>
        </mc:AlternateContent>
        <mc:AlternateContent xmlns:mc="http://schemas.openxmlformats.org/markup-compatibility/2006">
          <mc:Choice Requires="x14">
            <control shapeId="92362" r:id="rId54" name="Check Box 202">
              <controlPr defaultSize="0" autoFill="0" autoLine="0" autoPict="0" altText=" 法人番号がない/わからない">
                <anchor moveWithCells="1">
                  <from>
                    <xdr:col>1</xdr:col>
                    <xdr:colOff>3581400</xdr:colOff>
                    <xdr:row>175</xdr:row>
                    <xdr:rowOff>38100</xdr:rowOff>
                  </from>
                  <to>
                    <xdr:col>1</xdr:col>
                    <xdr:colOff>5591175</xdr:colOff>
                    <xdr:row>175</xdr:row>
                    <xdr:rowOff>228600</xdr:rowOff>
                  </to>
                </anchor>
              </controlPr>
            </control>
          </mc:Choice>
        </mc:AlternateContent>
        <mc:AlternateContent xmlns:mc="http://schemas.openxmlformats.org/markup-compatibility/2006">
          <mc:Choice Requires="x14">
            <control shapeId="92428" r:id="rId55" name="Check Box 268">
              <controlPr defaultSize="0" autoFill="0" autoLine="0" autoPict="0" altText=" 不明">
                <anchor moveWithCells="1">
                  <from>
                    <xdr:col>1</xdr:col>
                    <xdr:colOff>4162425</xdr:colOff>
                    <xdr:row>106</xdr:row>
                    <xdr:rowOff>19050</xdr:rowOff>
                  </from>
                  <to>
                    <xdr:col>2</xdr:col>
                    <xdr:colOff>1143000</xdr:colOff>
                    <xdr:row>106</xdr:row>
                    <xdr:rowOff>200025</xdr:rowOff>
                  </to>
                </anchor>
              </controlPr>
            </control>
          </mc:Choice>
        </mc:AlternateContent>
        <mc:AlternateContent xmlns:mc="http://schemas.openxmlformats.org/markup-compatibility/2006">
          <mc:Choice Requires="x14">
            <control shapeId="92430" r:id="rId56" name="Check Box 270">
              <controlPr defaultSize="0" autoFill="0" autoLine="0" autoPict="0" altText=" 認定を受けている場合はチェック">
                <anchor moveWithCells="1">
                  <from>
                    <xdr:col>1</xdr:col>
                    <xdr:colOff>38100</xdr:colOff>
                    <xdr:row>140</xdr:row>
                    <xdr:rowOff>19050</xdr:rowOff>
                  </from>
                  <to>
                    <xdr:col>1</xdr:col>
                    <xdr:colOff>2600325</xdr:colOff>
                    <xdr:row>140</xdr:row>
                    <xdr:rowOff>190500</xdr:rowOff>
                  </to>
                </anchor>
              </controlPr>
            </control>
          </mc:Choice>
        </mc:AlternateContent>
        <mc:AlternateContent xmlns:mc="http://schemas.openxmlformats.org/markup-compatibility/2006">
          <mc:Choice Requires="x14">
            <control shapeId="92431" r:id="rId57" name="Check Box 271">
              <controlPr defaultSize="0" autoFill="0" autoLine="0" autoPict="0" altText=" 未定だが、適合ラベル交付日より2年間以上を保証">
                <anchor moveWithCells="1">
                  <from>
                    <xdr:col>1</xdr:col>
                    <xdr:colOff>28575</xdr:colOff>
                    <xdr:row>136</xdr:row>
                    <xdr:rowOff>19050</xdr:rowOff>
                  </from>
                  <to>
                    <xdr:col>1</xdr:col>
                    <xdr:colOff>4962525</xdr:colOff>
                    <xdr:row>136</xdr:row>
                    <xdr:rowOff>200025</xdr:rowOff>
                  </to>
                </anchor>
              </controlPr>
            </control>
          </mc:Choice>
        </mc:AlternateContent>
        <mc:AlternateContent xmlns:mc="http://schemas.openxmlformats.org/markup-compatibility/2006">
          <mc:Choice Requires="x14">
            <control shapeId="92432" r:id="rId58" name="Check Box 272">
              <controlPr defaultSize="0" autoFill="0" autoLine="0" autoPict="0" altText=" 不明">
                <anchor moveWithCells="1">
                  <from>
                    <xdr:col>1</xdr:col>
                    <xdr:colOff>4162425</xdr:colOff>
                    <xdr:row>136</xdr:row>
                    <xdr:rowOff>19050</xdr:rowOff>
                  </from>
                  <to>
                    <xdr:col>2</xdr:col>
                    <xdr:colOff>1143000</xdr:colOff>
                    <xdr:row>136</xdr:row>
                    <xdr:rowOff>200025</xdr:rowOff>
                  </to>
                </anchor>
              </controlPr>
            </control>
          </mc:Choice>
        </mc:AlternateContent>
        <mc:AlternateContent xmlns:mc="http://schemas.openxmlformats.org/markup-compatibility/2006">
          <mc:Choice Requires="x14">
            <control shapeId="92433" r:id="rId59" name="Check Box 273">
              <controlPr defaultSize="0" autoFill="0" autoLine="0" autoPict="0" altText=" 適合ラベルを取得済み">
                <anchor moveWithCells="1">
                  <from>
                    <xdr:col>1</xdr:col>
                    <xdr:colOff>38100</xdr:colOff>
                    <xdr:row>138</xdr:row>
                    <xdr:rowOff>9525</xdr:rowOff>
                  </from>
                  <to>
                    <xdr:col>1</xdr:col>
                    <xdr:colOff>2733675</xdr:colOff>
                    <xdr:row>139</xdr:row>
                    <xdr:rowOff>0</xdr:rowOff>
                  </to>
                </anchor>
              </controlPr>
            </control>
          </mc:Choice>
        </mc:AlternateContent>
        <mc:AlternateContent xmlns:mc="http://schemas.openxmlformats.org/markup-compatibility/2006">
          <mc:Choice Requires="x14">
            <control shapeId="92434" r:id="rId60" name="Check Box 274">
              <controlPr defaultSize="0" autoFill="0" autoLine="0" autoPict="0" altText=" 法人番号(13桁)">
                <anchor moveWithCells="1">
                  <from>
                    <xdr:col>1</xdr:col>
                    <xdr:colOff>28575</xdr:colOff>
                    <xdr:row>130</xdr:row>
                    <xdr:rowOff>38100</xdr:rowOff>
                  </from>
                  <to>
                    <xdr:col>1</xdr:col>
                    <xdr:colOff>1714500</xdr:colOff>
                    <xdr:row>130</xdr:row>
                    <xdr:rowOff>228600</xdr:rowOff>
                  </to>
                </anchor>
              </controlPr>
            </control>
          </mc:Choice>
        </mc:AlternateContent>
        <mc:AlternateContent xmlns:mc="http://schemas.openxmlformats.org/markup-compatibility/2006">
          <mc:Choice Requires="x14">
            <control shapeId="92435" r:id="rId61" name="Check Box 275">
              <controlPr defaultSize="0" autoFill="0" autoLine="0" autoPict="0" altText=" LEI番号(20文字)">
                <anchor moveWithCells="1">
                  <from>
                    <xdr:col>1</xdr:col>
                    <xdr:colOff>1590675</xdr:colOff>
                    <xdr:row>130</xdr:row>
                    <xdr:rowOff>38100</xdr:rowOff>
                  </from>
                  <to>
                    <xdr:col>1</xdr:col>
                    <xdr:colOff>3286125</xdr:colOff>
                    <xdr:row>130</xdr:row>
                    <xdr:rowOff>228600</xdr:rowOff>
                  </to>
                </anchor>
              </controlPr>
            </control>
          </mc:Choice>
        </mc:AlternateContent>
        <mc:AlternateContent xmlns:mc="http://schemas.openxmlformats.org/markup-compatibility/2006">
          <mc:Choice Requires="x14">
            <control shapeId="92436" r:id="rId62" name="Check Box 276">
              <controlPr defaultSize="0" autoFill="0" autoLine="0" autoPict="0" altText=" 法人番号がない/わからない">
                <anchor moveWithCells="1">
                  <from>
                    <xdr:col>1</xdr:col>
                    <xdr:colOff>3581400</xdr:colOff>
                    <xdr:row>130</xdr:row>
                    <xdr:rowOff>38100</xdr:rowOff>
                  </from>
                  <to>
                    <xdr:col>1</xdr:col>
                    <xdr:colOff>5591175</xdr:colOff>
                    <xdr:row>130</xdr:row>
                    <xdr:rowOff>228600</xdr:rowOff>
                  </to>
                </anchor>
              </controlPr>
            </control>
          </mc:Choice>
        </mc:AlternateContent>
        <mc:AlternateContent xmlns:mc="http://schemas.openxmlformats.org/markup-compatibility/2006">
          <mc:Choice Requires="x14">
            <control shapeId="92437" r:id="rId63" name="Check Box 277">
              <controlPr defaultSize="0" autoFill="0" autoLine="0" autoPict="0" altText=" 認定を受けている場合はチェック">
                <anchor moveWithCells="1">
                  <from>
                    <xdr:col>1</xdr:col>
                    <xdr:colOff>38100</xdr:colOff>
                    <xdr:row>155</xdr:row>
                    <xdr:rowOff>19050</xdr:rowOff>
                  </from>
                  <to>
                    <xdr:col>1</xdr:col>
                    <xdr:colOff>2600325</xdr:colOff>
                    <xdr:row>155</xdr:row>
                    <xdr:rowOff>190500</xdr:rowOff>
                  </to>
                </anchor>
              </controlPr>
            </control>
          </mc:Choice>
        </mc:AlternateContent>
        <mc:AlternateContent xmlns:mc="http://schemas.openxmlformats.org/markup-compatibility/2006">
          <mc:Choice Requires="x14">
            <control shapeId="92438" r:id="rId64" name="Check Box 278">
              <controlPr defaultSize="0" autoFill="0" autoLine="0" autoPict="0" altText=" 未定だが、適合ラベル交付日より2年間以上を保証">
                <anchor moveWithCells="1">
                  <from>
                    <xdr:col>1</xdr:col>
                    <xdr:colOff>28575</xdr:colOff>
                    <xdr:row>151</xdr:row>
                    <xdr:rowOff>19050</xdr:rowOff>
                  </from>
                  <to>
                    <xdr:col>1</xdr:col>
                    <xdr:colOff>4962525</xdr:colOff>
                    <xdr:row>151</xdr:row>
                    <xdr:rowOff>200025</xdr:rowOff>
                  </to>
                </anchor>
              </controlPr>
            </control>
          </mc:Choice>
        </mc:AlternateContent>
        <mc:AlternateContent xmlns:mc="http://schemas.openxmlformats.org/markup-compatibility/2006">
          <mc:Choice Requires="x14">
            <control shapeId="92439" r:id="rId65" name="Check Box 279">
              <controlPr defaultSize="0" autoFill="0" autoLine="0" autoPict="0" altText=" 不明">
                <anchor moveWithCells="1">
                  <from>
                    <xdr:col>1</xdr:col>
                    <xdr:colOff>4162425</xdr:colOff>
                    <xdr:row>151</xdr:row>
                    <xdr:rowOff>19050</xdr:rowOff>
                  </from>
                  <to>
                    <xdr:col>2</xdr:col>
                    <xdr:colOff>1143000</xdr:colOff>
                    <xdr:row>151</xdr:row>
                    <xdr:rowOff>200025</xdr:rowOff>
                  </to>
                </anchor>
              </controlPr>
            </control>
          </mc:Choice>
        </mc:AlternateContent>
        <mc:AlternateContent xmlns:mc="http://schemas.openxmlformats.org/markup-compatibility/2006">
          <mc:Choice Requires="x14">
            <control shapeId="92440" r:id="rId66" name="Check Box 280">
              <controlPr defaultSize="0" autoFill="0" autoLine="0" autoPict="0" altText=" 適合ラベルを取得済み">
                <anchor moveWithCells="1">
                  <from>
                    <xdr:col>1</xdr:col>
                    <xdr:colOff>38100</xdr:colOff>
                    <xdr:row>153</xdr:row>
                    <xdr:rowOff>9525</xdr:rowOff>
                  </from>
                  <to>
                    <xdr:col>1</xdr:col>
                    <xdr:colOff>2733675</xdr:colOff>
                    <xdr:row>154</xdr:row>
                    <xdr:rowOff>0</xdr:rowOff>
                  </to>
                </anchor>
              </controlPr>
            </control>
          </mc:Choice>
        </mc:AlternateContent>
        <mc:AlternateContent xmlns:mc="http://schemas.openxmlformats.org/markup-compatibility/2006">
          <mc:Choice Requires="x14">
            <control shapeId="92441" r:id="rId67" name="Check Box 281">
              <controlPr defaultSize="0" autoFill="0" autoLine="0" autoPict="0" altText=" 法人番号(13桁)">
                <anchor moveWithCells="1">
                  <from>
                    <xdr:col>1</xdr:col>
                    <xdr:colOff>28575</xdr:colOff>
                    <xdr:row>145</xdr:row>
                    <xdr:rowOff>38100</xdr:rowOff>
                  </from>
                  <to>
                    <xdr:col>1</xdr:col>
                    <xdr:colOff>1714500</xdr:colOff>
                    <xdr:row>145</xdr:row>
                    <xdr:rowOff>228600</xdr:rowOff>
                  </to>
                </anchor>
              </controlPr>
            </control>
          </mc:Choice>
        </mc:AlternateContent>
        <mc:AlternateContent xmlns:mc="http://schemas.openxmlformats.org/markup-compatibility/2006">
          <mc:Choice Requires="x14">
            <control shapeId="92442" r:id="rId68" name="Check Box 282">
              <controlPr defaultSize="0" autoFill="0" autoLine="0" autoPict="0" altText=" LEI番号(20文字)">
                <anchor moveWithCells="1">
                  <from>
                    <xdr:col>1</xdr:col>
                    <xdr:colOff>1590675</xdr:colOff>
                    <xdr:row>145</xdr:row>
                    <xdr:rowOff>38100</xdr:rowOff>
                  </from>
                  <to>
                    <xdr:col>1</xdr:col>
                    <xdr:colOff>3286125</xdr:colOff>
                    <xdr:row>145</xdr:row>
                    <xdr:rowOff>228600</xdr:rowOff>
                  </to>
                </anchor>
              </controlPr>
            </control>
          </mc:Choice>
        </mc:AlternateContent>
        <mc:AlternateContent xmlns:mc="http://schemas.openxmlformats.org/markup-compatibility/2006">
          <mc:Choice Requires="x14">
            <control shapeId="92443" r:id="rId69" name="Check Box 283">
              <controlPr defaultSize="0" autoFill="0" autoLine="0" autoPict="0" altText=" 法人番号がない/わからない">
                <anchor moveWithCells="1">
                  <from>
                    <xdr:col>1</xdr:col>
                    <xdr:colOff>3581400</xdr:colOff>
                    <xdr:row>145</xdr:row>
                    <xdr:rowOff>38100</xdr:rowOff>
                  </from>
                  <to>
                    <xdr:col>1</xdr:col>
                    <xdr:colOff>5591175</xdr:colOff>
                    <xdr:row>145</xdr:row>
                    <xdr:rowOff>228600</xdr:rowOff>
                  </to>
                </anchor>
              </controlPr>
            </control>
          </mc:Choice>
        </mc:AlternateContent>
        <mc:AlternateContent xmlns:mc="http://schemas.openxmlformats.org/markup-compatibility/2006">
          <mc:Choice Requires="x14">
            <control shapeId="92456" r:id="rId70" name="Check Box 296">
              <controlPr defaultSize="0" autoFill="0" autoLine="0" autoPict="0" altText=" 認定を受けている場合はチェック">
                <anchor moveWithCells="1">
                  <from>
                    <xdr:col>1</xdr:col>
                    <xdr:colOff>38100</xdr:colOff>
                    <xdr:row>170</xdr:row>
                    <xdr:rowOff>19050</xdr:rowOff>
                  </from>
                  <to>
                    <xdr:col>1</xdr:col>
                    <xdr:colOff>2600325</xdr:colOff>
                    <xdr:row>170</xdr:row>
                    <xdr:rowOff>190500</xdr:rowOff>
                  </to>
                </anchor>
              </controlPr>
            </control>
          </mc:Choice>
        </mc:AlternateContent>
        <mc:AlternateContent xmlns:mc="http://schemas.openxmlformats.org/markup-compatibility/2006">
          <mc:Choice Requires="x14">
            <control shapeId="92457" r:id="rId71" name="Check Box 297">
              <controlPr defaultSize="0" autoFill="0" autoLine="0" autoPict="0" altText=" 未定だが、適合ラベル交付日より2年間以上を保証">
                <anchor moveWithCells="1">
                  <from>
                    <xdr:col>1</xdr:col>
                    <xdr:colOff>28575</xdr:colOff>
                    <xdr:row>166</xdr:row>
                    <xdr:rowOff>19050</xdr:rowOff>
                  </from>
                  <to>
                    <xdr:col>1</xdr:col>
                    <xdr:colOff>4962525</xdr:colOff>
                    <xdr:row>166</xdr:row>
                    <xdr:rowOff>200025</xdr:rowOff>
                  </to>
                </anchor>
              </controlPr>
            </control>
          </mc:Choice>
        </mc:AlternateContent>
        <mc:AlternateContent xmlns:mc="http://schemas.openxmlformats.org/markup-compatibility/2006">
          <mc:Choice Requires="x14">
            <control shapeId="92458" r:id="rId72" name="Check Box 298">
              <controlPr defaultSize="0" autoFill="0" autoLine="0" autoPict="0" altText=" 不明">
                <anchor moveWithCells="1">
                  <from>
                    <xdr:col>1</xdr:col>
                    <xdr:colOff>4162425</xdr:colOff>
                    <xdr:row>166</xdr:row>
                    <xdr:rowOff>19050</xdr:rowOff>
                  </from>
                  <to>
                    <xdr:col>2</xdr:col>
                    <xdr:colOff>1143000</xdr:colOff>
                    <xdr:row>166</xdr:row>
                    <xdr:rowOff>200025</xdr:rowOff>
                  </to>
                </anchor>
              </controlPr>
            </control>
          </mc:Choice>
        </mc:AlternateContent>
        <mc:AlternateContent xmlns:mc="http://schemas.openxmlformats.org/markup-compatibility/2006">
          <mc:Choice Requires="x14">
            <control shapeId="92459" r:id="rId73" name="Check Box 299">
              <controlPr defaultSize="0" autoFill="0" autoLine="0" autoPict="0" altText=" 適合ラベルを取得済み">
                <anchor moveWithCells="1">
                  <from>
                    <xdr:col>1</xdr:col>
                    <xdr:colOff>38100</xdr:colOff>
                    <xdr:row>168</xdr:row>
                    <xdr:rowOff>9525</xdr:rowOff>
                  </from>
                  <to>
                    <xdr:col>1</xdr:col>
                    <xdr:colOff>2733675</xdr:colOff>
                    <xdr:row>169</xdr:row>
                    <xdr:rowOff>0</xdr:rowOff>
                  </to>
                </anchor>
              </controlPr>
            </control>
          </mc:Choice>
        </mc:AlternateContent>
        <mc:AlternateContent xmlns:mc="http://schemas.openxmlformats.org/markup-compatibility/2006">
          <mc:Choice Requires="x14">
            <control shapeId="92460" r:id="rId74" name="Check Box 300">
              <controlPr defaultSize="0" autoFill="0" autoLine="0" autoPict="0" altText=" 法人番号(13桁)">
                <anchor moveWithCells="1">
                  <from>
                    <xdr:col>1</xdr:col>
                    <xdr:colOff>28575</xdr:colOff>
                    <xdr:row>160</xdr:row>
                    <xdr:rowOff>38100</xdr:rowOff>
                  </from>
                  <to>
                    <xdr:col>1</xdr:col>
                    <xdr:colOff>1714500</xdr:colOff>
                    <xdr:row>160</xdr:row>
                    <xdr:rowOff>228600</xdr:rowOff>
                  </to>
                </anchor>
              </controlPr>
            </control>
          </mc:Choice>
        </mc:AlternateContent>
        <mc:AlternateContent xmlns:mc="http://schemas.openxmlformats.org/markup-compatibility/2006">
          <mc:Choice Requires="x14">
            <control shapeId="92461" r:id="rId75" name="Check Box 301">
              <controlPr defaultSize="0" autoFill="0" autoLine="0" autoPict="0" altText=" LEI番号(20文字)">
                <anchor moveWithCells="1">
                  <from>
                    <xdr:col>1</xdr:col>
                    <xdr:colOff>1590675</xdr:colOff>
                    <xdr:row>160</xdr:row>
                    <xdr:rowOff>38100</xdr:rowOff>
                  </from>
                  <to>
                    <xdr:col>1</xdr:col>
                    <xdr:colOff>3286125</xdr:colOff>
                    <xdr:row>160</xdr:row>
                    <xdr:rowOff>228600</xdr:rowOff>
                  </to>
                </anchor>
              </controlPr>
            </control>
          </mc:Choice>
        </mc:AlternateContent>
        <mc:AlternateContent xmlns:mc="http://schemas.openxmlformats.org/markup-compatibility/2006">
          <mc:Choice Requires="x14">
            <control shapeId="92462" r:id="rId76" name="Check Box 302">
              <controlPr defaultSize="0" autoFill="0" autoLine="0" autoPict="0" altText=" 法人番号がない/わからない">
                <anchor moveWithCells="1">
                  <from>
                    <xdr:col>1</xdr:col>
                    <xdr:colOff>3581400</xdr:colOff>
                    <xdr:row>160</xdr:row>
                    <xdr:rowOff>38100</xdr:rowOff>
                  </from>
                  <to>
                    <xdr:col>1</xdr:col>
                    <xdr:colOff>5591175</xdr:colOff>
                    <xdr:row>160</xdr:row>
                    <xdr:rowOff>228600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9" id="{B5CAF016-0D00-4528-9F26-A94F9FE1042B}">
            <xm:f>IF('★1新規申請（2025.07.07）'!$B$13=【非表示】選択リスト!$B$16,1,0)</xm:f>
            <x14:dxf>
              <fill>
                <patternFill>
                  <bgColor theme="9" tint="0.79998168889431442"/>
                </patternFill>
              </fill>
            </x14:dxf>
          </x14:cfRule>
          <xm:sqref>B13</xm:sqref>
        </x14:conditionalFormatting>
        <x14:conditionalFormatting xmlns:xm="http://schemas.microsoft.com/office/excel/2006/main">
          <x14:cfRule type="expression" priority="110" id="{8E544B16-A405-4508-B666-121E0BF47B83}">
            <xm:f>IF($B$14=【非表示】選択リスト!$A$57,1,0)</xm:f>
            <x14:dxf>
              <fill>
                <patternFill>
                  <bgColor theme="9" tint="0.79998168889431442"/>
                </patternFill>
              </fill>
            </x14:dxf>
          </x14:cfRule>
          <xm:sqref>B15</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0BF7C917-D496-4519-A6DF-EA133E244639}">
          <x14:formula1>
            <xm:f>【非表示】選択リスト!$B$20:$B$23</xm:f>
          </x14:formula1>
          <xm:sqref>B66 B72 B78 B88 B103 B118 B178 B133 B148 B163</xm:sqref>
        </x14:dataValidation>
        <x14:dataValidation type="list" allowBlank="1" showInputMessage="1" showErrorMessage="1" xr:uid="{ECB4B360-EF08-4E47-B805-D677B938ACE5}">
          <x14:formula1>
            <xm:f>【非表示】選択リスト!$B$20:$B$22</xm:f>
          </x14:formula1>
          <xm:sqref>B37 B46 B55</xm:sqref>
        </x14:dataValidation>
        <x14:dataValidation type="list" allowBlank="1" showInputMessage="1" showErrorMessage="1" xr:uid="{284C7FC1-0F76-4DCE-AA24-3141760F07BB}">
          <x14:formula1>
            <xm:f>【非表示】選択リスト!$B$25:$B$27</xm:f>
          </x14:formula1>
          <xm:sqref>B23</xm:sqref>
        </x14:dataValidation>
        <x14:dataValidation type="list" allowBlank="1" showInputMessage="1" showErrorMessage="1" xr:uid="{DEA3354C-322F-4960-B66D-985FAD5C3358}">
          <x14:formula1>
            <xm:f>【非表示】選択リスト!$C$25:$C$28</xm:f>
          </x14:formula1>
          <xm:sqref>B22</xm:sqref>
        </x14:dataValidation>
        <x14:dataValidation type="list" allowBlank="1" showInputMessage="1" showErrorMessage="1" xr:uid="{5DB2E68C-4716-40FF-9031-F77024068408}">
          <x14:formula1>
            <xm:f>【非表示】選択リスト!$C$55:$C$57</xm:f>
          </x14:formula1>
          <xm:sqref>B32 B62</xm:sqref>
        </x14:dataValidation>
        <x14:dataValidation type="list" allowBlank="1" showInputMessage="1" showErrorMessage="1" xr:uid="{B4BB91C2-A246-44DF-934A-E68ED7A92F14}">
          <x14:formula1>
            <xm:f>【非表示】選択リスト!$C$60:$C$61</xm:f>
          </x14:formula1>
          <xm:sqref>B83 B158 B143 B128 B173 B113 B98</xm:sqref>
        </x14:dataValidation>
        <x14:dataValidation type="list" allowBlank="1" showInputMessage="1" showErrorMessage="1" xr:uid="{146964EA-40CE-40D5-9489-BA8A5C5A7FA4}">
          <x14:formula1>
            <xm:f>【非表示】選択リスト!$C$63:$C$64</xm:f>
          </x14:formula1>
          <xm:sqref>B84 B159 B144 B129 B174 B114 B99</xm:sqref>
        </x14:dataValidation>
        <x14:dataValidation type="list" allowBlank="1" showInputMessage="1" showErrorMessage="1" xr:uid="{E0F31534-7826-40C2-BA1D-73FF11914435}">
          <x14:formula1>
            <xm:f>【非表示】選択リスト!$C$29:$C$32</xm:f>
          </x14:formula1>
          <xm:sqref>B26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207B2-0110-482D-B8A3-C8E4730F27A8}">
  <sheetPr>
    <tabColor theme="1" tint="0.499984740745262"/>
    <pageSetUpPr fitToPage="1"/>
  </sheetPr>
  <dimension ref="A1:I1048502"/>
  <sheetViews>
    <sheetView view="pageBreakPreview" zoomScale="70" zoomScaleNormal="100" zoomScaleSheetLayoutView="70" workbookViewId="0">
      <pane ySplit="6" topLeftCell="A7" activePane="bottomLeft" state="frozen"/>
      <selection activeCell="S30" sqref="S30"/>
      <selection pane="bottomLeft" activeCell="B9" sqref="B9"/>
    </sheetView>
  </sheetViews>
  <sheetFormatPr defaultColWidth="9" defaultRowHeight="15.75"/>
  <cols>
    <col min="1" max="1" width="55" style="7" customWidth="1"/>
    <col min="2" max="2" width="104.375" style="79" customWidth="1"/>
    <col min="3" max="3" width="35.375" style="80" bestFit="1" customWidth="1"/>
    <col min="4" max="4" width="10" style="6" hidden="1" customWidth="1"/>
    <col min="5" max="6" width="9" style="6" hidden="1" customWidth="1"/>
    <col min="7" max="7" width="9.5" style="6" hidden="1" customWidth="1"/>
    <col min="8" max="8" width="9" style="6" hidden="1" customWidth="1"/>
    <col min="9" max="9" width="9" style="7" hidden="1" customWidth="1"/>
    <col min="10" max="10" width="9" style="7" customWidth="1"/>
    <col min="11" max="16384" width="9" style="7"/>
  </cols>
  <sheetData>
    <row r="1" spans="1:9" ht="28.5">
      <c r="A1" s="151" t="s">
        <v>306</v>
      </c>
      <c r="B1" s="151"/>
      <c r="C1" s="151"/>
    </row>
    <row r="2" spans="1:9" ht="20.100000000000001" customHeight="1">
      <c r="A2" s="8"/>
      <c r="B2" s="9"/>
      <c r="C2" s="10" t="s">
        <v>290</v>
      </c>
    </row>
    <row r="3" spans="1:9" ht="9.9499999999999993" customHeight="1" thickBot="1">
      <c r="A3" s="8"/>
      <c r="B3" s="9"/>
      <c r="C3" s="11"/>
    </row>
    <row r="4" spans="1:9" s="16" customFormat="1" ht="20.100000000000001" customHeight="1">
      <c r="A4" s="12" t="s">
        <v>10</v>
      </c>
      <c r="B4" s="13"/>
      <c r="C4" s="14"/>
      <c r="D4" s="15"/>
      <c r="E4" s="15"/>
      <c r="F4" s="15"/>
      <c r="G4" s="15"/>
      <c r="H4" s="15"/>
    </row>
    <row r="5" spans="1:9" s="16" customFormat="1" ht="20.100000000000001" customHeight="1">
      <c r="A5" s="17" t="s">
        <v>196</v>
      </c>
      <c r="B5" s="18"/>
      <c r="C5" s="19"/>
      <c r="D5" s="15"/>
      <c r="E5" s="15"/>
      <c r="F5" s="15"/>
      <c r="G5" s="15"/>
      <c r="H5" s="15"/>
    </row>
    <row r="6" spans="1:9" s="16" customFormat="1" ht="20.100000000000001" customHeight="1" thickBot="1">
      <c r="A6" s="20" t="s">
        <v>140</v>
      </c>
      <c r="B6" s="21"/>
      <c r="C6" s="22"/>
      <c r="D6" s="15"/>
      <c r="E6" s="15"/>
      <c r="F6" s="15"/>
      <c r="G6" s="15"/>
      <c r="H6" s="15"/>
    </row>
    <row r="7" spans="1:9" s="8" customFormat="1" ht="9.9499999999999993" customHeight="1">
      <c r="A7" s="23"/>
      <c r="B7" s="24"/>
      <c r="C7" s="25"/>
      <c r="D7" s="26"/>
      <c r="E7" s="26"/>
      <c r="F7" s="26"/>
      <c r="G7" s="26"/>
      <c r="H7" s="26"/>
    </row>
    <row r="8" spans="1:9" s="6" customFormat="1" ht="20.100000000000001" customHeight="1">
      <c r="A8" s="177" t="s">
        <v>307</v>
      </c>
      <c r="B8" s="178"/>
      <c r="C8" s="179"/>
      <c r="I8" s="7"/>
    </row>
    <row r="9" spans="1:9" s="6" customFormat="1" ht="20.100000000000001" customHeight="1">
      <c r="A9" s="67" t="s">
        <v>308</v>
      </c>
      <c r="B9" s="136"/>
      <c r="C9" s="45" t="str">
        <f>IF(D9=1,"← 選択してください",IF(D9=2,"← 選択しないでください",""))</f>
        <v>← 選択してください</v>
      </c>
      <c r="D9" s="6">
        <f>IF(B9="",1,0)</f>
        <v>1</v>
      </c>
      <c r="E9" s="6">
        <f>IF(B9="",-1,1)</f>
        <v>-1</v>
      </c>
      <c r="I9" s="7"/>
    </row>
    <row r="10" spans="1:9" s="6" customFormat="1" ht="20.100000000000001" customHeight="1">
      <c r="A10" s="55" t="s">
        <v>309</v>
      </c>
      <c r="B10" s="54"/>
      <c r="C10" s="45" t="str">
        <f>IF(D10=1,"← 選択してください",IF(D10=2,"← 選択しないでください",""))</f>
        <v/>
      </c>
      <c r="D10" s="6">
        <f>IF(E$9=1,IF(B10="",1,0),IF(B10="",0,2))</f>
        <v>0</v>
      </c>
      <c r="E10" s="6">
        <f>IF(B10=【非表示】選択リスト!C$64,1,0)</f>
        <v>0</v>
      </c>
      <c r="I10" s="7"/>
    </row>
    <row r="11" spans="1:9" s="6" customFormat="1" ht="20.100000000000001" customHeight="1">
      <c r="A11" s="55" t="s">
        <v>310</v>
      </c>
      <c r="B11" s="146"/>
      <c r="C11" s="45" t="str" cm="1">
        <f t="array" ref="C11">_xlfn.IFS(D11=0,"",D11=1,"",D11=2,"← 記入しないでください",D11=3,"← 製造事業者が間違っていませんか")</f>
        <v/>
      </c>
      <c r="D11" s="6">
        <f>IF(B10=【非表示】選択リスト!C$64,IF(B11="",0,1),IF(B11="",0,2))</f>
        <v>0</v>
      </c>
      <c r="I11" s="7"/>
    </row>
    <row r="12" spans="1:9" s="6" customFormat="1" ht="20.100000000000001" customHeight="1">
      <c r="A12" s="154" t="s">
        <v>311</v>
      </c>
      <c r="B12" s="63"/>
      <c r="C12" s="45" t="str" cm="1">
        <f t="array" ref="C12">_xlfn.IFS(D12=0,"OK",D12=1,"",D12=2,"← チェックを外してください",D12=3,"← 法人登記簿謄本等を添付してください",D12=4,"← 正しくチェックしてください",D12=5,"← チェックしてください")</f>
        <v/>
      </c>
      <c r="D12" s="6">
        <f>IF(E$10=1,IF(OR(AND(E12=TRUE,F12=FALSE,G12=FALSE),AND(E12=FALSE,F12=TRUE,G12=FALSE)),0,IF(AND(E12=FALSE,F12=FALSE,G12=FALSE),5,IF(AND(E12=FALSE,F12=FALSE,G12=TRUE),0,4))),IF(AND(E12=FALSE,F12=FALSE,G12=FALSE),1,2))</f>
        <v>1</v>
      </c>
      <c r="E12" s="6" t="b">
        <v>0</v>
      </c>
      <c r="F12" s="6" t="b">
        <v>0</v>
      </c>
      <c r="G12" s="6" t="b">
        <v>0</v>
      </c>
      <c r="I12" s="7"/>
    </row>
    <row r="13" spans="1:9" s="6" customFormat="1" ht="20.100000000000001" customHeight="1">
      <c r="A13" s="155"/>
      <c r="B13" s="70"/>
      <c r="C13" s="58" t="str" cm="1">
        <f t="array" ref="C13">_xlfn.IFS(D13=0,"OK",D13=1,"← 記入してください",D13=2,"← 正しく記入してください",D13=3,"",D13=4,"← 記入しないでください",D13=5,"")</f>
        <v/>
      </c>
      <c r="D13" s="6">
        <f>IF(D12=0,IF(E12=TRUE,E13,IF(F12=TRUE,F13,IF($B13="",G13,4))),3)</f>
        <v>3</v>
      </c>
      <c r="E13" s="6">
        <f>IF(E12=FALSE,-1,IF(LEN($B13)=13,0,IF($B13="",1,2)))</f>
        <v>-1</v>
      </c>
      <c r="F13" s="6">
        <f>IF(F12=FALSE,-1,IF(LEN($B13)=20,0,IF($B13="",1,2)))</f>
        <v>-1</v>
      </c>
      <c r="G13" s="6">
        <f>IF(G12=TRUE,0,-1)</f>
        <v>-1</v>
      </c>
      <c r="I13" s="7"/>
    </row>
    <row r="14" spans="1:9" s="6" customFormat="1" ht="34.5" customHeight="1">
      <c r="A14" s="150" t="s">
        <v>329</v>
      </c>
      <c r="B14" s="54"/>
      <c r="C14" s="61" t="str">
        <f>IF(D14=1,"",IF(D14=2,"← 選択しないでください",""))</f>
        <v/>
      </c>
      <c r="D14" s="6">
        <f>IF(E$10=1,IF(B14="",1,0),IF(B14="",0,2))</f>
        <v>0</v>
      </c>
      <c r="E14" s="6">
        <f>IF(OR(B14=【非表示】選択リスト!B$20,B14=【非表示】選択リスト!B$23),0,IF(B14=【非表示】選択リスト!B$21,1,IF(B14=【非表示】選択リスト!B$22,2,-1)))</f>
        <v>-1</v>
      </c>
      <c r="I14" s="7"/>
    </row>
    <row r="15" spans="1:9" s="6" customFormat="1" ht="34.5" customHeight="1">
      <c r="A15" s="150" t="s">
        <v>312</v>
      </c>
      <c r="B15" s="148"/>
      <c r="C15" s="45" t="str" cm="1">
        <f t="array" ref="C15">_xlfn.IFS(D15=0,"",D15=1,"",D15=2,"← 記入しないでください",D15=3,"← 製造事業者が間違っていませんか")</f>
        <v/>
      </c>
      <c r="D15" s="6">
        <f>IF(E$14&gt;=1,IF(B15="",1,0),IF(B15="",0,2))</f>
        <v>0</v>
      </c>
      <c r="I15" s="7"/>
    </row>
    <row r="16" spans="1:9" s="6" customFormat="1" ht="34.5" customHeight="1">
      <c r="A16" s="150" t="s">
        <v>313</v>
      </c>
      <c r="B16" s="148"/>
      <c r="C16" s="45" t="str" cm="1">
        <f t="array" ref="C16">_xlfn.IFS(D16=0,"",D16=1,"",D16=2,"← 記入しないでください",D16=3,"← 製造事業者が間違っていませんか")</f>
        <v/>
      </c>
      <c r="D16" s="6">
        <f>IF(E$14&gt;=2,IF(B16="",1,0),IF(B16="",0,2))</f>
        <v>0</v>
      </c>
      <c r="I16" s="7"/>
    </row>
    <row r="17" spans="1:9" s="6" customFormat="1" ht="34.5" customHeight="1">
      <c r="A17" s="55" t="s">
        <v>314</v>
      </c>
      <c r="B17" s="147"/>
      <c r="C17" s="45" t="str" cm="1">
        <f t="array" ref="C17">_xlfn.IFS(D17=0,"",D17=1,"",D17=2,"← 記入しないでください",D17=3,"← 製造事業者が間違っていませんか")</f>
        <v/>
      </c>
      <c r="D17" s="6">
        <f>IF(E$9=1,IF(B17="",1,0),IF(B17="",0,2))</f>
        <v>0</v>
      </c>
      <c r="I17" s="7"/>
    </row>
    <row r="18" spans="1:9" s="6" customFormat="1" ht="20.100000000000001" customHeight="1">
      <c r="A18" s="180" t="s">
        <v>315</v>
      </c>
      <c r="B18" s="63"/>
      <c r="C18" s="163" t="str" cm="1">
        <f t="array" ref="C18">_xlfn.IFS(D18=0,"",D18=1,"",D18=2,"← 記入してください",D18=3,"← 記入しないでください",D18=4,"← 正しく記入してください")</f>
        <v/>
      </c>
      <c r="D18" s="6">
        <f>IF(E$9=1,IF(OR(AND(E18=TRUE,F18=FALSE),AND(E18=FALSE,F18=TRUE)),IF(B19="",1,4),IF(AND(E18=FALSE,F18=FALSE),IF(B19="",2,0),4)),IF(AND(E18=FALSE,F18=FALSE,B19=""),0,3))</f>
        <v>0</v>
      </c>
      <c r="E18" s="6" t="b">
        <v>0</v>
      </c>
      <c r="F18" s="6" t="b">
        <v>0</v>
      </c>
      <c r="I18" s="7"/>
    </row>
    <row r="19" spans="1:9" s="6" customFormat="1" ht="20.100000000000001" customHeight="1">
      <c r="A19" s="181"/>
      <c r="B19" s="69"/>
      <c r="C19" s="164"/>
      <c r="I19" s="7"/>
    </row>
    <row r="20" spans="1:9" s="6" customFormat="1" ht="20.100000000000001" customHeight="1">
      <c r="A20" s="180" t="s">
        <v>316</v>
      </c>
      <c r="B20" s="63"/>
      <c r="C20" s="163" t="str" cm="1">
        <f t="array" ref="C20">_xlfn.IFS(D21=0,"",D21=1,"← 記入してください",D21=2,"← 正しく記入してください",D21=3,"",D21=4,"← 記入しないでください")</f>
        <v/>
      </c>
      <c r="D20" s="47"/>
      <c r="E20" s="6" t="b">
        <v>0</v>
      </c>
      <c r="I20" s="7"/>
    </row>
    <row r="21" spans="1:9" s="6" customFormat="1" ht="20.100000000000001" customHeight="1">
      <c r="A21" s="181"/>
      <c r="B21" s="70"/>
      <c r="C21" s="164"/>
      <c r="D21" s="6">
        <f>IF(E$9=1,IF(E20=FALSE,IF(B21="",0,2),IF(LEN(B21)=16,0,2)),IF(AND(E20=FALSE,B21=""),0,4))</f>
        <v>0</v>
      </c>
      <c r="I21" s="7"/>
    </row>
    <row r="22" spans="1:9" s="6" customFormat="1" ht="20.100000000000001" customHeight="1">
      <c r="A22" s="180" t="s">
        <v>317</v>
      </c>
      <c r="B22" s="63"/>
      <c r="C22" s="163" t="str" cm="1">
        <f t="array" ref="C22">_xlfn.IFS(D23=0,"",D23=1,"← 記入してください",D23=2,"← 正しく記入してください",D23=3,"",D23=4,"← 記入しないでください")</f>
        <v/>
      </c>
      <c r="D22" s="47"/>
      <c r="E22" s="6" t="b">
        <v>0</v>
      </c>
      <c r="I22" s="7"/>
    </row>
    <row r="23" spans="1:9" s="6" customFormat="1" ht="35.1" customHeight="1">
      <c r="A23" s="181"/>
      <c r="B23" s="70"/>
      <c r="C23" s="164"/>
      <c r="D23" s="6">
        <f>IF(E$9=1,IF(E22=FALSE,IF(B23="",0,2),IF(B23="",2,0)),IF(AND(E22=FALSE,B23=""),0,4))</f>
        <v>0</v>
      </c>
      <c r="I23" s="7"/>
    </row>
    <row r="24" spans="1:9" s="6" customFormat="1" ht="20.100000000000001" customHeight="1">
      <c r="A24" s="67" t="s">
        <v>318</v>
      </c>
      <c r="B24" s="136"/>
      <c r="C24" s="45" t="str">
        <f>IF(D24=1,"← 選択してください",IF(D24=2,"← 選択しないでください",""))</f>
        <v>← 選択してください</v>
      </c>
      <c r="D24" s="6">
        <f>IF(B24="",1,0)</f>
        <v>1</v>
      </c>
      <c r="E24" s="6">
        <f>IF(B24="",-1,1)</f>
        <v>-1</v>
      </c>
      <c r="I24" s="7"/>
    </row>
    <row r="25" spans="1:9" s="6" customFormat="1" ht="20.100000000000001" customHeight="1">
      <c r="A25" s="55" t="s">
        <v>319</v>
      </c>
      <c r="B25" s="54"/>
      <c r="C25" s="45" t="str">
        <f>IF(D25=1,"← 選択してください",IF(D25=2,"← 選択しないでください",""))</f>
        <v/>
      </c>
      <c r="D25" s="6">
        <f>IF(E$24=1,IF(B25="",1,0),IF(B25="",0,2))</f>
        <v>0</v>
      </c>
      <c r="E25" s="6">
        <f>IF(B25=【非表示】選択リスト!C$64,1,0)</f>
        <v>0</v>
      </c>
      <c r="I25" s="7"/>
    </row>
    <row r="26" spans="1:9" s="6" customFormat="1" ht="20.100000000000001" customHeight="1">
      <c r="A26" s="55" t="s">
        <v>320</v>
      </c>
      <c r="B26" s="146"/>
      <c r="C26" s="45" t="str" cm="1">
        <f t="array" ref="C26">_xlfn.IFS(D26=0,"",D26=1,"",D26=2,"← 記入しないでください",D26=3,"← 製造事業者が間違っていませんか")</f>
        <v/>
      </c>
      <c r="D26" s="6">
        <f>IF(B25=【非表示】選択リスト!C$64,IF(B26="",0,1),IF(B26="",0,2))</f>
        <v>0</v>
      </c>
      <c r="I26" s="7"/>
    </row>
    <row r="27" spans="1:9" s="6" customFormat="1" ht="19.5" customHeight="1">
      <c r="A27" s="154" t="s">
        <v>321</v>
      </c>
      <c r="B27" s="71"/>
      <c r="C27" s="45" t="str" cm="1">
        <f t="array" ref="C27">_xlfn.IFS(D27=0,"OK",D27=1,"",D27=2,"← チェックを外してください",D27=3,"← 法人登記簿謄本等を添付してください",D27=4,"← 正しくチェックしてください",D27=5,"← チェックしてください")</f>
        <v/>
      </c>
      <c r="D27" s="6">
        <f>IF(E$25=1,IF(OR(AND(E27=TRUE,F27=FALSE,G27=FALSE),AND(E27=FALSE,F27=TRUE,G27=FALSE)),0,IF(AND(E27=FALSE,F27=FALSE,G27=FALSE),5,IF(AND(E27=FALSE,F27=FALSE,G27=TRUE),0,4))),IF(AND(E27=FALSE,F27=FALSE,G27=FALSE),1,2))</f>
        <v>1</v>
      </c>
      <c r="E27" s="6" t="b">
        <v>0</v>
      </c>
      <c r="F27" s="6" t="b">
        <v>0</v>
      </c>
      <c r="G27" s="6" t="b">
        <v>0</v>
      </c>
      <c r="I27" s="7"/>
    </row>
    <row r="28" spans="1:9" s="6" customFormat="1" ht="19.5" customHeight="1">
      <c r="A28" s="155"/>
      <c r="B28" s="72"/>
      <c r="C28" s="58" t="str" cm="1">
        <f t="array" ref="C28">_xlfn.IFS(D28=0,"OK",D28=1,"← 記入してください",D28=2,"← 正しく記入してください",D28=3,"",D28=4,"← 記入しないでください")</f>
        <v/>
      </c>
      <c r="D28" s="6">
        <f>IF(D27=0,IF(E27=TRUE,E28,IF(F27=TRUE,F28,IF($B28="",G28,4))),3)</f>
        <v>3</v>
      </c>
      <c r="E28" s="6">
        <f>IF(E27=FALSE,-1,IF(LEN($B28)=13,0,IF($B28="",1,2)))</f>
        <v>-1</v>
      </c>
      <c r="F28" s="6">
        <f>IF(F27=FALSE,-1,IF(LEN($B28)=20,0,IF($B28="",1,2)))</f>
        <v>-1</v>
      </c>
      <c r="G28" s="6">
        <f>IF(G27=TRUE,0,-1)</f>
        <v>-1</v>
      </c>
      <c r="I28" s="7"/>
    </row>
    <row r="29" spans="1:9" s="6" customFormat="1" ht="34.5" customHeight="1">
      <c r="A29" s="150" t="s">
        <v>328</v>
      </c>
      <c r="B29" s="68"/>
      <c r="C29" s="61" t="str">
        <f>IF(D29=1,"",IF(D29=2,"← 選択しないでください",""))</f>
        <v/>
      </c>
      <c r="D29" s="6">
        <f>IF(E$25=1,IF(B29="",1,0),IF(B29="",0,2))</f>
        <v>0</v>
      </c>
      <c r="E29" s="6">
        <f>IF(OR(B29=【非表示】選択リスト!B$20,B29=【非表示】選択リスト!B$23),0,IF(B29=【非表示】選択リスト!B$21,1,IF(B29=【非表示】選択リスト!B$22,2,-1)))</f>
        <v>-1</v>
      </c>
      <c r="I29" s="7"/>
    </row>
    <row r="30" spans="1:9" s="6" customFormat="1" ht="34.5" customHeight="1">
      <c r="A30" s="150" t="s">
        <v>322</v>
      </c>
      <c r="B30" s="148"/>
      <c r="C30" s="45" t="str" cm="1">
        <f t="array" ref="C30">_xlfn.IFS(D30=0,"",D30=1,"",D30=2,"← 記入しないでください",D30=3,"← 製造事業者が間違っていませんか")</f>
        <v/>
      </c>
      <c r="D30" s="6">
        <f>IF(E$29&gt;=1,IF(B30="",1,0),IF(B30="",0,2))</f>
        <v>0</v>
      </c>
      <c r="I30" s="7"/>
    </row>
    <row r="31" spans="1:9" s="6" customFormat="1" ht="34.5" customHeight="1">
      <c r="A31" s="150" t="s">
        <v>323</v>
      </c>
      <c r="B31" s="148"/>
      <c r="C31" s="45" t="str" cm="1">
        <f t="array" ref="C31">_xlfn.IFS(D31=0,"",D31=1,"",D31=2,"← 記入しないでください",D31=3,"← 製造事業者が間違っていませんか")</f>
        <v/>
      </c>
      <c r="D31" s="6">
        <f>IF(E$29&gt;=2,IF(B31="",1,0),IF(B31="",0,2))</f>
        <v>0</v>
      </c>
      <c r="I31" s="7"/>
    </row>
    <row r="32" spans="1:9" s="6" customFormat="1" ht="20.100000000000001" customHeight="1">
      <c r="A32" s="55" t="s">
        <v>324</v>
      </c>
      <c r="B32" s="147"/>
      <c r="C32" s="45" t="str" cm="1">
        <f t="array" ref="C32">_xlfn.IFS(D32=0,"",D32=1,"",D32=2,"← 記入しないでください",D32=3,"← 製造事業者が間違っていませんか")</f>
        <v/>
      </c>
      <c r="D32" s="6">
        <f>IF(E$24=1,IF(B32="",1,0),IF(B32="",0,2))</f>
        <v>0</v>
      </c>
      <c r="I32" s="7"/>
    </row>
    <row r="33" spans="1:9" s="6" customFormat="1" ht="20.100000000000001" customHeight="1">
      <c r="A33" s="180" t="s">
        <v>325</v>
      </c>
      <c r="B33" s="63"/>
      <c r="C33" s="163" t="str" cm="1">
        <f t="array" ref="C33">_xlfn.IFS(D33=0,"",D33=1,"",D33=2,"← 記入してください",D33=3,"← 記入しないでください",D33=4,"← 正しく記入してください")</f>
        <v/>
      </c>
      <c r="D33" s="6">
        <f>IF(E$24=1,IF(OR(AND(E33=TRUE,F33=FALSE),AND(E33=FALSE,F33=TRUE)),IF(B34="",1,4),IF(AND(E33=FALSE,F33=FALSE),IF(B34="",2,0),4)),IF(AND(E33=FALSE,F33=FALSE,B34=""),0,3))</f>
        <v>0</v>
      </c>
      <c r="E33" s="6" t="b">
        <v>0</v>
      </c>
      <c r="F33" s="6" t="b">
        <v>0</v>
      </c>
      <c r="I33" s="7"/>
    </row>
    <row r="34" spans="1:9" s="6" customFormat="1" ht="20.100000000000001" customHeight="1">
      <c r="A34" s="181"/>
      <c r="B34" s="69"/>
      <c r="C34" s="164"/>
      <c r="I34" s="7"/>
    </row>
    <row r="35" spans="1:9" s="6" customFormat="1" ht="20.100000000000001" customHeight="1">
      <c r="A35" s="180" t="s">
        <v>326</v>
      </c>
      <c r="B35" s="63"/>
      <c r="C35" s="163" t="str" cm="1">
        <f t="array" ref="C35">_xlfn.IFS(D36=0,"",D36=1,"← 記入してください",D36=2,"← 正しく記入してください",D36=3,"",D36=4,"← 記入しないでください")</f>
        <v/>
      </c>
      <c r="D35" s="47"/>
      <c r="E35" s="6" t="b">
        <v>0</v>
      </c>
      <c r="I35" s="7"/>
    </row>
    <row r="36" spans="1:9" s="6" customFormat="1" ht="20.100000000000001" customHeight="1">
      <c r="A36" s="181"/>
      <c r="B36" s="70"/>
      <c r="C36" s="164"/>
      <c r="D36" s="6">
        <f>IF(E$24=1,IF(E35=FALSE,IF(B36="",0,2),IF(LEN(B36)=16,0,2)),IF(AND(E35=FALSE,B36=""),0,4))</f>
        <v>0</v>
      </c>
      <c r="I36" s="7"/>
    </row>
    <row r="37" spans="1:9" s="6" customFormat="1" ht="20.100000000000001" customHeight="1">
      <c r="A37" s="180" t="s">
        <v>327</v>
      </c>
      <c r="B37" s="63"/>
      <c r="C37" s="163" t="str" cm="1">
        <f t="array" ref="C37">_xlfn.IFS(D38=0,"",D38=1,"← 記入してください",D38=2,"← 正しく記入してください",D38=3,"",D38=4,"← 記入しないでください")</f>
        <v/>
      </c>
      <c r="D37" s="47"/>
      <c r="E37" s="6" t="b">
        <v>0</v>
      </c>
      <c r="I37" s="7"/>
    </row>
    <row r="38" spans="1:9" s="6" customFormat="1" ht="35.1" customHeight="1">
      <c r="A38" s="181"/>
      <c r="B38" s="70"/>
      <c r="C38" s="164"/>
      <c r="D38" s="6">
        <f>IF(E$24=1,IF(E37=FALSE,IF(B38="",0,2),IF(B38="",2,0)),IF(AND(E37=FALSE,B38=""),0,4))</f>
        <v>0</v>
      </c>
      <c r="I38" s="7"/>
    </row>
    <row r="39" spans="1:9" s="6" customFormat="1" ht="20.100000000000001" customHeight="1">
      <c r="A39" s="67" t="s">
        <v>330</v>
      </c>
      <c r="B39" s="136"/>
      <c r="C39" s="45" t="str">
        <f>IF(D39=1,"← 選択してください",IF(D39=2,"← 選択しないでください",""))</f>
        <v>← 選択してください</v>
      </c>
      <c r="D39" s="6">
        <f>IF(B39="",1,0)</f>
        <v>1</v>
      </c>
      <c r="E39" s="6">
        <f>IF(B39="",-1,1)</f>
        <v>-1</v>
      </c>
      <c r="I39" s="7"/>
    </row>
    <row r="40" spans="1:9" s="6" customFormat="1" ht="20.100000000000001" customHeight="1">
      <c r="A40" s="55" t="s">
        <v>331</v>
      </c>
      <c r="B40" s="54"/>
      <c r="C40" s="45" t="str">
        <f>IF(D40=1,"← 選択してください",IF(D40=2,"← 選択しないでください",""))</f>
        <v/>
      </c>
      <c r="D40" s="6">
        <f>IF(E$39=1,IF(B40="",1,0),IF(B40="",0,2))</f>
        <v>0</v>
      </c>
      <c r="E40" s="6">
        <f>IF(B40=【非表示】選択リスト!C$64,1,0)</f>
        <v>0</v>
      </c>
      <c r="I40" s="7"/>
    </row>
    <row r="41" spans="1:9" s="6" customFormat="1" ht="20.100000000000001" customHeight="1">
      <c r="A41" s="55" t="s">
        <v>332</v>
      </c>
      <c r="B41" s="146"/>
      <c r="C41" s="45" t="str" cm="1">
        <f t="array" ref="C41">_xlfn.IFS(D41=0,"",D41=1,"",D41=2,"← 記入しないでください",D41=3,"← 製造事業者が間違っていませんか")</f>
        <v/>
      </c>
      <c r="D41" s="6">
        <f>IF(B40=【非表示】選択リスト!C$64,IF(B41="",0,1),IF(B41="",0,2))</f>
        <v>0</v>
      </c>
      <c r="I41" s="7"/>
    </row>
    <row r="42" spans="1:9" s="6" customFormat="1" ht="19.5" customHeight="1">
      <c r="A42" s="154" t="s">
        <v>333</v>
      </c>
      <c r="B42" s="63"/>
      <c r="C42" s="45" t="str" cm="1">
        <f t="array" ref="C42">_xlfn.IFS(D42=0,"OK",D42=1,"",D42=2,"← チェックを外してください",D42=3,"← 法人登記簿謄本等を添付してください",D42=4,"← 正しくチェックしてください",D42=5,"← チェックしてください")</f>
        <v/>
      </c>
      <c r="D42" s="6">
        <f>IF(E$40=1,IF(OR(AND(E42=TRUE,F42=FALSE,G42=FALSE),AND(E42=FALSE,F42=TRUE,G42=FALSE)),0,IF(AND(E42=FALSE,F42=FALSE,G42=FALSE),5,IF(AND(E42=FALSE,F42=FALSE,G42=TRUE),0,4))),IF(AND(E42=FALSE,F42=FALSE,G42=FALSE),1,2))</f>
        <v>1</v>
      </c>
      <c r="E42" s="6" t="b">
        <v>0</v>
      </c>
      <c r="F42" s="6" t="b">
        <v>0</v>
      </c>
      <c r="G42" s="6" t="b">
        <v>0</v>
      </c>
      <c r="I42" s="7"/>
    </row>
    <row r="43" spans="1:9" s="6" customFormat="1" ht="19.5" customHeight="1">
      <c r="A43" s="155"/>
      <c r="B43" s="70"/>
      <c r="C43" s="58" t="str" cm="1">
        <f t="array" ref="C43">_xlfn.IFS(D43=0,"OK",D43=1,"← 記入してください",D43=2,"← 正しく記入してください",D43=3,"",D43=4,"← 記入しないでください")</f>
        <v/>
      </c>
      <c r="D43" s="6">
        <f>IF(D42=0,IF(E42=TRUE,E43,IF(F42=TRUE,F43,IF($B43="",G43,4))),3)</f>
        <v>3</v>
      </c>
      <c r="E43" s="6">
        <f>IF(E42=FALSE,-1,IF(LEN($B43)=13,0,IF($B43="",1,2)))</f>
        <v>-1</v>
      </c>
      <c r="F43" s="6">
        <f>IF(F42=FALSE,-1,IF(LEN($B43)=20,0,IF($B43="",1,2)))</f>
        <v>-1</v>
      </c>
      <c r="G43" s="6">
        <f>IF(G42=TRUE,0,-1)</f>
        <v>-1</v>
      </c>
      <c r="I43" s="7"/>
    </row>
    <row r="44" spans="1:9" s="6" customFormat="1" ht="34.5" customHeight="1">
      <c r="A44" s="150" t="s">
        <v>334</v>
      </c>
      <c r="B44" s="54"/>
      <c r="C44" s="61" t="str">
        <f>IF(D44=1,"",IF(D44=2,"← 選択しないでください",""))</f>
        <v/>
      </c>
      <c r="D44" s="6">
        <f>IF(E$40=1,IF(B44="",1,0),IF(B44="",0,2))</f>
        <v>0</v>
      </c>
      <c r="E44" s="6">
        <f>IF(OR(B44=【非表示】選択リスト!B$20,B44=【非表示】選択リスト!B$23),0,IF(B44=【非表示】選択リスト!B$21,1,IF(B44=【非表示】選択リスト!B$22,2,-1)))</f>
        <v>-1</v>
      </c>
      <c r="I44" s="7"/>
    </row>
    <row r="45" spans="1:9" s="6" customFormat="1" ht="34.5" customHeight="1">
      <c r="A45" s="150" t="s">
        <v>335</v>
      </c>
      <c r="B45" s="148"/>
      <c r="C45" s="45" t="str" cm="1">
        <f t="array" ref="C45">_xlfn.IFS(D45=0,"",D45=1,"",D45=2,"← 記入しないでください",D45=3,"← 製造事業者が間違っていませんか")</f>
        <v/>
      </c>
      <c r="D45" s="6">
        <f>IF(E$44&gt;=1,IF(B45="",1,0),IF(B45="",0,2))</f>
        <v>0</v>
      </c>
      <c r="I45" s="7"/>
    </row>
    <row r="46" spans="1:9" s="6" customFormat="1" ht="34.5" customHeight="1">
      <c r="A46" s="150" t="s">
        <v>336</v>
      </c>
      <c r="B46" s="148"/>
      <c r="C46" s="45" t="str" cm="1">
        <f t="array" ref="C46">_xlfn.IFS(D46=0,"",D46=1,"",D46=2,"← 記入しないでください",D46=3,"← 製造事業者が間違っていませんか")</f>
        <v/>
      </c>
      <c r="D46" s="6">
        <f>IF(E$44&gt;=2,IF(B46="",1,0),IF(B46="",0,2))</f>
        <v>0</v>
      </c>
      <c r="I46" s="7"/>
    </row>
    <row r="47" spans="1:9" s="6" customFormat="1" ht="20.100000000000001" customHeight="1">
      <c r="A47" s="55" t="s">
        <v>337</v>
      </c>
      <c r="B47" s="147"/>
      <c r="C47" s="45" t="str" cm="1">
        <f t="array" ref="C47">_xlfn.IFS(D47=0,"",D47=1,"",D47=2,"← 記入しないでください",D47=3,"← 製造事業者が間違っていませんか")</f>
        <v/>
      </c>
      <c r="D47" s="6">
        <f>IF(E$39=1,IF(B47="",1,0),IF(B47="",0,2))</f>
        <v>0</v>
      </c>
      <c r="I47" s="7"/>
    </row>
    <row r="48" spans="1:9" s="6" customFormat="1" ht="20.100000000000001" customHeight="1">
      <c r="A48" s="180" t="s">
        <v>338</v>
      </c>
      <c r="B48" s="63"/>
      <c r="C48" s="163" t="str" cm="1">
        <f t="array" ref="C48">_xlfn.IFS(D48=0,"",D48=1,"",D48=2,"← 記入してください",D48=3,"← 記入しないでください",D48=4,"← 正しく記入してください")</f>
        <v/>
      </c>
      <c r="D48" s="6">
        <f>IF(E$39=1,IF(OR(AND(E48=TRUE,F48=FALSE),AND(E48=FALSE,F48=TRUE)),IF(B49="",1,4),IF(AND(E48=FALSE,F48=FALSE),IF(B49="",2,0),4)),IF(AND(E48=FALSE,F48=FALSE,B49=""),0,3))</f>
        <v>0</v>
      </c>
      <c r="E48" s="6" t="b">
        <v>0</v>
      </c>
      <c r="F48" s="6" t="b">
        <v>0</v>
      </c>
      <c r="I48" s="7"/>
    </row>
    <row r="49" spans="1:9" s="6" customFormat="1" ht="20.100000000000001" customHeight="1">
      <c r="A49" s="181"/>
      <c r="B49" s="69"/>
      <c r="C49" s="164"/>
      <c r="I49" s="7"/>
    </row>
    <row r="50" spans="1:9" s="6" customFormat="1" ht="20.100000000000001" customHeight="1">
      <c r="A50" s="180" t="s">
        <v>339</v>
      </c>
      <c r="B50" s="63"/>
      <c r="C50" s="163" t="str" cm="1">
        <f t="array" ref="C50">_xlfn.IFS(D51=0,"",D51=1,"← 記入してください",D51=2,"← 正しく記入してください",D51=3,"",D51=4,"← 記入しないでください")</f>
        <v/>
      </c>
      <c r="D50" s="47"/>
      <c r="E50" s="6" t="b">
        <v>0</v>
      </c>
      <c r="I50" s="7"/>
    </row>
    <row r="51" spans="1:9" s="6" customFormat="1" ht="20.100000000000001" customHeight="1">
      <c r="A51" s="181"/>
      <c r="B51" s="70"/>
      <c r="C51" s="164"/>
      <c r="D51" s="6">
        <f>IF(E$39=1,IF(E50=FALSE,IF(B51="",0,2),IF(LEN(B51)=16,0,2)),IF(AND(E50=FALSE,B51=""),0,4))</f>
        <v>0</v>
      </c>
      <c r="I51" s="7"/>
    </row>
    <row r="52" spans="1:9" s="6" customFormat="1" ht="20.100000000000001" customHeight="1">
      <c r="A52" s="180" t="s">
        <v>340</v>
      </c>
      <c r="B52" s="63"/>
      <c r="C52" s="163" t="str" cm="1">
        <f t="array" ref="C52">_xlfn.IFS(D53=0,"",D53=1,"← 記入してください",D53=2,"← 正しく記入してください",D53=3,"",D53=4,"← 記入しないでください")</f>
        <v/>
      </c>
      <c r="D52" s="47"/>
      <c r="E52" s="6" t="b">
        <v>0</v>
      </c>
      <c r="I52" s="7"/>
    </row>
    <row r="53" spans="1:9" s="6" customFormat="1" ht="35.1" customHeight="1">
      <c r="A53" s="181"/>
      <c r="B53" s="70"/>
      <c r="C53" s="164"/>
      <c r="D53" s="6">
        <f>IF(E$39=1,IF(E52=FALSE,IF(B53="",0,2),IF(B53="",2,0)),IF(AND(E52=FALSE,B53=""),0,4))</f>
        <v>0</v>
      </c>
      <c r="I53" s="7"/>
    </row>
    <row r="54" spans="1:9" s="6" customFormat="1" ht="20.100000000000001" customHeight="1">
      <c r="A54" s="67" t="s">
        <v>341</v>
      </c>
      <c r="B54" s="136"/>
      <c r="C54" s="45" t="str">
        <f>IF(D54=1,"← 選択してください",IF(D54=2,"← 選択しないでください",""))</f>
        <v>← 選択してください</v>
      </c>
      <c r="D54" s="6">
        <f>IF(B54="",1,0)</f>
        <v>1</v>
      </c>
      <c r="E54" s="6">
        <f>IF(B54="",-1,1)</f>
        <v>-1</v>
      </c>
      <c r="I54" s="7"/>
    </row>
    <row r="55" spans="1:9" s="6" customFormat="1" ht="20.100000000000001" customHeight="1">
      <c r="A55" s="55" t="s">
        <v>342</v>
      </c>
      <c r="B55" s="54"/>
      <c r="C55" s="45" t="str">
        <f>IF(D55=1,"← 選択してください",IF(D55=2,"← 選択しないでください",""))</f>
        <v/>
      </c>
      <c r="D55" s="6">
        <f>IF(E$54=1,IF(B55="",1,0),IF(B55="",0,2))</f>
        <v>0</v>
      </c>
      <c r="E55" s="6">
        <f>IF(B55=【非表示】選択リスト!C$64,1,0)</f>
        <v>0</v>
      </c>
      <c r="I55" s="7"/>
    </row>
    <row r="56" spans="1:9" s="6" customFormat="1" ht="20.100000000000001" customHeight="1">
      <c r="A56" s="55" t="s">
        <v>343</v>
      </c>
      <c r="B56" s="146"/>
      <c r="C56" s="45" t="str" cm="1">
        <f t="array" ref="C56">_xlfn.IFS(D56=0,"",D56=1,"",D56=2,"← 記入しないでください",D56=3,"← 製造事業者が間違っていませんか")</f>
        <v/>
      </c>
      <c r="D56" s="6">
        <f>IF(B55=【非表示】選択リスト!C$64,IF(B56="",0,1),IF(B56="",0,2))</f>
        <v>0</v>
      </c>
      <c r="I56" s="7"/>
    </row>
    <row r="57" spans="1:9" s="6" customFormat="1" ht="19.5" customHeight="1">
      <c r="A57" s="154" t="s">
        <v>344</v>
      </c>
      <c r="B57" s="63"/>
      <c r="C57" s="45" t="str" cm="1">
        <f t="array" ref="C57">_xlfn.IFS(D57=0,"OK",D57=1,"",D57=2,"← チェックを外してください",D57=3,"← 法人登記簿謄本等を添付してください",D57=4,"← 正しくチェックしてください",D57=5,"← チェックしてください")</f>
        <v/>
      </c>
      <c r="D57" s="6">
        <f>IF(E$55=1,IF(OR(AND(E57=TRUE,F57=FALSE,G57=FALSE),AND(E57=FALSE,F57=TRUE,G57=FALSE)),0,IF(AND(E57=FALSE,F57=FALSE,G57=FALSE),5,IF(AND(E57=FALSE,F57=FALSE,G57=TRUE),0,4))),IF(AND(E57=FALSE,F57=FALSE,G57=FALSE),1,2))</f>
        <v>1</v>
      </c>
      <c r="E57" s="6" t="b">
        <v>0</v>
      </c>
      <c r="F57" s="6" t="b">
        <v>0</v>
      </c>
      <c r="G57" s="6" t="b">
        <v>0</v>
      </c>
      <c r="I57" s="7"/>
    </row>
    <row r="58" spans="1:9" s="6" customFormat="1" ht="19.5" customHeight="1">
      <c r="A58" s="155"/>
      <c r="B58" s="70"/>
      <c r="C58" s="58" t="str" cm="1">
        <f t="array" ref="C58">_xlfn.IFS(D58=0,"OK",D58=1,"← 記入してください",D58=2,"← 正しく記入してください",D58=3,"",D58=4,"← 記入しないでください")</f>
        <v/>
      </c>
      <c r="D58" s="6">
        <f>IF(D57=0,IF(E57=TRUE,E58,IF(F57=TRUE,F58,IF($B58="",G58,4))),3)</f>
        <v>3</v>
      </c>
      <c r="E58" s="6">
        <f>IF(E57=FALSE,-1,IF(LEN($B58)=13,0,IF($B58="",1,2)))</f>
        <v>-1</v>
      </c>
      <c r="F58" s="6">
        <f>IF(F57=FALSE,-1,IF(LEN($B58)=20,0,IF($B58="",1,2)))</f>
        <v>-1</v>
      </c>
      <c r="G58" s="6">
        <f>IF(G57=TRUE,0,-1)</f>
        <v>-1</v>
      </c>
      <c r="I58" s="7"/>
    </row>
    <row r="59" spans="1:9" s="6" customFormat="1" ht="34.5" customHeight="1">
      <c r="A59" s="150" t="s">
        <v>345</v>
      </c>
      <c r="B59" s="54"/>
      <c r="C59" s="61" t="str">
        <f>IF(D59=1,"",IF(D59=2,"← 選択しないでください",""))</f>
        <v/>
      </c>
      <c r="D59" s="6">
        <f>IF(E$54=1,IF(B59="",1,0),IF(B59="",0,2))</f>
        <v>0</v>
      </c>
      <c r="E59" s="6">
        <f>IF(OR(B59=【非表示】選択リスト!B$20,B59=【非表示】選択リスト!B$23),0,IF(B59=【非表示】選択リスト!B$21,1,IF(B59=【非表示】選択リスト!B$22,2,-1)))</f>
        <v>-1</v>
      </c>
      <c r="I59" s="7"/>
    </row>
    <row r="60" spans="1:9" s="6" customFormat="1" ht="34.5" customHeight="1">
      <c r="A60" s="150" t="s">
        <v>346</v>
      </c>
      <c r="B60" s="148"/>
      <c r="C60" s="45" t="str" cm="1">
        <f t="array" ref="C60">_xlfn.IFS(D60=0,"",D60=1,"",D60=2,"← 記入しないでください",D60=3,"← 製造事業者が間違っていませんか")</f>
        <v/>
      </c>
      <c r="D60" s="6">
        <f>IF(E$59&gt;=1,IF(B60="",1,0),IF(B60="",0,2))</f>
        <v>0</v>
      </c>
      <c r="I60" s="7"/>
    </row>
    <row r="61" spans="1:9" s="6" customFormat="1" ht="34.5" customHeight="1">
      <c r="A61" s="150" t="s">
        <v>347</v>
      </c>
      <c r="B61" s="148"/>
      <c r="C61" s="45" t="str" cm="1">
        <f t="array" ref="C61">_xlfn.IFS(D61=0,"",D61=1,"",D61=2,"← 記入しないでください",D61=3,"← 製造事業者が間違っていませんか")</f>
        <v/>
      </c>
      <c r="D61" s="6">
        <f>IF(E$59&gt;=2,IF(B61="",1,0),IF(B61="",0,2))</f>
        <v>0</v>
      </c>
      <c r="I61" s="7"/>
    </row>
    <row r="62" spans="1:9" s="6" customFormat="1" ht="20.100000000000001" customHeight="1">
      <c r="A62" s="55" t="s">
        <v>348</v>
      </c>
      <c r="B62" s="147"/>
      <c r="C62" s="45" t="str" cm="1">
        <f t="array" ref="C62">_xlfn.IFS(D62=0,"",D62=1,"",D62=2,"← 記入しないでください",D62=3,"← 製造事業者が間違っていませんか")</f>
        <v/>
      </c>
      <c r="D62" s="6">
        <f>IF(E$54=1,IF(B62="",1,0),IF(B62="",0,2))</f>
        <v>0</v>
      </c>
      <c r="I62" s="7"/>
    </row>
    <row r="63" spans="1:9" s="6" customFormat="1" ht="20.100000000000001" customHeight="1">
      <c r="A63" s="180" t="s">
        <v>349</v>
      </c>
      <c r="B63" s="63"/>
      <c r="C63" s="163" t="str" cm="1">
        <f t="array" ref="C63">_xlfn.IFS(D63=0,"",D63=1,"",D63=2,"← 記入してください",D63=3,"← 記入しないでください",D63=4,"← 正しく記入してください")</f>
        <v/>
      </c>
      <c r="D63" s="6">
        <f>IF(E$54=1,IF(OR(AND(E63=TRUE,F63=FALSE),AND(E63=FALSE,F63=TRUE)),IF(B64="",1,4),IF(AND(E63=FALSE,F63=FALSE),IF(B64="",2,0),4)),IF(AND(E63=FALSE,F63=FALSE,B64=""),0,3))</f>
        <v>0</v>
      </c>
      <c r="E63" s="6" t="b">
        <v>0</v>
      </c>
      <c r="F63" s="6" t="b">
        <v>0</v>
      </c>
      <c r="I63" s="7"/>
    </row>
    <row r="64" spans="1:9" s="6" customFormat="1" ht="20.100000000000001" customHeight="1">
      <c r="A64" s="181"/>
      <c r="B64" s="69"/>
      <c r="C64" s="164"/>
      <c r="I64" s="7"/>
    </row>
    <row r="65" spans="1:9" s="6" customFormat="1" ht="20.100000000000001" customHeight="1">
      <c r="A65" s="180" t="s">
        <v>350</v>
      </c>
      <c r="B65" s="63"/>
      <c r="C65" s="163" t="str" cm="1">
        <f t="array" ref="C65">_xlfn.IFS(D66=0,"",D66=1,"← 記入してください",D66=2,"← 正しく記入してください",D66=3,"",D66=4,"← 記入しないでください")</f>
        <v/>
      </c>
      <c r="D65" s="47"/>
      <c r="E65" s="6" t="b">
        <v>0</v>
      </c>
      <c r="I65" s="7"/>
    </row>
    <row r="66" spans="1:9" s="6" customFormat="1" ht="20.100000000000001" customHeight="1">
      <c r="A66" s="181"/>
      <c r="B66" s="70"/>
      <c r="C66" s="164"/>
      <c r="D66" s="6">
        <f>IF(E$54=1,IF(E65=FALSE,IF(B66="",0,2),IF(LEN(B66)=16,0,2)),IF(AND(E65=FALSE,B66=""),0,4))</f>
        <v>0</v>
      </c>
      <c r="I66" s="7"/>
    </row>
    <row r="67" spans="1:9" s="6" customFormat="1" ht="20.100000000000001" customHeight="1">
      <c r="A67" s="180" t="s">
        <v>351</v>
      </c>
      <c r="B67" s="63"/>
      <c r="C67" s="163" t="str" cm="1">
        <f t="array" ref="C67">_xlfn.IFS(D68=0,"",D68=1,"← 記入してください",D68=2,"← 正しく記入してください",D68=3,"",D68=4,"← 記入しないでください")</f>
        <v/>
      </c>
      <c r="D67" s="47"/>
      <c r="E67" s="6" t="b">
        <v>0</v>
      </c>
      <c r="I67" s="7"/>
    </row>
    <row r="68" spans="1:9" s="6" customFormat="1" ht="35.1" customHeight="1">
      <c r="A68" s="181"/>
      <c r="B68" s="70"/>
      <c r="C68" s="164"/>
      <c r="D68" s="6">
        <f>IF(E$54=1,IF(E67=FALSE,IF(B68="",0,2),IF(B68="",2,0)),IF(AND(E67=FALSE,B68=""),0,4))</f>
        <v>0</v>
      </c>
      <c r="I68" s="7"/>
    </row>
    <row r="69" spans="1:9" s="6" customFormat="1" ht="20.100000000000001" customHeight="1">
      <c r="A69" s="67" t="s">
        <v>352</v>
      </c>
      <c r="B69" s="136"/>
      <c r="C69" s="45" t="str">
        <f>IF(D69=1,"← 選択してください",IF(D69=2,"← 選択しないでください",""))</f>
        <v>← 選択してください</v>
      </c>
      <c r="D69" s="6">
        <f>IF(B69="",1,0)</f>
        <v>1</v>
      </c>
      <c r="E69" s="6">
        <f>IF(B69="",-1,1)</f>
        <v>-1</v>
      </c>
      <c r="I69" s="7"/>
    </row>
    <row r="70" spans="1:9" s="6" customFormat="1" ht="20.100000000000001" customHeight="1">
      <c r="A70" s="55" t="s">
        <v>353</v>
      </c>
      <c r="B70" s="54"/>
      <c r="C70" s="45" t="str">
        <f>IF(D70=1,"← 選択してください",IF(D70=2,"← 選択しないでください",""))</f>
        <v/>
      </c>
      <c r="D70" s="6">
        <f>IF(E$69=1,IF(B70="",1,0),IF(B70="",0,2))</f>
        <v>0</v>
      </c>
      <c r="E70" s="6">
        <f>IF(B70=【非表示】選択リスト!C$64,1,0)</f>
        <v>0</v>
      </c>
      <c r="I70" s="7"/>
    </row>
    <row r="71" spans="1:9" s="6" customFormat="1" ht="20.100000000000001" customHeight="1">
      <c r="A71" s="55" t="s">
        <v>354</v>
      </c>
      <c r="B71" s="146"/>
      <c r="C71" s="45" t="str" cm="1">
        <f t="array" ref="C71">_xlfn.IFS(D71=0,"",D71=1,"",D71=2,"← 記入しないでください",D71=3,"← 製造事業者が間違っていませんか")</f>
        <v/>
      </c>
      <c r="D71" s="6">
        <f>IF(B70=【非表示】選択リスト!C$64,IF(B71="",0,1),IF(B71="",0,2))</f>
        <v>0</v>
      </c>
      <c r="I71" s="7"/>
    </row>
    <row r="72" spans="1:9" s="6" customFormat="1" ht="19.5" customHeight="1">
      <c r="A72" s="154" t="s">
        <v>355</v>
      </c>
      <c r="B72" s="63"/>
      <c r="C72" s="45" t="str" cm="1">
        <f t="array" ref="C72">_xlfn.IFS(D72=0,"OK",D72=1,"",D72=2,"← チェックを外してください",D72=3,"← 法人登記簿謄本等を添付してください",D72=4,"← 正しくチェックしてください",D72=5,"← チェックしてください")</f>
        <v/>
      </c>
      <c r="D72" s="6">
        <f>IF(E$70=1,IF(OR(AND(E72=TRUE,F72=FALSE,G72=FALSE),AND(E72=FALSE,F72=TRUE,G72=FALSE)),0,IF(AND(E72=FALSE,F72=FALSE,G72=FALSE),5,IF(AND(E72=FALSE,F72=FALSE,G72=TRUE),0,4))),IF(AND(E72=FALSE,F72=FALSE,G72=FALSE),1,2))</f>
        <v>1</v>
      </c>
      <c r="E72" s="6" t="b">
        <v>0</v>
      </c>
      <c r="F72" s="6" t="b">
        <v>0</v>
      </c>
      <c r="G72" s="6" t="b">
        <v>0</v>
      </c>
      <c r="I72" s="7"/>
    </row>
    <row r="73" spans="1:9" s="6" customFormat="1" ht="19.5" customHeight="1">
      <c r="A73" s="155"/>
      <c r="B73" s="70"/>
      <c r="C73" s="58" t="str" cm="1">
        <f t="array" ref="C73">_xlfn.IFS(D73=0,"OK",D73=1,"← 記入してください",D73=2,"← 正しく記入してください",D73=3,"",D73=4,"← 記入しないでください")</f>
        <v/>
      </c>
      <c r="D73" s="6">
        <f>IF(D72=0,IF(E72=TRUE,E73,IF(F72=TRUE,F73,IF($B73="",G73,4))),3)</f>
        <v>3</v>
      </c>
      <c r="E73" s="6">
        <f>IF(E72=FALSE,-1,IF(LEN($B73)=13,0,IF($B73="",1,2)))</f>
        <v>-1</v>
      </c>
      <c r="F73" s="6">
        <f>IF(F72=FALSE,-1,IF(LEN($B73)=20,0,IF($B73="",1,2)))</f>
        <v>-1</v>
      </c>
      <c r="G73" s="6">
        <f>IF(G72=TRUE,0,-1)</f>
        <v>-1</v>
      </c>
      <c r="I73" s="7"/>
    </row>
    <row r="74" spans="1:9" s="6" customFormat="1" ht="34.5" customHeight="1">
      <c r="A74" s="150" t="s">
        <v>356</v>
      </c>
      <c r="B74" s="54"/>
      <c r="C74" s="61" t="str">
        <f>IF(D74=1,"",IF(D74=2,"← 選択しないでください",""))</f>
        <v/>
      </c>
      <c r="D74" s="6">
        <f>IF(E$70=1,IF(B74="",1,0),IF(B74="",0,2))</f>
        <v>0</v>
      </c>
      <c r="E74" s="6">
        <f>IF(OR(B74=【非表示】選択リスト!B$20,B74=【非表示】選択リスト!B$23),0,IF(B74=【非表示】選択リスト!B$21,1,IF(B74=【非表示】選択リスト!B$22,2,-1)))</f>
        <v>-1</v>
      </c>
      <c r="I74" s="7"/>
    </row>
    <row r="75" spans="1:9" s="6" customFormat="1" ht="34.5" customHeight="1">
      <c r="A75" s="150" t="s">
        <v>357</v>
      </c>
      <c r="B75" s="148"/>
      <c r="C75" s="45" t="str" cm="1">
        <f t="array" ref="C75">_xlfn.IFS(D75=0,"",D75=1,"",D75=2,"← 記入しないでください",D75=3,"← 製造事業者が間違っていませんか")</f>
        <v/>
      </c>
      <c r="D75" s="6">
        <f>IF(E$74&gt;=1,IF(B75="",1,0),IF(B75="",0,2))</f>
        <v>0</v>
      </c>
      <c r="I75" s="7"/>
    </row>
    <row r="76" spans="1:9" s="6" customFormat="1" ht="34.5" customHeight="1">
      <c r="A76" s="150" t="s">
        <v>358</v>
      </c>
      <c r="B76" s="148"/>
      <c r="C76" s="45" t="str" cm="1">
        <f t="array" ref="C76">_xlfn.IFS(D76=0,"",D76=1,"",D76=2,"← 記入しないでください",D76=3,"← 製造事業者が間違っていませんか")</f>
        <v/>
      </c>
      <c r="D76" s="6">
        <f>IF(E$74&gt;=2,IF(B76="",1,0),IF(B76="",0,2))</f>
        <v>0</v>
      </c>
      <c r="I76" s="7"/>
    </row>
    <row r="77" spans="1:9" s="6" customFormat="1" ht="20.100000000000001" customHeight="1">
      <c r="A77" s="55" t="s">
        <v>359</v>
      </c>
      <c r="B77" s="147"/>
      <c r="C77" s="45" t="str" cm="1">
        <f t="array" ref="C77">_xlfn.IFS(D77=0,"",D77=1,"",D77=2,"← 記入しないでください",D77=3,"← 製造事業者が間違っていませんか")</f>
        <v/>
      </c>
      <c r="D77" s="6">
        <f>IF(E$69=1,IF(B77="",1,0),IF(B77="",0,2))</f>
        <v>0</v>
      </c>
      <c r="I77" s="7"/>
    </row>
    <row r="78" spans="1:9" s="6" customFormat="1" ht="20.100000000000001" customHeight="1">
      <c r="A78" s="180" t="s">
        <v>360</v>
      </c>
      <c r="B78" s="63"/>
      <c r="C78" s="163" t="str" cm="1">
        <f t="array" ref="C78">_xlfn.IFS(D78=0,"",D78=1,"",D78=2,"← 記入してください",D78=3,"← 記入しないでください",D78=4,"← 正しく記入してください")</f>
        <v/>
      </c>
      <c r="D78" s="6">
        <f>IF(E$69=1,IF(OR(AND(E78=TRUE,F78=FALSE),AND(E78=FALSE,F78=TRUE)),IF(B79="",1,4),IF(AND(E78=FALSE,F78=FALSE),IF(B79="",2,0),4)),IF(AND(E78=FALSE,F78=FALSE,B79=""),0,3))</f>
        <v>0</v>
      </c>
      <c r="E78" s="6" t="b">
        <v>0</v>
      </c>
      <c r="F78" s="6" t="b">
        <v>0</v>
      </c>
      <c r="I78" s="7"/>
    </row>
    <row r="79" spans="1:9" s="6" customFormat="1" ht="20.100000000000001" customHeight="1">
      <c r="A79" s="181"/>
      <c r="B79" s="69"/>
      <c r="C79" s="164"/>
      <c r="I79" s="7"/>
    </row>
    <row r="80" spans="1:9" s="6" customFormat="1" ht="20.100000000000001" customHeight="1">
      <c r="A80" s="180" t="s">
        <v>361</v>
      </c>
      <c r="B80" s="63"/>
      <c r="C80" s="163" t="str" cm="1">
        <f t="array" ref="C80">_xlfn.IFS(D81=0,"",D81=1,"← 記入してください",D81=2,"← 正しく記入してください",D81=3,"",D81=4,"← 記入しないでください")</f>
        <v/>
      </c>
      <c r="D80" s="47"/>
      <c r="E80" s="6" t="b">
        <v>0</v>
      </c>
      <c r="I80" s="7"/>
    </row>
    <row r="81" spans="1:9" s="6" customFormat="1" ht="20.100000000000001" customHeight="1">
      <c r="A81" s="181"/>
      <c r="B81" s="70"/>
      <c r="C81" s="164"/>
      <c r="D81" s="6">
        <f>IF(E$69=1,IF(E80=FALSE,IF(B81="",0,2),IF(LEN(B81)=16,0,2)),IF(AND(E80=FALSE,B81=""),0,4))</f>
        <v>0</v>
      </c>
      <c r="I81" s="7"/>
    </row>
    <row r="82" spans="1:9" s="6" customFormat="1" ht="20.100000000000001" customHeight="1">
      <c r="A82" s="180" t="s">
        <v>362</v>
      </c>
      <c r="B82" s="63"/>
      <c r="C82" s="163" t="str" cm="1">
        <f t="array" ref="C82">_xlfn.IFS(D83=0,"",D83=1,"← 記入してください",D83=2,"← 正しく記入してください",D83=3,"",D83=4,"← 記入しないでください")</f>
        <v/>
      </c>
      <c r="D82" s="47"/>
      <c r="E82" s="6" t="b">
        <v>0</v>
      </c>
      <c r="I82" s="7"/>
    </row>
    <row r="83" spans="1:9" s="6" customFormat="1" ht="35.1" customHeight="1">
      <c r="A83" s="181"/>
      <c r="B83" s="70"/>
      <c r="C83" s="164"/>
      <c r="D83" s="6">
        <f>IF(E$69=1,IF(E82=FALSE,IF(B83="",0,2),IF(B83="",2,0)),IF(AND(E82=FALSE,B83=""),0,4))</f>
        <v>0</v>
      </c>
      <c r="I83" s="7"/>
    </row>
    <row r="84" spans="1:9" s="6" customFormat="1" ht="20.100000000000001" customHeight="1">
      <c r="A84" s="67" t="s">
        <v>363</v>
      </c>
      <c r="B84" s="136"/>
      <c r="C84" s="45" t="str">
        <f>IF(D84=1,"← 選択してください",IF(D84=2,"← 選択しないでください",""))</f>
        <v>← 選択してください</v>
      </c>
      <c r="D84" s="6">
        <f>IF(B84="",1,0)</f>
        <v>1</v>
      </c>
      <c r="E84" s="6">
        <f>IF(B84="",-1,1)</f>
        <v>-1</v>
      </c>
      <c r="I84" s="7"/>
    </row>
    <row r="85" spans="1:9" s="6" customFormat="1" ht="20.100000000000001" customHeight="1">
      <c r="A85" s="55" t="s">
        <v>364</v>
      </c>
      <c r="B85" s="54"/>
      <c r="C85" s="45" t="str">
        <f>IF(D85=1,"← 選択してください",IF(D85=2,"← 選択しないでください",""))</f>
        <v/>
      </c>
      <c r="D85" s="6">
        <f>IF(E$84=1,IF(B85="",1,0),IF(B85="",0,2))</f>
        <v>0</v>
      </c>
      <c r="E85" s="6">
        <f>IF(B85=【非表示】選択リスト!C$64,1,0)</f>
        <v>0</v>
      </c>
      <c r="I85" s="7"/>
    </row>
    <row r="86" spans="1:9" s="6" customFormat="1" ht="20.100000000000001" customHeight="1">
      <c r="A86" s="55" t="s">
        <v>365</v>
      </c>
      <c r="B86" s="146"/>
      <c r="C86" s="45" t="str" cm="1">
        <f t="array" ref="C86">_xlfn.IFS(D86=0,"",D86=1,"",D86=2,"← 記入しないでください",D86=3,"← 製造事業者が間違っていませんか")</f>
        <v/>
      </c>
      <c r="D86" s="6">
        <f>IF(B85=【非表示】選択リスト!C$64,IF(B86="",0,1),IF(B86="",0,2))</f>
        <v>0</v>
      </c>
      <c r="I86" s="7"/>
    </row>
    <row r="87" spans="1:9" s="6" customFormat="1" ht="19.5" customHeight="1">
      <c r="A87" s="154" t="s">
        <v>366</v>
      </c>
      <c r="B87" s="63"/>
      <c r="C87" s="45" t="str" cm="1">
        <f t="array" ref="C87">_xlfn.IFS(D87=0,"OK",D87=1,"",D87=2,"← チェックを外してください",D87=3,"← 法人登記簿謄本等を添付してください",D87=4,"← 正しくチェックしてください",D87=5,"← チェックしてください")</f>
        <v/>
      </c>
      <c r="D87" s="6">
        <f>IF(E$85=1,IF(OR(AND(E87=TRUE,F87=FALSE,G87=FALSE),AND(E87=FALSE,F87=TRUE,G87=FALSE)),0,IF(AND(E87=FALSE,F87=FALSE,G87=FALSE),5,IF(AND(E87=FALSE,F87=FALSE,G87=TRUE),0,4))),IF(AND(E87=FALSE,F87=FALSE,G87=FALSE),1,2))</f>
        <v>1</v>
      </c>
      <c r="E87" s="6" t="b">
        <v>0</v>
      </c>
      <c r="F87" s="6" t="b">
        <v>0</v>
      </c>
      <c r="G87" s="6" t="b">
        <v>0</v>
      </c>
      <c r="I87" s="7"/>
    </row>
    <row r="88" spans="1:9" s="6" customFormat="1" ht="19.5" customHeight="1">
      <c r="A88" s="155"/>
      <c r="B88" s="70"/>
      <c r="C88" s="58" t="str" cm="1">
        <f t="array" ref="C88">_xlfn.IFS(D88=0,"OK",D88=1,"← 記入してください",D88=2,"← 正しく記入してください",D88=3,"",D88=4,"← 記入しないでください")</f>
        <v/>
      </c>
      <c r="D88" s="6">
        <f>IF(D87=0,IF(E87=TRUE,E88,IF(F87=TRUE,F88,IF($B88="",G88,4))),3)</f>
        <v>3</v>
      </c>
      <c r="E88" s="6">
        <f>IF(E87=FALSE,-1,IF(LEN($B88)=13,0,IF($B88="",1,2)))</f>
        <v>-1</v>
      </c>
      <c r="F88" s="6">
        <f>IF(F87=FALSE,-1,IF(LEN($B88)=20,0,IF($B88="",1,2)))</f>
        <v>-1</v>
      </c>
      <c r="G88" s="6">
        <f>IF(G87=TRUE,0,-1)</f>
        <v>-1</v>
      </c>
      <c r="I88" s="7"/>
    </row>
    <row r="89" spans="1:9" s="6" customFormat="1" ht="34.5" customHeight="1">
      <c r="A89" s="150" t="s">
        <v>367</v>
      </c>
      <c r="B89" s="54"/>
      <c r="C89" s="61" t="str">
        <f>IF(D89=1,"",IF(D89=2,"← 選択しないでください",""))</f>
        <v/>
      </c>
      <c r="D89" s="6">
        <f>IF(E$85=1,IF(B89="",1,0),IF(B89="",0,2))</f>
        <v>0</v>
      </c>
      <c r="E89" s="6">
        <f>IF(OR(B89=【非表示】選択リスト!B$20,B89=【非表示】選択リスト!B$23),0,IF(B89=【非表示】選択リスト!B$21,1,IF(B89=【非表示】選択リスト!B$22,2,-1)))</f>
        <v>-1</v>
      </c>
      <c r="I89" s="7"/>
    </row>
    <row r="90" spans="1:9" s="6" customFormat="1" ht="34.5" customHeight="1">
      <c r="A90" s="150" t="s">
        <v>368</v>
      </c>
      <c r="B90" s="148"/>
      <c r="C90" s="45" t="str" cm="1">
        <f t="array" ref="C90">_xlfn.IFS(D90=0,"",D90=1,"",D90=2,"← 記入しないでください",D90=3,"← 製造事業者が間違っていませんか")</f>
        <v/>
      </c>
      <c r="D90" s="6">
        <f>IF(E$89&gt;=1,IF(B90="",1,0),IF(B90="",0,2))</f>
        <v>0</v>
      </c>
      <c r="I90" s="7"/>
    </row>
    <row r="91" spans="1:9" s="6" customFormat="1" ht="34.5" customHeight="1">
      <c r="A91" s="150" t="s">
        <v>369</v>
      </c>
      <c r="B91" s="148"/>
      <c r="C91" s="45" t="str" cm="1">
        <f t="array" ref="C91">_xlfn.IFS(D91=0,"",D91=1,"",D91=2,"← 記入しないでください",D91=3,"← 製造事業者が間違っていませんか")</f>
        <v/>
      </c>
      <c r="D91" s="6">
        <f>IF(E$89&gt;=2,IF(B91="",1,0),IF(B91="",0,2))</f>
        <v>0</v>
      </c>
      <c r="I91" s="7"/>
    </row>
    <row r="92" spans="1:9" s="6" customFormat="1" ht="20.100000000000001" customHeight="1">
      <c r="A92" s="55" t="s">
        <v>370</v>
      </c>
      <c r="B92" s="147"/>
      <c r="C92" s="45" t="str" cm="1">
        <f t="array" ref="C92">_xlfn.IFS(D92=0,"",D92=1,"",D92=2,"← 記入しないでください",D92=3,"← 製造事業者が間違っていませんか")</f>
        <v/>
      </c>
      <c r="D92" s="6">
        <f>IF(E$84=1,IF(B92="",1,0),IF(B92="",0,2))</f>
        <v>0</v>
      </c>
      <c r="I92" s="7"/>
    </row>
    <row r="93" spans="1:9" s="6" customFormat="1" ht="20.100000000000001" customHeight="1">
      <c r="A93" s="180" t="s">
        <v>371</v>
      </c>
      <c r="B93" s="63"/>
      <c r="C93" s="163" t="str" cm="1">
        <f t="array" ref="C93">_xlfn.IFS(D93=0,"",D93=1,"",D93=2,"← 記入してください",D93=3,"← 記入しないでください",D93=4,"← 正しく記入してください")</f>
        <v/>
      </c>
      <c r="D93" s="6">
        <f>IF(E$84=1,IF(OR(AND(E93=TRUE,F93=FALSE),AND(E93=FALSE,F93=TRUE)),IF(B94="",1,4),IF(AND(E93=FALSE,F93=FALSE),IF(B94="",2,0),4)),IF(AND(E93=FALSE,F93=FALSE,B94=""),0,3))</f>
        <v>0</v>
      </c>
      <c r="E93" s="6" t="b">
        <v>0</v>
      </c>
      <c r="F93" s="6" t="b">
        <v>0</v>
      </c>
      <c r="I93" s="7"/>
    </row>
    <row r="94" spans="1:9" s="6" customFormat="1" ht="20.100000000000001" customHeight="1">
      <c r="A94" s="181"/>
      <c r="B94" s="69"/>
      <c r="C94" s="164"/>
      <c r="I94" s="7"/>
    </row>
    <row r="95" spans="1:9" s="6" customFormat="1" ht="20.100000000000001" customHeight="1">
      <c r="A95" s="180" t="s">
        <v>372</v>
      </c>
      <c r="B95" s="63"/>
      <c r="C95" s="163" t="str" cm="1">
        <f t="array" ref="C95">_xlfn.IFS(D96=0,"",D96=1,"← 記入してください",D96=2,"← 正しく記入してください",D96=3,"",D96=4,"← 記入しないでください")</f>
        <v/>
      </c>
      <c r="D95" s="47"/>
      <c r="E95" s="6" t="b">
        <v>0</v>
      </c>
      <c r="I95" s="7"/>
    </row>
    <row r="96" spans="1:9" s="6" customFormat="1" ht="20.100000000000001" customHeight="1">
      <c r="A96" s="181"/>
      <c r="B96" s="70"/>
      <c r="C96" s="164"/>
      <c r="D96" s="6">
        <f>IF(E$84=1,IF(E95=FALSE,IF(B96="",0,2),IF(LEN(B96)=16,0,2)),IF(AND(E95=FALSE,B96=""),0,4))</f>
        <v>0</v>
      </c>
      <c r="I96" s="7"/>
    </row>
    <row r="97" spans="1:9" s="6" customFormat="1" ht="20.100000000000001" customHeight="1">
      <c r="A97" s="180" t="s">
        <v>373</v>
      </c>
      <c r="B97" s="63"/>
      <c r="C97" s="163" t="str" cm="1">
        <f t="array" ref="C97">_xlfn.IFS(D98=0,"",D98=1,"← 記入してください",D98=2,"← 正しく記入してください",D98=3,"",D98=4,"← 記入しないでください")</f>
        <v/>
      </c>
      <c r="D97" s="47"/>
      <c r="E97" s="6" t="b">
        <v>0</v>
      </c>
      <c r="I97" s="7"/>
    </row>
    <row r="98" spans="1:9" s="6" customFormat="1" ht="35.1" customHeight="1">
      <c r="A98" s="181"/>
      <c r="B98" s="70"/>
      <c r="C98" s="164"/>
      <c r="D98" s="6">
        <f>IF(E$84=1,IF(E97=FALSE,IF(B98="",0,2),IF(B98="",2,0)),IF(AND(E97=FALSE,B98=""),0,4))</f>
        <v>0</v>
      </c>
      <c r="I98" s="7"/>
    </row>
    <row r="99" spans="1:9" s="6" customFormat="1" ht="20.100000000000001" customHeight="1">
      <c r="A99" s="67" t="s">
        <v>374</v>
      </c>
      <c r="B99" s="136"/>
      <c r="C99" s="45" t="str">
        <f>IF(D99=1,"← 選択してください",IF(D99=2,"← 選択しないでください",""))</f>
        <v>← 選択してください</v>
      </c>
      <c r="D99" s="6">
        <f>IF(B99="",1,0)</f>
        <v>1</v>
      </c>
      <c r="E99" s="6">
        <f>IF(B99="",-1,1)</f>
        <v>-1</v>
      </c>
      <c r="I99" s="7"/>
    </row>
    <row r="100" spans="1:9" s="6" customFormat="1" ht="20.100000000000001" customHeight="1">
      <c r="A100" s="55" t="s">
        <v>375</v>
      </c>
      <c r="B100" s="54"/>
      <c r="C100" s="45" t="str">
        <f>IF(D100=1,"← 選択してください",IF(D100=2,"← 選択しないでください",""))</f>
        <v/>
      </c>
      <c r="D100" s="6">
        <f>IF(E$99=1,IF(B100="",1,0),IF(B100="",0,2))</f>
        <v>0</v>
      </c>
      <c r="E100" s="6">
        <f>IF(B100=【非表示】選択リスト!C$64,1,0)</f>
        <v>0</v>
      </c>
      <c r="I100" s="7"/>
    </row>
    <row r="101" spans="1:9" s="6" customFormat="1" ht="20.100000000000001" customHeight="1">
      <c r="A101" s="55" t="s">
        <v>376</v>
      </c>
      <c r="B101" s="146"/>
      <c r="C101" s="45" t="str" cm="1">
        <f t="array" ref="C101">_xlfn.IFS(D101=0,"",D101=1,"",D101=2,"← 記入しないでください",D101=3,"← 製造事業者が間違っていませんか")</f>
        <v/>
      </c>
      <c r="D101" s="6">
        <f>IF(B100=【非表示】選択リスト!C$64,IF(B101="",0,1),IF(B101="",0,2))</f>
        <v>0</v>
      </c>
      <c r="I101" s="7"/>
    </row>
    <row r="102" spans="1:9" s="6" customFormat="1" ht="19.5" customHeight="1">
      <c r="A102" s="154" t="s">
        <v>377</v>
      </c>
      <c r="B102" s="63"/>
      <c r="C102" s="45" t="str" cm="1">
        <f t="array" ref="C102">_xlfn.IFS(D102=0,"OK",D102=1,"",D102=2,"← チェックを外してください",D102=3,"← 法人登記簿謄本等を添付してください",D102=4,"← 正しくチェックしてください",D102=5,"← チェックしてください")</f>
        <v/>
      </c>
      <c r="D102" s="6">
        <f>IF(E$100=1,IF(OR(AND(E102=TRUE,F102=FALSE,G102=FALSE),AND(E102=FALSE,F102=TRUE,G102=FALSE)),0,IF(AND(E102=FALSE,F102=FALSE,G102=FALSE),5,IF(AND(E102=FALSE,F102=FALSE,G102=TRUE),0,4))),IF(AND(E102=FALSE,F102=FALSE,G102=FALSE),1,2))</f>
        <v>1</v>
      </c>
      <c r="E102" s="6" t="b">
        <v>0</v>
      </c>
      <c r="F102" s="6" t="b">
        <v>0</v>
      </c>
      <c r="G102" s="6" t="b">
        <v>0</v>
      </c>
      <c r="I102" s="7"/>
    </row>
    <row r="103" spans="1:9" s="6" customFormat="1" ht="19.5" customHeight="1">
      <c r="A103" s="155"/>
      <c r="B103" s="70"/>
      <c r="C103" s="58" t="str" cm="1">
        <f t="array" ref="C103">_xlfn.IFS(D103=0,"OK",D103=1,"← 記入してください",D103=2,"← 正しく記入してください",D103=3,"",D103=4,"← 記入しないでください")</f>
        <v/>
      </c>
      <c r="D103" s="6">
        <f>IF(D102=0,IF(E102=TRUE,E103,IF(F102=TRUE,F103,IF($B103="",G103,4))),3)</f>
        <v>3</v>
      </c>
      <c r="E103" s="6">
        <f>IF(E102=FALSE,-1,IF(LEN($B103)=13,0,IF($B103="",1,2)))</f>
        <v>-1</v>
      </c>
      <c r="F103" s="6">
        <f>IF(F102=FALSE,-1,IF(LEN($B103)=20,0,IF($B103="",1,2)))</f>
        <v>-1</v>
      </c>
      <c r="G103" s="6">
        <f>IF(G102=TRUE,0,-1)</f>
        <v>-1</v>
      </c>
      <c r="I103" s="7"/>
    </row>
    <row r="104" spans="1:9" s="6" customFormat="1" ht="34.5" customHeight="1">
      <c r="A104" s="150" t="s">
        <v>378</v>
      </c>
      <c r="B104" s="149"/>
      <c r="C104" s="61" t="str">
        <f>IF(D104=1,"",IF(D104=2,"← 選択しないでください",""))</f>
        <v/>
      </c>
      <c r="D104" s="6">
        <f>IF(E$100=1,IF(B104="",1,0),IF(B104="",0,2))</f>
        <v>0</v>
      </c>
      <c r="E104" s="6">
        <f>IF(OR(B104=【非表示】選択リスト!B$20,B104=【非表示】選択リスト!B$23),0,IF(B104=【非表示】選択リスト!B$21,1,IF(B104=【非表示】選択リスト!B$22,2,-1)))</f>
        <v>-1</v>
      </c>
      <c r="I104" s="7"/>
    </row>
    <row r="105" spans="1:9" s="6" customFormat="1" ht="34.5" customHeight="1">
      <c r="A105" s="150" t="s">
        <v>379</v>
      </c>
      <c r="B105" s="148"/>
      <c r="C105" s="45" t="str" cm="1">
        <f t="array" ref="C105">_xlfn.IFS(D105=0,"",D105=1,"",D105=2,"← 記入しないでください",D105=3,"← 製造事業者が間違っていませんか")</f>
        <v/>
      </c>
      <c r="D105" s="6">
        <f>IF(E$104&gt;=1,IF(B105="",1,0),IF(B105="",0,2))</f>
        <v>0</v>
      </c>
      <c r="I105" s="7"/>
    </row>
    <row r="106" spans="1:9" s="6" customFormat="1" ht="34.5" customHeight="1">
      <c r="A106" s="150" t="s">
        <v>380</v>
      </c>
      <c r="B106" s="148"/>
      <c r="C106" s="45" t="str" cm="1">
        <f t="array" ref="C106">_xlfn.IFS(D106=0,"",D106=1,"",D106=2,"← 記入しないでください",D106=3,"← 製造事業者が間違っていませんか")</f>
        <v/>
      </c>
      <c r="D106" s="6">
        <f>IF(E$104&gt;=2,IF(B106="",1,0),IF(B106="",0,2))</f>
        <v>0</v>
      </c>
      <c r="I106" s="7"/>
    </row>
    <row r="107" spans="1:9" s="6" customFormat="1" ht="20.100000000000001" customHeight="1">
      <c r="A107" s="55" t="s">
        <v>381</v>
      </c>
      <c r="B107" s="147"/>
      <c r="C107" s="45" t="str" cm="1">
        <f t="array" ref="C107">_xlfn.IFS(D107=0,"",D107=1,"",D107=2,"← 記入しないでください",D107=3,"← 製造事業者が間違っていませんか")</f>
        <v/>
      </c>
      <c r="D107" s="6">
        <f>IF(E$99=1,IF(B107="",1,0),IF(B107="",0,2))</f>
        <v>0</v>
      </c>
      <c r="I107" s="7"/>
    </row>
    <row r="108" spans="1:9" s="6" customFormat="1" ht="20.100000000000001" customHeight="1">
      <c r="A108" s="180" t="s">
        <v>382</v>
      </c>
      <c r="B108" s="63"/>
      <c r="C108" s="163" t="str" cm="1">
        <f t="array" ref="C108">_xlfn.IFS(D108=0,"",D108=1,"",D108=2,"← 記入してください",D108=3,"← 記入しないでください",D108=4,"← 正しく記入してください")</f>
        <v/>
      </c>
      <c r="D108" s="6">
        <f>IF(E$99=1,IF(OR(AND(E108=TRUE,F108=FALSE),AND(E108=FALSE,F108=TRUE)),IF(B109="",1,4),IF(AND(E108=FALSE,F108=FALSE),IF(B109="",2,0),4)),IF(AND(E108=FALSE,F108=FALSE,B109=""),0,3))</f>
        <v>0</v>
      </c>
      <c r="E108" s="6" t="b">
        <v>0</v>
      </c>
      <c r="F108" s="6" t="b">
        <v>0</v>
      </c>
      <c r="I108" s="7"/>
    </row>
    <row r="109" spans="1:9" s="6" customFormat="1" ht="20.100000000000001" customHeight="1">
      <c r="A109" s="181"/>
      <c r="B109" s="69"/>
      <c r="C109" s="164"/>
      <c r="I109" s="7"/>
    </row>
    <row r="110" spans="1:9" s="6" customFormat="1" ht="20.100000000000001" customHeight="1">
      <c r="A110" s="180" t="s">
        <v>383</v>
      </c>
      <c r="B110" s="63"/>
      <c r="C110" s="163" t="str" cm="1">
        <f t="array" ref="C110">_xlfn.IFS(D111=0,"",D111=1,"← 記入してください",D111=2,"← 正しく記入してください",D111=3,"",D111=4,"← 記入しないでください")</f>
        <v/>
      </c>
      <c r="D110" s="47"/>
      <c r="E110" s="6" t="b">
        <v>0</v>
      </c>
      <c r="I110" s="7"/>
    </row>
    <row r="111" spans="1:9" s="6" customFormat="1" ht="20.100000000000001" customHeight="1">
      <c r="A111" s="181"/>
      <c r="B111" s="70"/>
      <c r="C111" s="164"/>
      <c r="D111" s="6">
        <f>IF(E$99=1,IF(E110=FALSE,IF(B111="",0,2),IF(LEN(B111)=16,0,2)),IF(AND(E110=FALSE,B111=""),0,4))</f>
        <v>0</v>
      </c>
      <c r="I111" s="7"/>
    </row>
    <row r="112" spans="1:9" s="6" customFormat="1" ht="20.100000000000001" customHeight="1">
      <c r="A112" s="180" t="s">
        <v>384</v>
      </c>
      <c r="B112" s="63"/>
      <c r="C112" s="163" t="str" cm="1">
        <f t="array" ref="C112">_xlfn.IFS(D113=0,"",D113=1,"← 記入してください",D113=2,"← 正しく記入してください",D113=3,"",D113=4,"← 記入しないでください")</f>
        <v/>
      </c>
      <c r="D112" s="47"/>
      <c r="E112" s="6" t="b">
        <v>0</v>
      </c>
      <c r="I112" s="7"/>
    </row>
    <row r="113" spans="1:9" s="6" customFormat="1" ht="35.1" customHeight="1">
      <c r="A113" s="181"/>
      <c r="B113" s="70"/>
      <c r="C113" s="164"/>
      <c r="D113" s="6">
        <f>IF(E$99=1,IF(E112=FALSE,IF(B113="",0,2),IF(B113="",2,0)),IF(AND(E112=FALSE,B113=""),0,4))</f>
        <v>0</v>
      </c>
      <c r="I113" s="7"/>
    </row>
    <row r="114" spans="1:9" s="6" customFormat="1">
      <c r="A114" s="73"/>
      <c r="B114" s="74"/>
      <c r="C114" s="75"/>
      <c r="I114" s="7"/>
    </row>
    <row r="115" spans="1:9" s="6" customFormat="1">
      <c r="A115" s="158" t="s">
        <v>94</v>
      </c>
      <c r="B115" s="159"/>
      <c r="C115" s="160"/>
      <c r="D115" s="15"/>
      <c r="E115" s="15"/>
      <c r="I115" s="7"/>
    </row>
    <row r="116" spans="1:9" s="6" customFormat="1">
      <c r="A116" s="158" t="s">
        <v>96</v>
      </c>
      <c r="B116" s="159"/>
      <c r="C116" s="160"/>
      <c r="D116" s="15"/>
      <c r="E116" s="15"/>
      <c r="I116" s="7"/>
    </row>
    <row r="117" spans="1:9" s="6" customFormat="1" ht="38.25" customHeight="1">
      <c r="A117" s="158" t="s">
        <v>117</v>
      </c>
      <c r="B117" s="159"/>
      <c r="C117" s="160"/>
      <c r="D117" s="15"/>
      <c r="E117" s="15"/>
      <c r="I117" s="7"/>
    </row>
    <row r="118" spans="1:9" s="6" customFormat="1">
      <c r="A118" s="73"/>
      <c r="B118" s="74"/>
      <c r="C118" s="75"/>
      <c r="I118" s="7"/>
    </row>
    <row r="119" spans="1:9" s="6" customFormat="1">
      <c r="A119" s="73"/>
      <c r="B119" s="74"/>
      <c r="C119" s="75"/>
      <c r="I119" s="7"/>
    </row>
    <row r="120" spans="1:9" s="6" customFormat="1" ht="16.5" thickBot="1">
      <c r="A120" s="76"/>
      <c r="B120" s="77"/>
      <c r="C120" s="78"/>
      <c r="I120" s="7"/>
    </row>
    <row r="121" spans="1:9" s="6" customFormat="1" hidden="1">
      <c r="A121" s="7"/>
      <c r="B121" s="79"/>
      <c r="C121" s="80"/>
      <c r="I121" s="7"/>
    </row>
    <row r="122" spans="1:9" s="6" customFormat="1" hidden="1">
      <c r="A122" s="7"/>
      <c r="B122" s="79"/>
      <c r="C122" s="81" t="s">
        <v>1</v>
      </c>
      <c r="I122" s="7"/>
    </row>
    <row r="123" spans="1:9" s="6" customFormat="1" hidden="1">
      <c r="A123" s="7"/>
      <c r="B123" s="79"/>
      <c r="C123" s="82" t="e">
        <f>IF(COUNTIF(#REF!,"OK")=4,"TRUE","FALSE")</f>
        <v>#REF!</v>
      </c>
      <c r="I123" s="7"/>
    </row>
    <row r="124" spans="1:9" s="6" customFormat="1" hidden="1">
      <c r="A124" s="7"/>
      <c r="B124" s="79"/>
      <c r="C124" s="80"/>
      <c r="I124" s="7"/>
    </row>
    <row r="125" spans="1:9" s="6" customFormat="1" hidden="1">
      <c r="A125" s="7"/>
      <c r="B125" s="79"/>
      <c r="C125" s="80"/>
      <c r="I125" s="7"/>
    </row>
    <row r="128" spans="1:9" s="6" customFormat="1">
      <c r="A128" s="83"/>
      <c r="B128" s="83"/>
      <c r="C128" s="80"/>
      <c r="I128" s="7"/>
    </row>
    <row r="1048502" spans="1:9" s="79" customFormat="1">
      <c r="A1048502" s="7">
        <v>99</v>
      </c>
      <c r="C1048502" s="80"/>
      <c r="D1048502" s="6"/>
      <c r="E1048502" s="6"/>
      <c r="F1048502" s="6"/>
      <c r="G1048502" s="6"/>
      <c r="H1048502" s="6"/>
      <c r="I1048502" s="7"/>
    </row>
  </sheetData>
  <sheetProtection algorithmName="SHA-512" hashValue="vgOny/67VTJE7LAplzFtV8nLD+muHcKnKkWC2ki0jvgiDJ5cYKA1mty+iSnD6iYIKlgqM4cqaf8Q07QuPVPd5w==" saltValue="m90TSZ0kv1XZL7hGbc/tug==" spinCount="100000" sheet="1" objects="1" selectLockedCells="1"/>
  <mergeCells count="54">
    <mergeCell ref="A115:C115"/>
    <mergeCell ref="A116:C116"/>
    <mergeCell ref="A117:C117"/>
    <mergeCell ref="A102:A103"/>
    <mergeCell ref="A108:A109"/>
    <mergeCell ref="C108:C109"/>
    <mergeCell ref="A110:A111"/>
    <mergeCell ref="C110:C111"/>
    <mergeCell ref="A112:A113"/>
    <mergeCell ref="C112:C113"/>
    <mergeCell ref="A97:A98"/>
    <mergeCell ref="C97:C98"/>
    <mergeCell ref="A72:A73"/>
    <mergeCell ref="A78:A79"/>
    <mergeCell ref="C78:C79"/>
    <mergeCell ref="A80:A81"/>
    <mergeCell ref="C80:C81"/>
    <mergeCell ref="A82:A83"/>
    <mergeCell ref="C82:C83"/>
    <mergeCell ref="A87:A88"/>
    <mergeCell ref="A93:A94"/>
    <mergeCell ref="C93:C94"/>
    <mergeCell ref="A95:A96"/>
    <mergeCell ref="C95:C96"/>
    <mergeCell ref="A67:A68"/>
    <mergeCell ref="C67:C68"/>
    <mergeCell ref="A42:A43"/>
    <mergeCell ref="A48:A49"/>
    <mergeCell ref="C48:C49"/>
    <mergeCell ref="A50:A51"/>
    <mergeCell ref="C50:C51"/>
    <mergeCell ref="A52:A53"/>
    <mergeCell ref="C52:C53"/>
    <mergeCell ref="A57:A58"/>
    <mergeCell ref="A63:A64"/>
    <mergeCell ref="C63:C64"/>
    <mergeCell ref="A65:A66"/>
    <mergeCell ref="C65:C66"/>
    <mergeCell ref="A8:C8"/>
    <mergeCell ref="A12:A13"/>
    <mergeCell ref="A1:C1"/>
    <mergeCell ref="A37:A38"/>
    <mergeCell ref="C37:C38"/>
    <mergeCell ref="A18:A19"/>
    <mergeCell ref="C18:C19"/>
    <mergeCell ref="A20:A21"/>
    <mergeCell ref="C20:C21"/>
    <mergeCell ref="A22:A23"/>
    <mergeCell ref="C22:C23"/>
    <mergeCell ref="A27:A28"/>
    <mergeCell ref="A33:A34"/>
    <mergeCell ref="C33:C34"/>
    <mergeCell ref="A35:A36"/>
    <mergeCell ref="C35:C36"/>
  </mergeCells>
  <phoneticPr fontId="1"/>
  <conditionalFormatting sqref="B10">
    <cfRule type="expression" dxfId="32" priority="25">
      <formula>IF($E$9=1,1,0)</formula>
    </cfRule>
  </conditionalFormatting>
  <conditionalFormatting sqref="B11:B14">
    <cfRule type="expression" dxfId="31" priority="32">
      <formula>IF($E$10=1,1,0)</formula>
    </cfRule>
  </conditionalFormatting>
  <conditionalFormatting sqref="B15">
    <cfRule type="expression" dxfId="30" priority="30">
      <formula>IF(AND($E$10=1,$E$14&gt;=1),1,0)</formula>
    </cfRule>
  </conditionalFormatting>
  <conditionalFormatting sqref="B16">
    <cfRule type="expression" dxfId="29" priority="29">
      <formula>IF(AND($E$10=1,$E$14&gt;=2),1,0)</formula>
    </cfRule>
  </conditionalFormatting>
  <conditionalFormatting sqref="B17:B23">
    <cfRule type="expression" dxfId="28" priority="31">
      <formula>IF($E$9=1,1,0)</formula>
    </cfRule>
  </conditionalFormatting>
  <conditionalFormatting sqref="B25">
    <cfRule type="expression" dxfId="27" priority="24">
      <formula>IF($E$24=1,1,0)</formula>
    </cfRule>
  </conditionalFormatting>
  <conditionalFormatting sqref="B26:B29">
    <cfRule type="expression" dxfId="26" priority="28">
      <formula>IF($E$25=1,1,0)</formula>
    </cfRule>
  </conditionalFormatting>
  <conditionalFormatting sqref="B30">
    <cfRule type="expression" dxfId="25" priority="27">
      <formula>IF(AND($E$25=1,$E$29&gt;=1),1,0)</formula>
    </cfRule>
  </conditionalFormatting>
  <conditionalFormatting sqref="B31">
    <cfRule type="expression" dxfId="24" priority="26">
      <formula>IF(AND($E$25=1,$E$29&gt;=2),1,0)</formula>
    </cfRule>
  </conditionalFormatting>
  <conditionalFormatting sqref="B32:B38">
    <cfRule type="expression" dxfId="23" priority="1">
      <formula>IF($E$24=1,1,0)</formula>
    </cfRule>
  </conditionalFormatting>
  <conditionalFormatting sqref="B40">
    <cfRule type="expression" dxfId="22" priority="23">
      <formula>IF($E$39=1,1,0)</formula>
    </cfRule>
  </conditionalFormatting>
  <conditionalFormatting sqref="B41:B44">
    <cfRule type="expression" dxfId="21" priority="22">
      <formula>IF($E$40=1,1,0)</formula>
    </cfRule>
  </conditionalFormatting>
  <conditionalFormatting sqref="B45">
    <cfRule type="expression" dxfId="20" priority="20">
      <formula>IF(AND($E$40=1,$E$44&gt;=1),1,0)</formula>
    </cfRule>
  </conditionalFormatting>
  <conditionalFormatting sqref="B46">
    <cfRule type="expression" dxfId="19" priority="19">
      <formula>IF(AND($E$40=1,$E$44&gt;=2),1,0)</formula>
    </cfRule>
  </conditionalFormatting>
  <conditionalFormatting sqref="B47:B53">
    <cfRule type="expression" dxfId="18" priority="21">
      <formula>IF($E$39=1,1,0)</formula>
    </cfRule>
  </conditionalFormatting>
  <conditionalFormatting sqref="B55 B62:B68">
    <cfRule type="expression" dxfId="17" priority="14">
      <formula>IF($E$54=1,1,0)</formula>
    </cfRule>
  </conditionalFormatting>
  <conditionalFormatting sqref="B56:B59">
    <cfRule type="expression" dxfId="16" priority="13">
      <formula>IF($E$55=1,1,0)</formula>
    </cfRule>
  </conditionalFormatting>
  <conditionalFormatting sqref="B60">
    <cfRule type="expression" dxfId="15" priority="12">
      <formula>IF(AND($E$55=1,$E$59&gt;=1),1,0)</formula>
    </cfRule>
  </conditionalFormatting>
  <conditionalFormatting sqref="B61">
    <cfRule type="expression" dxfId="14" priority="11">
      <formula>IF(AND($E$55=1,$E$59&gt;=2),1,0)</formula>
    </cfRule>
  </conditionalFormatting>
  <conditionalFormatting sqref="B70">
    <cfRule type="expression" dxfId="13" priority="10">
      <formula>IF($E$69=1,1,0)</formula>
    </cfRule>
  </conditionalFormatting>
  <conditionalFormatting sqref="B71:B74">
    <cfRule type="expression" dxfId="12" priority="9">
      <formula>IF($E$70=1,1,0)</formula>
    </cfRule>
  </conditionalFormatting>
  <conditionalFormatting sqref="B75">
    <cfRule type="expression" dxfId="11" priority="8">
      <formula>IF(AND($E$70=1,$E$74&gt;=1),1,0)</formula>
    </cfRule>
  </conditionalFormatting>
  <conditionalFormatting sqref="B76">
    <cfRule type="expression" dxfId="10" priority="7">
      <formula>IF(AND($E$70=1,$E$74&gt;=2),1,0)</formula>
    </cfRule>
  </conditionalFormatting>
  <conditionalFormatting sqref="B77:B83">
    <cfRule type="expression" dxfId="9" priority="2">
      <formula>IF($E$69=1,1,0)</formula>
    </cfRule>
  </conditionalFormatting>
  <conditionalFormatting sqref="B85 B92:B98">
    <cfRule type="expression" dxfId="8" priority="6">
      <formula>IF($E$84=1,1,0)</formula>
    </cfRule>
  </conditionalFormatting>
  <conditionalFormatting sqref="B86:B89">
    <cfRule type="expression" dxfId="7" priority="5">
      <formula>IF($E$85=1,1,0)</formula>
    </cfRule>
  </conditionalFormatting>
  <conditionalFormatting sqref="B90">
    <cfRule type="expression" dxfId="6" priority="4">
      <formula>IF(AND($E$85=1,$E$89&gt;=1),1,0)</formula>
    </cfRule>
  </conditionalFormatting>
  <conditionalFormatting sqref="B91">
    <cfRule type="expression" dxfId="5" priority="3">
      <formula>IF(AND($E$85=1,$E$89&gt;=2),1,0)</formula>
    </cfRule>
  </conditionalFormatting>
  <conditionalFormatting sqref="B100">
    <cfRule type="expression" dxfId="4" priority="33">
      <formula>IF($E$99=1,1,0)</formula>
    </cfRule>
  </conditionalFormatting>
  <conditionalFormatting sqref="B101:B104">
    <cfRule type="expression" dxfId="3" priority="18">
      <formula>IF($E$100=1,1,0)</formula>
    </cfRule>
  </conditionalFormatting>
  <conditionalFormatting sqref="B105">
    <cfRule type="expression" dxfId="2" priority="16">
      <formula>IF(AND($E$100=1,$E$104&gt;=1),1,0)</formula>
    </cfRule>
  </conditionalFormatting>
  <conditionalFormatting sqref="B106">
    <cfRule type="expression" dxfId="1" priority="15">
      <formula>IF(AND($E$100=1,$E$104&gt;=2),1,0)</formula>
    </cfRule>
  </conditionalFormatting>
  <conditionalFormatting sqref="B107:B113">
    <cfRule type="expression" dxfId="0" priority="17">
      <formula>IF($E$99=1,1,0)</formula>
    </cfRule>
  </conditionalFormatting>
  <dataValidations count="2">
    <dataValidation type="date" allowBlank="1" showInputMessage="1" showErrorMessage="1" sqref="B19 B34 B49 B109 B64 B79 B94" xr:uid="{281C7F0C-2DD2-4157-81C2-429460235E9D}">
      <formula1>45292</formula1>
      <formula2>73050</formula2>
    </dataValidation>
    <dataValidation type="textLength" operator="lessThan" allowBlank="1" showInputMessage="1" showErrorMessage="1" sqref="B27 B42 B12 B102 B57 B72 B87" xr:uid="{C1489D0D-EB00-4BB0-B42B-D7A7606924F4}">
      <formula1>0</formula1>
    </dataValidation>
  </dataValidations>
  <printOptions horizontalCentered="1" verticalCentered="1"/>
  <pageMargins left="0.59055118110236227" right="0.59055118110236227" top="0.59055118110236227" bottom="0.59055118110236227" header="0.31496062992125984" footer="0.31496062992125984"/>
  <pageSetup paperSize="8" scale="63"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4211" r:id="rId4" name="Check Box 3">
              <controlPr defaultSize="0" autoFill="0" autoLine="0" autoPict="0" altText=" 認定を受けている場合はチェック">
                <anchor moveWithCells="1">
                  <from>
                    <xdr:col>1</xdr:col>
                    <xdr:colOff>38100</xdr:colOff>
                    <xdr:row>21</xdr:row>
                    <xdr:rowOff>19050</xdr:rowOff>
                  </from>
                  <to>
                    <xdr:col>1</xdr:col>
                    <xdr:colOff>2600325</xdr:colOff>
                    <xdr:row>21</xdr:row>
                    <xdr:rowOff>190500</xdr:rowOff>
                  </to>
                </anchor>
              </controlPr>
            </control>
          </mc:Choice>
        </mc:AlternateContent>
        <mc:AlternateContent xmlns:mc="http://schemas.openxmlformats.org/markup-compatibility/2006">
          <mc:Choice Requires="x14">
            <control shapeId="94212" r:id="rId5" name="Check Box 4">
              <controlPr defaultSize="0" autoFill="0" autoLine="0" autoPict="0" altText=" 未定だが、適合ラベル交付日より2年間以上を保証">
                <anchor moveWithCells="1">
                  <from>
                    <xdr:col>1</xdr:col>
                    <xdr:colOff>28575</xdr:colOff>
                    <xdr:row>17</xdr:row>
                    <xdr:rowOff>19050</xdr:rowOff>
                  </from>
                  <to>
                    <xdr:col>1</xdr:col>
                    <xdr:colOff>4962525</xdr:colOff>
                    <xdr:row>17</xdr:row>
                    <xdr:rowOff>200025</xdr:rowOff>
                  </to>
                </anchor>
              </controlPr>
            </control>
          </mc:Choice>
        </mc:AlternateContent>
        <mc:AlternateContent xmlns:mc="http://schemas.openxmlformats.org/markup-compatibility/2006">
          <mc:Choice Requires="x14">
            <control shapeId="94213" r:id="rId6" name="Check Box 5">
              <controlPr defaultSize="0" autoFill="0" autoLine="0" autoPict="0" altText=" 不明">
                <anchor moveWithCells="1">
                  <from>
                    <xdr:col>1</xdr:col>
                    <xdr:colOff>4162425</xdr:colOff>
                    <xdr:row>17</xdr:row>
                    <xdr:rowOff>19050</xdr:rowOff>
                  </from>
                  <to>
                    <xdr:col>2</xdr:col>
                    <xdr:colOff>1143000</xdr:colOff>
                    <xdr:row>17</xdr:row>
                    <xdr:rowOff>200025</xdr:rowOff>
                  </to>
                </anchor>
              </controlPr>
            </control>
          </mc:Choice>
        </mc:AlternateContent>
        <mc:AlternateContent xmlns:mc="http://schemas.openxmlformats.org/markup-compatibility/2006">
          <mc:Choice Requires="x14">
            <control shapeId="94214" r:id="rId7" name="Check Box 6">
              <controlPr defaultSize="0" autoFill="0" autoLine="0" autoPict="0" altText=" 適合ラベルを取得済み">
                <anchor moveWithCells="1">
                  <from>
                    <xdr:col>1</xdr:col>
                    <xdr:colOff>38100</xdr:colOff>
                    <xdr:row>19</xdr:row>
                    <xdr:rowOff>9525</xdr:rowOff>
                  </from>
                  <to>
                    <xdr:col>1</xdr:col>
                    <xdr:colOff>2733675</xdr:colOff>
                    <xdr:row>20</xdr:row>
                    <xdr:rowOff>0</xdr:rowOff>
                  </to>
                </anchor>
              </controlPr>
            </control>
          </mc:Choice>
        </mc:AlternateContent>
        <mc:AlternateContent xmlns:mc="http://schemas.openxmlformats.org/markup-compatibility/2006">
          <mc:Choice Requires="x14">
            <control shapeId="94215" r:id="rId8" name="Check Box 7">
              <controlPr defaultSize="0" autoFill="0" autoLine="0" autoPict="0" altText=" 認定を受けている場合はチェック">
                <anchor moveWithCells="1">
                  <from>
                    <xdr:col>1</xdr:col>
                    <xdr:colOff>38100</xdr:colOff>
                    <xdr:row>36</xdr:row>
                    <xdr:rowOff>19050</xdr:rowOff>
                  </from>
                  <to>
                    <xdr:col>1</xdr:col>
                    <xdr:colOff>2600325</xdr:colOff>
                    <xdr:row>36</xdr:row>
                    <xdr:rowOff>190500</xdr:rowOff>
                  </to>
                </anchor>
              </controlPr>
            </control>
          </mc:Choice>
        </mc:AlternateContent>
        <mc:AlternateContent xmlns:mc="http://schemas.openxmlformats.org/markup-compatibility/2006">
          <mc:Choice Requires="x14">
            <control shapeId="94216" r:id="rId9" name="Check Box 8">
              <controlPr defaultSize="0" autoFill="0" autoLine="0" autoPict="0" altText=" 未定だが、適合ラベル交付日より2年間以上を保証">
                <anchor moveWithCells="1">
                  <from>
                    <xdr:col>1</xdr:col>
                    <xdr:colOff>28575</xdr:colOff>
                    <xdr:row>32</xdr:row>
                    <xdr:rowOff>19050</xdr:rowOff>
                  </from>
                  <to>
                    <xdr:col>1</xdr:col>
                    <xdr:colOff>4962525</xdr:colOff>
                    <xdr:row>32</xdr:row>
                    <xdr:rowOff>200025</xdr:rowOff>
                  </to>
                </anchor>
              </controlPr>
            </control>
          </mc:Choice>
        </mc:AlternateContent>
        <mc:AlternateContent xmlns:mc="http://schemas.openxmlformats.org/markup-compatibility/2006">
          <mc:Choice Requires="x14">
            <control shapeId="94217" r:id="rId10" name="Check Box 9">
              <controlPr defaultSize="0" autoFill="0" autoLine="0" autoPict="0" altText=" 不明">
                <anchor moveWithCells="1">
                  <from>
                    <xdr:col>1</xdr:col>
                    <xdr:colOff>4162425</xdr:colOff>
                    <xdr:row>32</xdr:row>
                    <xdr:rowOff>19050</xdr:rowOff>
                  </from>
                  <to>
                    <xdr:col>2</xdr:col>
                    <xdr:colOff>1143000</xdr:colOff>
                    <xdr:row>32</xdr:row>
                    <xdr:rowOff>200025</xdr:rowOff>
                  </to>
                </anchor>
              </controlPr>
            </control>
          </mc:Choice>
        </mc:AlternateContent>
        <mc:AlternateContent xmlns:mc="http://schemas.openxmlformats.org/markup-compatibility/2006">
          <mc:Choice Requires="x14">
            <control shapeId="94218" r:id="rId11" name="Check Box 10">
              <controlPr defaultSize="0" autoFill="0" autoLine="0" autoPict="0" altText=" 適合ラベルを取得済み">
                <anchor moveWithCells="1">
                  <from>
                    <xdr:col>1</xdr:col>
                    <xdr:colOff>38100</xdr:colOff>
                    <xdr:row>34</xdr:row>
                    <xdr:rowOff>9525</xdr:rowOff>
                  </from>
                  <to>
                    <xdr:col>1</xdr:col>
                    <xdr:colOff>2733675</xdr:colOff>
                    <xdr:row>35</xdr:row>
                    <xdr:rowOff>0</xdr:rowOff>
                  </to>
                </anchor>
              </controlPr>
            </control>
          </mc:Choice>
        </mc:AlternateContent>
        <mc:AlternateContent xmlns:mc="http://schemas.openxmlformats.org/markup-compatibility/2006">
          <mc:Choice Requires="x14">
            <control shapeId="94219" r:id="rId12" name="Check Box 11">
              <controlPr defaultSize="0" autoFill="0" autoLine="0" autoPict="0" altText=" 認定を受けている場合はチェック">
                <anchor moveWithCells="1">
                  <from>
                    <xdr:col>1</xdr:col>
                    <xdr:colOff>38100</xdr:colOff>
                    <xdr:row>51</xdr:row>
                    <xdr:rowOff>19050</xdr:rowOff>
                  </from>
                  <to>
                    <xdr:col>1</xdr:col>
                    <xdr:colOff>2600325</xdr:colOff>
                    <xdr:row>51</xdr:row>
                    <xdr:rowOff>190500</xdr:rowOff>
                  </to>
                </anchor>
              </controlPr>
            </control>
          </mc:Choice>
        </mc:AlternateContent>
        <mc:AlternateContent xmlns:mc="http://schemas.openxmlformats.org/markup-compatibility/2006">
          <mc:Choice Requires="x14">
            <control shapeId="94220" r:id="rId13" name="Check Box 12">
              <controlPr defaultSize="0" autoFill="0" autoLine="0" autoPict="0" altText=" 未定だが、適合ラベル交付日より2年間以上を保証">
                <anchor moveWithCells="1">
                  <from>
                    <xdr:col>1</xdr:col>
                    <xdr:colOff>28575</xdr:colOff>
                    <xdr:row>47</xdr:row>
                    <xdr:rowOff>19050</xdr:rowOff>
                  </from>
                  <to>
                    <xdr:col>1</xdr:col>
                    <xdr:colOff>4962525</xdr:colOff>
                    <xdr:row>47</xdr:row>
                    <xdr:rowOff>200025</xdr:rowOff>
                  </to>
                </anchor>
              </controlPr>
            </control>
          </mc:Choice>
        </mc:AlternateContent>
        <mc:AlternateContent xmlns:mc="http://schemas.openxmlformats.org/markup-compatibility/2006">
          <mc:Choice Requires="x14">
            <control shapeId="94221" r:id="rId14" name="Check Box 13">
              <controlPr defaultSize="0" autoFill="0" autoLine="0" autoPict="0" altText=" 不明">
                <anchor moveWithCells="1">
                  <from>
                    <xdr:col>1</xdr:col>
                    <xdr:colOff>4162425</xdr:colOff>
                    <xdr:row>47</xdr:row>
                    <xdr:rowOff>19050</xdr:rowOff>
                  </from>
                  <to>
                    <xdr:col>2</xdr:col>
                    <xdr:colOff>1143000</xdr:colOff>
                    <xdr:row>47</xdr:row>
                    <xdr:rowOff>200025</xdr:rowOff>
                  </to>
                </anchor>
              </controlPr>
            </control>
          </mc:Choice>
        </mc:AlternateContent>
        <mc:AlternateContent xmlns:mc="http://schemas.openxmlformats.org/markup-compatibility/2006">
          <mc:Choice Requires="x14">
            <control shapeId="94222" r:id="rId15" name="Check Box 14">
              <controlPr defaultSize="0" autoFill="0" autoLine="0" autoPict="0" altText=" 適合ラベルを取得済み">
                <anchor moveWithCells="1">
                  <from>
                    <xdr:col>1</xdr:col>
                    <xdr:colOff>38100</xdr:colOff>
                    <xdr:row>49</xdr:row>
                    <xdr:rowOff>9525</xdr:rowOff>
                  </from>
                  <to>
                    <xdr:col>1</xdr:col>
                    <xdr:colOff>2733675</xdr:colOff>
                    <xdr:row>50</xdr:row>
                    <xdr:rowOff>0</xdr:rowOff>
                  </to>
                </anchor>
              </controlPr>
            </control>
          </mc:Choice>
        </mc:AlternateContent>
        <mc:AlternateContent xmlns:mc="http://schemas.openxmlformats.org/markup-compatibility/2006">
          <mc:Choice Requires="x14">
            <control shapeId="94223" r:id="rId16" name="Check Box 15">
              <controlPr defaultSize="0" autoFill="0" autoLine="0" autoPict="0" altText=" 認定を受けている場合はチェック">
                <anchor moveWithCells="1">
                  <from>
                    <xdr:col>1</xdr:col>
                    <xdr:colOff>38100</xdr:colOff>
                    <xdr:row>111</xdr:row>
                    <xdr:rowOff>19050</xdr:rowOff>
                  </from>
                  <to>
                    <xdr:col>1</xdr:col>
                    <xdr:colOff>2600325</xdr:colOff>
                    <xdr:row>111</xdr:row>
                    <xdr:rowOff>190500</xdr:rowOff>
                  </to>
                </anchor>
              </controlPr>
            </control>
          </mc:Choice>
        </mc:AlternateContent>
        <mc:AlternateContent xmlns:mc="http://schemas.openxmlformats.org/markup-compatibility/2006">
          <mc:Choice Requires="x14">
            <control shapeId="94224" r:id="rId17" name="Check Box 16">
              <controlPr defaultSize="0" autoFill="0" autoLine="0" autoPict="0" altText=" 未定だが、適合ラベル交付日より2年間以上を保証">
                <anchor moveWithCells="1">
                  <from>
                    <xdr:col>1</xdr:col>
                    <xdr:colOff>28575</xdr:colOff>
                    <xdr:row>107</xdr:row>
                    <xdr:rowOff>19050</xdr:rowOff>
                  </from>
                  <to>
                    <xdr:col>1</xdr:col>
                    <xdr:colOff>4962525</xdr:colOff>
                    <xdr:row>107</xdr:row>
                    <xdr:rowOff>200025</xdr:rowOff>
                  </to>
                </anchor>
              </controlPr>
            </control>
          </mc:Choice>
        </mc:AlternateContent>
        <mc:AlternateContent xmlns:mc="http://schemas.openxmlformats.org/markup-compatibility/2006">
          <mc:Choice Requires="x14">
            <control shapeId="94225" r:id="rId18" name="Check Box 17">
              <controlPr defaultSize="0" autoFill="0" autoLine="0" autoPict="0" altText=" 不明">
                <anchor moveWithCells="1">
                  <from>
                    <xdr:col>1</xdr:col>
                    <xdr:colOff>4162425</xdr:colOff>
                    <xdr:row>107</xdr:row>
                    <xdr:rowOff>19050</xdr:rowOff>
                  </from>
                  <to>
                    <xdr:col>2</xdr:col>
                    <xdr:colOff>1143000</xdr:colOff>
                    <xdr:row>107</xdr:row>
                    <xdr:rowOff>200025</xdr:rowOff>
                  </to>
                </anchor>
              </controlPr>
            </control>
          </mc:Choice>
        </mc:AlternateContent>
        <mc:AlternateContent xmlns:mc="http://schemas.openxmlformats.org/markup-compatibility/2006">
          <mc:Choice Requires="x14">
            <control shapeId="94226" r:id="rId19" name="Check Box 18">
              <controlPr defaultSize="0" autoFill="0" autoLine="0" autoPict="0" altText=" 適合ラベルを取得済み">
                <anchor moveWithCells="1">
                  <from>
                    <xdr:col>1</xdr:col>
                    <xdr:colOff>38100</xdr:colOff>
                    <xdr:row>109</xdr:row>
                    <xdr:rowOff>9525</xdr:rowOff>
                  </from>
                  <to>
                    <xdr:col>1</xdr:col>
                    <xdr:colOff>2733675</xdr:colOff>
                    <xdr:row>110</xdr:row>
                    <xdr:rowOff>0</xdr:rowOff>
                  </to>
                </anchor>
              </controlPr>
            </control>
          </mc:Choice>
        </mc:AlternateContent>
        <mc:AlternateContent xmlns:mc="http://schemas.openxmlformats.org/markup-compatibility/2006">
          <mc:Choice Requires="x14">
            <control shapeId="94248" r:id="rId20" name="Check Box 40">
              <controlPr defaultSize="0" autoFill="0" autoLine="0" autoPict="0" altText=" 法人番号(13桁)">
                <anchor moveWithCells="1">
                  <from>
                    <xdr:col>1</xdr:col>
                    <xdr:colOff>28575</xdr:colOff>
                    <xdr:row>11</xdr:row>
                    <xdr:rowOff>38100</xdr:rowOff>
                  </from>
                  <to>
                    <xdr:col>1</xdr:col>
                    <xdr:colOff>1714500</xdr:colOff>
                    <xdr:row>11</xdr:row>
                    <xdr:rowOff>228600</xdr:rowOff>
                  </to>
                </anchor>
              </controlPr>
            </control>
          </mc:Choice>
        </mc:AlternateContent>
        <mc:AlternateContent xmlns:mc="http://schemas.openxmlformats.org/markup-compatibility/2006">
          <mc:Choice Requires="x14">
            <control shapeId="94249" r:id="rId21" name="Check Box 41">
              <controlPr defaultSize="0" autoFill="0" autoLine="0" autoPict="0" altText=" LEI番号(20文字)">
                <anchor moveWithCells="1">
                  <from>
                    <xdr:col>1</xdr:col>
                    <xdr:colOff>1590675</xdr:colOff>
                    <xdr:row>11</xdr:row>
                    <xdr:rowOff>38100</xdr:rowOff>
                  </from>
                  <to>
                    <xdr:col>1</xdr:col>
                    <xdr:colOff>3286125</xdr:colOff>
                    <xdr:row>11</xdr:row>
                    <xdr:rowOff>228600</xdr:rowOff>
                  </to>
                </anchor>
              </controlPr>
            </control>
          </mc:Choice>
        </mc:AlternateContent>
        <mc:AlternateContent xmlns:mc="http://schemas.openxmlformats.org/markup-compatibility/2006">
          <mc:Choice Requires="x14">
            <control shapeId="94250" r:id="rId22" name="Check Box 42">
              <controlPr defaultSize="0" autoFill="0" autoLine="0" autoPict="0" altText=" 法人番号がない/わからない">
                <anchor moveWithCells="1">
                  <from>
                    <xdr:col>1</xdr:col>
                    <xdr:colOff>3581400</xdr:colOff>
                    <xdr:row>11</xdr:row>
                    <xdr:rowOff>38100</xdr:rowOff>
                  </from>
                  <to>
                    <xdr:col>1</xdr:col>
                    <xdr:colOff>5591175</xdr:colOff>
                    <xdr:row>11</xdr:row>
                    <xdr:rowOff>228600</xdr:rowOff>
                  </to>
                </anchor>
              </controlPr>
            </control>
          </mc:Choice>
        </mc:AlternateContent>
        <mc:AlternateContent xmlns:mc="http://schemas.openxmlformats.org/markup-compatibility/2006">
          <mc:Choice Requires="x14">
            <control shapeId="94251" r:id="rId23" name="Check Box 43">
              <controlPr defaultSize="0" autoFill="0" autoLine="0" autoPict="0" altText=" 法人番号(13桁)">
                <anchor moveWithCells="1">
                  <from>
                    <xdr:col>1</xdr:col>
                    <xdr:colOff>28575</xdr:colOff>
                    <xdr:row>26</xdr:row>
                    <xdr:rowOff>38100</xdr:rowOff>
                  </from>
                  <to>
                    <xdr:col>1</xdr:col>
                    <xdr:colOff>1714500</xdr:colOff>
                    <xdr:row>26</xdr:row>
                    <xdr:rowOff>228600</xdr:rowOff>
                  </to>
                </anchor>
              </controlPr>
            </control>
          </mc:Choice>
        </mc:AlternateContent>
        <mc:AlternateContent xmlns:mc="http://schemas.openxmlformats.org/markup-compatibility/2006">
          <mc:Choice Requires="x14">
            <control shapeId="94252" r:id="rId24" name="Check Box 44">
              <controlPr defaultSize="0" autoFill="0" autoLine="0" autoPict="0" altText=" LEI番号(20文字)">
                <anchor moveWithCells="1">
                  <from>
                    <xdr:col>1</xdr:col>
                    <xdr:colOff>1590675</xdr:colOff>
                    <xdr:row>26</xdr:row>
                    <xdr:rowOff>38100</xdr:rowOff>
                  </from>
                  <to>
                    <xdr:col>1</xdr:col>
                    <xdr:colOff>3286125</xdr:colOff>
                    <xdr:row>26</xdr:row>
                    <xdr:rowOff>228600</xdr:rowOff>
                  </to>
                </anchor>
              </controlPr>
            </control>
          </mc:Choice>
        </mc:AlternateContent>
        <mc:AlternateContent xmlns:mc="http://schemas.openxmlformats.org/markup-compatibility/2006">
          <mc:Choice Requires="x14">
            <control shapeId="94253" r:id="rId25" name="Check Box 45">
              <controlPr defaultSize="0" autoFill="0" autoLine="0" autoPict="0" altText=" 法人番号がない/わからない">
                <anchor moveWithCells="1">
                  <from>
                    <xdr:col>1</xdr:col>
                    <xdr:colOff>3581400</xdr:colOff>
                    <xdr:row>26</xdr:row>
                    <xdr:rowOff>38100</xdr:rowOff>
                  </from>
                  <to>
                    <xdr:col>1</xdr:col>
                    <xdr:colOff>5591175</xdr:colOff>
                    <xdr:row>26</xdr:row>
                    <xdr:rowOff>228600</xdr:rowOff>
                  </to>
                </anchor>
              </controlPr>
            </control>
          </mc:Choice>
        </mc:AlternateContent>
        <mc:AlternateContent xmlns:mc="http://schemas.openxmlformats.org/markup-compatibility/2006">
          <mc:Choice Requires="x14">
            <control shapeId="94254" r:id="rId26" name="Check Box 46">
              <controlPr defaultSize="0" autoFill="0" autoLine="0" autoPict="0" altText=" 法人番号(13桁)">
                <anchor moveWithCells="1">
                  <from>
                    <xdr:col>1</xdr:col>
                    <xdr:colOff>28575</xdr:colOff>
                    <xdr:row>41</xdr:row>
                    <xdr:rowOff>38100</xdr:rowOff>
                  </from>
                  <to>
                    <xdr:col>1</xdr:col>
                    <xdr:colOff>1714500</xdr:colOff>
                    <xdr:row>41</xdr:row>
                    <xdr:rowOff>228600</xdr:rowOff>
                  </to>
                </anchor>
              </controlPr>
            </control>
          </mc:Choice>
        </mc:AlternateContent>
        <mc:AlternateContent xmlns:mc="http://schemas.openxmlformats.org/markup-compatibility/2006">
          <mc:Choice Requires="x14">
            <control shapeId="94255" r:id="rId27" name="Check Box 47">
              <controlPr defaultSize="0" autoFill="0" autoLine="0" autoPict="0" altText=" LEI番号(20文字)">
                <anchor moveWithCells="1">
                  <from>
                    <xdr:col>1</xdr:col>
                    <xdr:colOff>1590675</xdr:colOff>
                    <xdr:row>41</xdr:row>
                    <xdr:rowOff>38100</xdr:rowOff>
                  </from>
                  <to>
                    <xdr:col>1</xdr:col>
                    <xdr:colOff>3286125</xdr:colOff>
                    <xdr:row>41</xdr:row>
                    <xdr:rowOff>228600</xdr:rowOff>
                  </to>
                </anchor>
              </controlPr>
            </control>
          </mc:Choice>
        </mc:AlternateContent>
        <mc:AlternateContent xmlns:mc="http://schemas.openxmlformats.org/markup-compatibility/2006">
          <mc:Choice Requires="x14">
            <control shapeId="94256" r:id="rId28" name="Check Box 48">
              <controlPr defaultSize="0" autoFill="0" autoLine="0" autoPict="0" altText=" 法人番号がない/わからない">
                <anchor moveWithCells="1">
                  <from>
                    <xdr:col>1</xdr:col>
                    <xdr:colOff>3581400</xdr:colOff>
                    <xdr:row>41</xdr:row>
                    <xdr:rowOff>38100</xdr:rowOff>
                  </from>
                  <to>
                    <xdr:col>1</xdr:col>
                    <xdr:colOff>5591175</xdr:colOff>
                    <xdr:row>41</xdr:row>
                    <xdr:rowOff>228600</xdr:rowOff>
                  </to>
                </anchor>
              </controlPr>
            </control>
          </mc:Choice>
        </mc:AlternateContent>
        <mc:AlternateContent xmlns:mc="http://schemas.openxmlformats.org/markup-compatibility/2006">
          <mc:Choice Requires="x14">
            <control shapeId="94257" r:id="rId29" name="Check Box 49">
              <controlPr defaultSize="0" autoFill="0" autoLine="0" autoPict="0" altText=" 法人番号(13桁)">
                <anchor moveWithCells="1">
                  <from>
                    <xdr:col>1</xdr:col>
                    <xdr:colOff>28575</xdr:colOff>
                    <xdr:row>101</xdr:row>
                    <xdr:rowOff>38100</xdr:rowOff>
                  </from>
                  <to>
                    <xdr:col>1</xdr:col>
                    <xdr:colOff>1714500</xdr:colOff>
                    <xdr:row>101</xdr:row>
                    <xdr:rowOff>228600</xdr:rowOff>
                  </to>
                </anchor>
              </controlPr>
            </control>
          </mc:Choice>
        </mc:AlternateContent>
        <mc:AlternateContent xmlns:mc="http://schemas.openxmlformats.org/markup-compatibility/2006">
          <mc:Choice Requires="x14">
            <control shapeId="94258" r:id="rId30" name="Check Box 50">
              <controlPr defaultSize="0" autoFill="0" autoLine="0" autoPict="0" altText=" LEI番号(20文字)">
                <anchor moveWithCells="1">
                  <from>
                    <xdr:col>1</xdr:col>
                    <xdr:colOff>1590675</xdr:colOff>
                    <xdr:row>101</xdr:row>
                    <xdr:rowOff>38100</xdr:rowOff>
                  </from>
                  <to>
                    <xdr:col>1</xdr:col>
                    <xdr:colOff>3286125</xdr:colOff>
                    <xdr:row>101</xdr:row>
                    <xdr:rowOff>228600</xdr:rowOff>
                  </to>
                </anchor>
              </controlPr>
            </control>
          </mc:Choice>
        </mc:AlternateContent>
        <mc:AlternateContent xmlns:mc="http://schemas.openxmlformats.org/markup-compatibility/2006">
          <mc:Choice Requires="x14">
            <control shapeId="94259" r:id="rId31" name="Check Box 51">
              <controlPr defaultSize="0" autoFill="0" autoLine="0" autoPict="0" altText=" 法人番号がない/わからない">
                <anchor moveWithCells="1">
                  <from>
                    <xdr:col>1</xdr:col>
                    <xdr:colOff>3581400</xdr:colOff>
                    <xdr:row>101</xdr:row>
                    <xdr:rowOff>38100</xdr:rowOff>
                  </from>
                  <to>
                    <xdr:col>1</xdr:col>
                    <xdr:colOff>5591175</xdr:colOff>
                    <xdr:row>101</xdr:row>
                    <xdr:rowOff>228600</xdr:rowOff>
                  </to>
                </anchor>
              </controlPr>
            </control>
          </mc:Choice>
        </mc:AlternateContent>
        <mc:AlternateContent xmlns:mc="http://schemas.openxmlformats.org/markup-compatibility/2006">
          <mc:Choice Requires="x14">
            <control shapeId="94260" r:id="rId32" name="Check Box 52">
              <controlPr defaultSize="0" autoFill="0" autoLine="0" autoPict="0" altText=" 不明">
                <anchor moveWithCells="1">
                  <from>
                    <xdr:col>1</xdr:col>
                    <xdr:colOff>4162425</xdr:colOff>
                    <xdr:row>32</xdr:row>
                    <xdr:rowOff>19050</xdr:rowOff>
                  </from>
                  <to>
                    <xdr:col>2</xdr:col>
                    <xdr:colOff>1143000</xdr:colOff>
                    <xdr:row>32</xdr:row>
                    <xdr:rowOff>200025</xdr:rowOff>
                  </to>
                </anchor>
              </controlPr>
            </control>
          </mc:Choice>
        </mc:AlternateContent>
        <mc:AlternateContent xmlns:mc="http://schemas.openxmlformats.org/markup-compatibility/2006">
          <mc:Choice Requires="x14">
            <control shapeId="94261" r:id="rId33" name="Check Box 53">
              <controlPr defaultSize="0" autoFill="0" autoLine="0" autoPict="0" altText=" 認定を受けている場合はチェック">
                <anchor moveWithCells="1">
                  <from>
                    <xdr:col>1</xdr:col>
                    <xdr:colOff>38100</xdr:colOff>
                    <xdr:row>66</xdr:row>
                    <xdr:rowOff>19050</xdr:rowOff>
                  </from>
                  <to>
                    <xdr:col>1</xdr:col>
                    <xdr:colOff>2600325</xdr:colOff>
                    <xdr:row>66</xdr:row>
                    <xdr:rowOff>190500</xdr:rowOff>
                  </to>
                </anchor>
              </controlPr>
            </control>
          </mc:Choice>
        </mc:AlternateContent>
        <mc:AlternateContent xmlns:mc="http://schemas.openxmlformats.org/markup-compatibility/2006">
          <mc:Choice Requires="x14">
            <control shapeId="94262" r:id="rId34" name="Check Box 54">
              <controlPr defaultSize="0" autoFill="0" autoLine="0" autoPict="0" altText=" 未定だが、適合ラベル交付日より2年間以上を保証">
                <anchor moveWithCells="1">
                  <from>
                    <xdr:col>1</xdr:col>
                    <xdr:colOff>28575</xdr:colOff>
                    <xdr:row>62</xdr:row>
                    <xdr:rowOff>19050</xdr:rowOff>
                  </from>
                  <to>
                    <xdr:col>1</xdr:col>
                    <xdr:colOff>4962525</xdr:colOff>
                    <xdr:row>62</xdr:row>
                    <xdr:rowOff>200025</xdr:rowOff>
                  </to>
                </anchor>
              </controlPr>
            </control>
          </mc:Choice>
        </mc:AlternateContent>
        <mc:AlternateContent xmlns:mc="http://schemas.openxmlformats.org/markup-compatibility/2006">
          <mc:Choice Requires="x14">
            <control shapeId="94263" r:id="rId35" name="Check Box 55">
              <controlPr defaultSize="0" autoFill="0" autoLine="0" autoPict="0" altText=" 不明">
                <anchor moveWithCells="1">
                  <from>
                    <xdr:col>1</xdr:col>
                    <xdr:colOff>4162425</xdr:colOff>
                    <xdr:row>62</xdr:row>
                    <xdr:rowOff>19050</xdr:rowOff>
                  </from>
                  <to>
                    <xdr:col>2</xdr:col>
                    <xdr:colOff>1143000</xdr:colOff>
                    <xdr:row>62</xdr:row>
                    <xdr:rowOff>200025</xdr:rowOff>
                  </to>
                </anchor>
              </controlPr>
            </control>
          </mc:Choice>
        </mc:AlternateContent>
        <mc:AlternateContent xmlns:mc="http://schemas.openxmlformats.org/markup-compatibility/2006">
          <mc:Choice Requires="x14">
            <control shapeId="94264" r:id="rId36" name="Check Box 56">
              <controlPr defaultSize="0" autoFill="0" autoLine="0" autoPict="0" altText=" 適合ラベルを取得済み">
                <anchor moveWithCells="1">
                  <from>
                    <xdr:col>1</xdr:col>
                    <xdr:colOff>38100</xdr:colOff>
                    <xdr:row>64</xdr:row>
                    <xdr:rowOff>9525</xdr:rowOff>
                  </from>
                  <to>
                    <xdr:col>1</xdr:col>
                    <xdr:colOff>2733675</xdr:colOff>
                    <xdr:row>65</xdr:row>
                    <xdr:rowOff>0</xdr:rowOff>
                  </to>
                </anchor>
              </controlPr>
            </control>
          </mc:Choice>
        </mc:AlternateContent>
        <mc:AlternateContent xmlns:mc="http://schemas.openxmlformats.org/markup-compatibility/2006">
          <mc:Choice Requires="x14">
            <control shapeId="94265" r:id="rId37" name="Check Box 57">
              <controlPr defaultSize="0" autoFill="0" autoLine="0" autoPict="0" altText=" 法人番号(13桁)">
                <anchor moveWithCells="1">
                  <from>
                    <xdr:col>1</xdr:col>
                    <xdr:colOff>28575</xdr:colOff>
                    <xdr:row>56</xdr:row>
                    <xdr:rowOff>38100</xdr:rowOff>
                  </from>
                  <to>
                    <xdr:col>1</xdr:col>
                    <xdr:colOff>1714500</xdr:colOff>
                    <xdr:row>56</xdr:row>
                    <xdr:rowOff>228600</xdr:rowOff>
                  </to>
                </anchor>
              </controlPr>
            </control>
          </mc:Choice>
        </mc:AlternateContent>
        <mc:AlternateContent xmlns:mc="http://schemas.openxmlformats.org/markup-compatibility/2006">
          <mc:Choice Requires="x14">
            <control shapeId="94266" r:id="rId38" name="Check Box 58">
              <controlPr defaultSize="0" autoFill="0" autoLine="0" autoPict="0" altText=" LEI番号(20文字)">
                <anchor moveWithCells="1">
                  <from>
                    <xdr:col>1</xdr:col>
                    <xdr:colOff>1590675</xdr:colOff>
                    <xdr:row>56</xdr:row>
                    <xdr:rowOff>38100</xdr:rowOff>
                  </from>
                  <to>
                    <xdr:col>1</xdr:col>
                    <xdr:colOff>3286125</xdr:colOff>
                    <xdr:row>56</xdr:row>
                    <xdr:rowOff>228600</xdr:rowOff>
                  </to>
                </anchor>
              </controlPr>
            </control>
          </mc:Choice>
        </mc:AlternateContent>
        <mc:AlternateContent xmlns:mc="http://schemas.openxmlformats.org/markup-compatibility/2006">
          <mc:Choice Requires="x14">
            <control shapeId="94267" r:id="rId39" name="Check Box 59">
              <controlPr defaultSize="0" autoFill="0" autoLine="0" autoPict="0" altText=" 法人番号がない/わからない">
                <anchor moveWithCells="1">
                  <from>
                    <xdr:col>1</xdr:col>
                    <xdr:colOff>3581400</xdr:colOff>
                    <xdr:row>56</xdr:row>
                    <xdr:rowOff>38100</xdr:rowOff>
                  </from>
                  <to>
                    <xdr:col>1</xdr:col>
                    <xdr:colOff>5591175</xdr:colOff>
                    <xdr:row>56</xdr:row>
                    <xdr:rowOff>228600</xdr:rowOff>
                  </to>
                </anchor>
              </controlPr>
            </control>
          </mc:Choice>
        </mc:AlternateContent>
        <mc:AlternateContent xmlns:mc="http://schemas.openxmlformats.org/markup-compatibility/2006">
          <mc:Choice Requires="x14">
            <control shapeId="94268" r:id="rId40" name="Check Box 60">
              <controlPr defaultSize="0" autoFill="0" autoLine="0" autoPict="0" altText=" 認定を受けている場合はチェック">
                <anchor moveWithCells="1">
                  <from>
                    <xdr:col>1</xdr:col>
                    <xdr:colOff>38100</xdr:colOff>
                    <xdr:row>81</xdr:row>
                    <xdr:rowOff>19050</xdr:rowOff>
                  </from>
                  <to>
                    <xdr:col>1</xdr:col>
                    <xdr:colOff>2600325</xdr:colOff>
                    <xdr:row>81</xdr:row>
                    <xdr:rowOff>190500</xdr:rowOff>
                  </to>
                </anchor>
              </controlPr>
            </control>
          </mc:Choice>
        </mc:AlternateContent>
        <mc:AlternateContent xmlns:mc="http://schemas.openxmlformats.org/markup-compatibility/2006">
          <mc:Choice Requires="x14">
            <control shapeId="94269" r:id="rId41" name="Check Box 61">
              <controlPr defaultSize="0" autoFill="0" autoLine="0" autoPict="0" altText=" 未定だが、適合ラベル交付日より2年間以上を保証">
                <anchor moveWithCells="1">
                  <from>
                    <xdr:col>1</xdr:col>
                    <xdr:colOff>28575</xdr:colOff>
                    <xdr:row>77</xdr:row>
                    <xdr:rowOff>19050</xdr:rowOff>
                  </from>
                  <to>
                    <xdr:col>1</xdr:col>
                    <xdr:colOff>4962525</xdr:colOff>
                    <xdr:row>77</xdr:row>
                    <xdr:rowOff>200025</xdr:rowOff>
                  </to>
                </anchor>
              </controlPr>
            </control>
          </mc:Choice>
        </mc:AlternateContent>
        <mc:AlternateContent xmlns:mc="http://schemas.openxmlformats.org/markup-compatibility/2006">
          <mc:Choice Requires="x14">
            <control shapeId="94270" r:id="rId42" name="Check Box 62">
              <controlPr defaultSize="0" autoFill="0" autoLine="0" autoPict="0" altText=" 不明">
                <anchor moveWithCells="1">
                  <from>
                    <xdr:col>1</xdr:col>
                    <xdr:colOff>4162425</xdr:colOff>
                    <xdr:row>77</xdr:row>
                    <xdr:rowOff>19050</xdr:rowOff>
                  </from>
                  <to>
                    <xdr:col>2</xdr:col>
                    <xdr:colOff>1143000</xdr:colOff>
                    <xdr:row>77</xdr:row>
                    <xdr:rowOff>200025</xdr:rowOff>
                  </to>
                </anchor>
              </controlPr>
            </control>
          </mc:Choice>
        </mc:AlternateContent>
        <mc:AlternateContent xmlns:mc="http://schemas.openxmlformats.org/markup-compatibility/2006">
          <mc:Choice Requires="x14">
            <control shapeId="94271" r:id="rId43" name="Check Box 63">
              <controlPr defaultSize="0" autoFill="0" autoLine="0" autoPict="0" altText=" 適合ラベルを取得済み">
                <anchor moveWithCells="1">
                  <from>
                    <xdr:col>1</xdr:col>
                    <xdr:colOff>38100</xdr:colOff>
                    <xdr:row>79</xdr:row>
                    <xdr:rowOff>9525</xdr:rowOff>
                  </from>
                  <to>
                    <xdr:col>1</xdr:col>
                    <xdr:colOff>2733675</xdr:colOff>
                    <xdr:row>80</xdr:row>
                    <xdr:rowOff>0</xdr:rowOff>
                  </to>
                </anchor>
              </controlPr>
            </control>
          </mc:Choice>
        </mc:AlternateContent>
        <mc:AlternateContent xmlns:mc="http://schemas.openxmlformats.org/markup-compatibility/2006">
          <mc:Choice Requires="x14">
            <control shapeId="94272" r:id="rId44" name="Check Box 64">
              <controlPr defaultSize="0" autoFill="0" autoLine="0" autoPict="0" altText=" 法人番号(13桁)">
                <anchor moveWithCells="1">
                  <from>
                    <xdr:col>1</xdr:col>
                    <xdr:colOff>28575</xdr:colOff>
                    <xdr:row>71</xdr:row>
                    <xdr:rowOff>38100</xdr:rowOff>
                  </from>
                  <to>
                    <xdr:col>1</xdr:col>
                    <xdr:colOff>1714500</xdr:colOff>
                    <xdr:row>71</xdr:row>
                    <xdr:rowOff>228600</xdr:rowOff>
                  </to>
                </anchor>
              </controlPr>
            </control>
          </mc:Choice>
        </mc:AlternateContent>
        <mc:AlternateContent xmlns:mc="http://schemas.openxmlformats.org/markup-compatibility/2006">
          <mc:Choice Requires="x14">
            <control shapeId="94273" r:id="rId45" name="Check Box 65">
              <controlPr defaultSize="0" autoFill="0" autoLine="0" autoPict="0" altText=" LEI番号(20文字)">
                <anchor moveWithCells="1">
                  <from>
                    <xdr:col>1</xdr:col>
                    <xdr:colOff>1590675</xdr:colOff>
                    <xdr:row>71</xdr:row>
                    <xdr:rowOff>38100</xdr:rowOff>
                  </from>
                  <to>
                    <xdr:col>1</xdr:col>
                    <xdr:colOff>3286125</xdr:colOff>
                    <xdr:row>71</xdr:row>
                    <xdr:rowOff>228600</xdr:rowOff>
                  </to>
                </anchor>
              </controlPr>
            </control>
          </mc:Choice>
        </mc:AlternateContent>
        <mc:AlternateContent xmlns:mc="http://schemas.openxmlformats.org/markup-compatibility/2006">
          <mc:Choice Requires="x14">
            <control shapeId="94274" r:id="rId46" name="Check Box 66">
              <controlPr defaultSize="0" autoFill="0" autoLine="0" autoPict="0" altText=" 法人番号がない/わからない">
                <anchor moveWithCells="1">
                  <from>
                    <xdr:col>1</xdr:col>
                    <xdr:colOff>3581400</xdr:colOff>
                    <xdr:row>71</xdr:row>
                    <xdr:rowOff>38100</xdr:rowOff>
                  </from>
                  <to>
                    <xdr:col>1</xdr:col>
                    <xdr:colOff>5591175</xdr:colOff>
                    <xdr:row>71</xdr:row>
                    <xdr:rowOff>228600</xdr:rowOff>
                  </to>
                </anchor>
              </controlPr>
            </control>
          </mc:Choice>
        </mc:AlternateContent>
        <mc:AlternateContent xmlns:mc="http://schemas.openxmlformats.org/markup-compatibility/2006">
          <mc:Choice Requires="x14">
            <control shapeId="94275" r:id="rId47" name="Check Box 67">
              <controlPr defaultSize="0" autoFill="0" autoLine="0" autoPict="0" altText=" 認定を受けている場合はチェック">
                <anchor moveWithCells="1">
                  <from>
                    <xdr:col>1</xdr:col>
                    <xdr:colOff>38100</xdr:colOff>
                    <xdr:row>96</xdr:row>
                    <xdr:rowOff>19050</xdr:rowOff>
                  </from>
                  <to>
                    <xdr:col>1</xdr:col>
                    <xdr:colOff>2600325</xdr:colOff>
                    <xdr:row>96</xdr:row>
                    <xdr:rowOff>190500</xdr:rowOff>
                  </to>
                </anchor>
              </controlPr>
            </control>
          </mc:Choice>
        </mc:AlternateContent>
        <mc:AlternateContent xmlns:mc="http://schemas.openxmlformats.org/markup-compatibility/2006">
          <mc:Choice Requires="x14">
            <control shapeId="94276" r:id="rId48" name="Check Box 68">
              <controlPr defaultSize="0" autoFill="0" autoLine="0" autoPict="0" altText=" 未定だが、適合ラベル交付日より2年間以上を保証">
                <anchor moveWithCells="1">
                  <from>
                    <xdr:col>1</xdr:col>
                    <xdr:colOff>28575</xdr:colOff>
                    <xdr:row>92</xdr:row>
                    <xdr:rowOff>19050</xdr:rowOff>
                  </from>
                  <to>
                    <xdr:col>1</xdr:col>
                    <xdr:colOff>4962525</xdr:colOff>
                    <xdr:row>92</xdr:row>
                    <xdr:rowOff>200025</xdr:rowOff>
                  </to>
                </anchor>
              </controlPr>
            </control>
          </mc:Choice>
        </mc:AlternateContent>
        <mc:AlternateContent xmlns:mc="http://schemas.openxmlformats.org/markup-compatibility/2006">
          <mc:Choice Requires="x14">
            <control shapeId="94277" r:id="rId49" name="Check Box 69">
              <controlPr defaultSize="0" autoFill="0" autoLine="0" autoPict="0" altText=" 不明">
                <anchor moveWithCells="1">
                  <from>
                    <xdr:col>1</xdr:col>
                    <xdr:colOff>4162425</xdr:colOff>
                    <xdr:row>92</xdr:row>
                    <xdr:rowOff>19050</xdr:rowOff>
                  </from>
                  <to>
                    <xdr:col>2</xdr:col>
                    <xdr:colOff>1143000</xdr:colOff>
                    <xdr:row>92</xdr:row>
                    <xdr:rowOff>200025</xdr:rowOff>
                  </to>
                </anchor>
              </controlPr>
            </control>
          </mc:Choice>
        </mc:AlternateContent>
        <mc:AlternateContent xmlns:mc="http://schemas.openxmlformats.org/markup-compatibility/2006">
          <mc:Choice Requires="x14">
            <control shapeId="94278" r:id="rId50" name="Check Box 70">
              <controlPr defaultSize="0" autoFill="0" autoLine="0" autoPict="0" altText=" 適合ラベルを取得済み">
                <anchor moveWithCells="1">
                  <from>
                    <xdr:col>1</xdr:col>
                    <xdr:colOff>38100</xdr:colOff>
                    <xdr:row>94</xdr:row>
                    <xdr:rowOff>9525</xdr:rowOff>
                  </from>
                  <to>
                    <xdr:col>1</xdr:col>
                    <xdr:colOff>2733675</xdr:colOff>
                    <xdr:row>95</xdr:row>
                    <xdr:rowOff>0</xdr:rowOff>
                  </to>
                </anchor>
              </controlPr>
            </control>
          </mc:Choice>
        </mc:AlternateContent>
        <mc:AlternateContent xmlns:mc="http://schemas.openxmlformats.org/markup-compatibility/2006">
          <mc:Choice Requires="x14">
            <control shapeId="94279" r:id="rId51" name="Check Box 71">
              <controlPr defaultSize="0" autoFill="0" autoLine="0" autoPict="0" altText=" 法人番号(13桁)">
                <anchor moveWithCells="1">
                  <from>
                    <xdr:col>1</xdr:col>
                    <xdr:colOff>28575</xdr:colOff>
                    <xdr:row>86</xdr:row>
                    <xdr:rowOff>38100</xdr:rowOff>
                  </from>
                  <to>
                    <xdr:col>1</xdr:col>
                    <xdr:colOff>1714500</xdr:colOff>
                    <xdr:row>86</xdr:row>
                    <xdr:rowOff>228600</xdr:rowOff>
                  </to>
                </anchor>
              </controlPr>
            </control>
          </mc:Choice>
        </mc:AlternateContent>
        <mc:AlternateContent xmlns:mc="http://schemas.openxmlformats.org/markup-compatibility/2006">
          <mc:Choice Requires="x14">
            <control shapeId="94280" r:id="rId52" name="Check Box 72">
              <controlPr defaultSize="0" autoFill="0" autoLine="0" autoPict="0" altText=" LEI番号(20文字)">
                <anchor moveWithCells="1">
                  <from>
                    <xdr:col>1</xdr:col>
                    <xdr:colOff>1590675</xdr:colOff>
                    <xdr:row>86</xdr:row>
                    <xdr:rowOff>38100</xdr:rowOff>
                  </from>
                  <to>
                    <xdr:col>1</xdr:col>
                    <xdr:colOff>3286125</xdr:colOff>
                    <xdr:row>86</xdr:row>
                    <xdr:rowOff>228600</xdr:rowOff>
                  </to>
                </anchor>
              </controlPr>
            </control>
          </mc:Choice>
        </mc:AlternateContent>
        <mc:AlternateContent xmlns:mc="http://schemas.openxmlformats.org/markup-compatibility/2006">
          <mc:Choice Requires="x14">
            <control shapeId="94281" r:id="rId53" name="Check Box 73">
              <controlPr defaultSize="0" autoFill="0" autoLine="0" autoPict="0" altText=" 法人番号がない/わからない">
                <anchor moveWithCells="1">
                  <from>
                    <xdr:col>1</xdr:col>
                    <xdr:colOff>3581400</xdr:colOff>
                    <xdr:row>86</xdr:row>
                    <xdr:rowOff>38100</xdr:rowOff>
                  </from>
                  <to>
                    <xdr:col>1</xdr:col>
                    <xdr:colOff>5591175</xdr:colOff>
                    <xdr:row>86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4AAD3F22-5D6B-4D9E-8674-A53F1C875C76}">
          <x14:formula1>
            <xm:f>【非表示】選択リスト!$C$63:$C$64</xm:f>
          </x14:formula1>
          <xm:sqref>B10 B85 B70 B55 B100 B40 B25</xm:sqref>
        </x14:dataValidation>
        <x14:dataValidation type="list" allowBlank="1" showInputMessage="1" showErrorMessage="1" xr:uid="{5E88ACEA-B83E-4A45-AA62-A41098162013}">
          <x14:formula1>
            <xm:f>【非表示】選択リスト!$B$20:$B$23</xm:f>
          </x14:formula1>
          <xm:sqref>B14 B29 B44 B104 B59 B74 B89</xm:sqref>
        </x14:dataValidation>
        <x14:dataValidation type="list" allowBlank="1" showInputMessage="1" showErrorMessage="1" xr:uid="{09B76ABC-2037-47E0-8EAE-85FDD970ECD3}">
          <x14:formula1>
            <xm:f>【非表示】選択リスト!$C$67:$C$73</xm:f>
          </x14:formula1>
          <xm:sqref>B9 B84 B99 B69 B54 B39 B24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C5FDA-E4E4-4744-BF98-B070DAD43808}">
  <sheetPr codeName="Sheet5">
    <tabColor theme="1" tint="0.499984740745262"/>
  </sheetPr>
  <dimension ref="A2:D73"/>
  <sheetViews>
    <sheetView workbookViewId="0">
      <selection activeCell="C27" sqref="C27"/>
    </sheetView>
  </sheetViews>
  <sheetFormatPr defaultColWidth="9" defaultRowHeight="15.75"/>
  <cols>
    <col min="1" max="1" width="77.25" style="1" bestFit="1" customWidth="1"/>
    <col min="2" max="2" width="117.25" style="1" bestFit="1" customWidth="1"/>
    <col min="3" max="3" width="62.5" style="1" bestFit="1" customWidth="1"/>
    <col min="4" max="4" width="60.25" style="1" bestFit="1" customWidth="1"/>
    <col min="5" max="5" width="20.25" style="1" bestFit="1" customWidth="1"/>
    <col min="6" max="6" width="57.5" style="1" bestFit="1" customWidth="1"/>
    <col min="7" max="7" width="77.25" style="1" bestFit="1" customWidth="1"/>
    <col min="8" max="16384" width="9" style="1"/>
  </cols>
  <sheetData>
    <row r="2" spans="1:4">
      <c r="A2" s="2" t="s">
        <v>34</v>
      </c>
    </row>
    <row r="3" spans="1:4">
      <c r="A3" s="2" t="s">
        <v>41</v>
      </c>
    </row>
    <row r="4" spans="1:4">
      <c r="A4" s="2" t="s">
        <v>81</v>
      </c>
    </row>
    <row r="5" spans="1:4">
      <c r="A5" s="2" t="s">
        <v>82</v>
      </c>
    </row>
    <row r="6" spans="1:4">
      <c r="A6" s="2" t="s">
        <v>79</v>
      </c>
    </row>
    <row r="7" spans="1:4">
      <c r="A7" s="2" t="s">
        <v>80</v>
      </c>
    </row>
    <row r="8" spans="1:4">
      <c r="A8" s="2" t="s">
        <v>83</v>
      </c>
    </row>
    <row r="10" spans="1:4">
      <c r="A10" s="2" t="s">
        <v>37</v>
      </c>
      <c r="B10" s="2" t="s">
        <v>50</v>
      </c>
      <c r="C10" s="2"/>
      <c r="D10" s="2"/>
    </row>
    <row r="11" spans="1:4">
      <c r="A11" s="2" t="s">
        <v>38</v>
      </c>
      <c r="B11" s="2"/>
      <c r="C11" s="2"/>
      <c r="D11" s="2"/>
    </row>
    <row r="12" spans="1:4">
      <c r="A12" s="2" t="s">
        <v>39</v>
      </c>
      <c r="B12" s="2"/>
      <c r="C12" s="2"/>
      <c r="D12" s="2"/>
    </row>
    <row r="13" spans="1:4">
      <c r="A13" s="2" t="s">
        <v>40</v>
      </c>
      <c r="B13" s="2"/>
      <c r="C13" s="2"/>
      <c r="D13" s="2"/>
    </row>
    <row r="15" spans="1:4">
      <c r="A15" s="2" t="s">
        <v>47</v>
      </c>
      <c r="B15" s="2" t="s">
        <v>68</v>
      </c>
    </row>
    <row r="16" spans="1:4">
      <c r="A16" s="2" t="s">
        <v>48</v>
      </c>
      <c r="B16" s="2" t="s">
        <v>66</v>
      </c>
    </row>
    <row r="17" spans="1:3">
      <c r="A17" s="2" t="s">
        <v>46</v>
      </c>
    </row>
    <row r="18" spans="1:3">
      <c r="A18" s="2" t="s">
        <v>44</v>
      </c>
    </row>
    <row r="20" spans="1:3">
      <c r="A20" s="2" t="s">
        <v>103</v>
      </c>
      <c r="B20" s="2" t="s">
        <v>103</v>
      </c>
    </row>
    <row r="21" spans="1:3">
      <c r="A21" s="2" t="s">
        <v>104</v>
      </c>
      <c r="B21" s="2" t="s">
        <v>104</v>
      </c>
    </row>
    <row r="22" spans="1:3">
      <c r="A22" s="2" t="s">
        <v>105</v>
      </c>
      <c r="B22" s="2" t="s">
        <v>108</v>
      </c>
    </row>
    <row r="23" spans="1:3">
      <c r="A23" s="2" t="s">
        <v>107</v>
      </c>
      <c r="B23" s="2" t="s">
        <v>106</v>
      </c>
    </row>
    <row r="25" spans="1:3">
      <c r="A25" s="2" t="s">
        <v>7</v>
      </c>
      <c r="B25" s="2" t="s">
        <v>67</v>
      </c>
      <c r="C25" s="2" t="s">
        <v>67</v>
      </c>
    </row>
    <row r="26" spans="1:3">
      <c r="A26" s="2" t="s">
        <v>141</v>
      </c>
      <c r="B26" s="2" t="s">
        <v>142</v>
      </c>
      <c r="C26" s="2" t="s">
        <v>393</v>
      </c>
    </row>
    <row r="27" spans="1:3">
      <c r="A27" s="2" t="s">
        <v>8</v>
      </c>
      <c r="B27" s="2" t="s">
        <v>143</v>
      </c>
      <c r="C27" s="2" t="s">
        <v>385</v>
      </c>
    </row>
    <row r="28" spans="1:3">
      <c r="C28" s="1" t="s">
        <v>289</v>
      </c>
    </row>
    <row r="29" spans="1:3">
      <c r="A29" s="2" t="s">
        <v>70</v>
      </c>
      <c r="B29" s="2" t="s">
        <v>70</v>
      </c>
      <c r="C29" s="2" t="s">
        <v>70</v>
      </c>
    </row>
    <row r="30" spans="1:3">
      <c r="A30" s="2" t="s">
        <v>71</v>
      </c>
      <c r="B30" s="2" t="s">
        <v>72</v>
      </c>
      <c r="C30" s="2" t="s">
        <v>386</v>
      </c>
    </row>
    <row r="31" spans="1:3">
      <c r="A31" s="2" t="s">
        <v>72</v>
      </c>
      <c r="C31" s="2" t="s">
        <v>387</v>
      </c>
    </row>
    <row r="32" spans="1:3">
      <c r="C32" s="2" t="s">
        <v>388</v>
      </c>
    </row>
    <row r="33" spans="1:3">
      <c r="A33" s="3" t="s">
        <v>119</v>
      </c>
    </row>
    <row r="34" spans="1:3">
      <c r="A34" s="3" t="s">
        <v>118</v>
      </c>
      <c r="C34" s="4" t="s">
        <v>176</v>
      </c>
    </row>
    <row r="35" spans="1:3">
      <c r="A35" s="3" t="s">
        <v>120</v>
      </c>
      <c r="C35" s="4" t="s">
        <v>177</v>
      </c>
    </row>
    <row r="36" spans="1:3">
      <c r="C36" s="4" t="s">
        <v>178</v>
      </c>
    </row>
    <row r="37" spans="1:3">
      <c r="A37" s="2" t="s">
        <v>21</v>
      </c>
      <c r="C37" s="4" t="s">
        <v>179</v>
      </c>
    </row>
    <row r="38" spans="1:3">
      <c r="A38" s="2" t="s">
        <v>22</v>
      </c>
      <c r="C38" s="4" t="s">
        <v>180</v>
      </c>
    </row>
    <row r="39" spans="1:3">
      <c r="A39" s="2" t="s">
        <v>23</v>
      </c>
      <c r="C39" s="4" t="s">
        <v>70</v>
      </c>
    </row>
    <row r="40" spans="1:3">
      <c r="A40" s="2" t="s">
        <v>24</v>
      </c>
      <c r="C40" s="4" t="s">
        <v>181</v>
      </c>
    </row>
    <row r="41" spans="1:3">
      <c r="A41" s="2" t="s">
        <v>25</v>
      </c>
      <c r="C41" s="4" t="s">
        <v>182</v>
      </c>
    </row>
    <row r="42" spans="1:3">
      <c r="A42" s="2" t="s">
        <v>26</v>
      </c>
      <c r="C42" s="4" t="s">
        <v>183</v>
      </c>
    </row>
    <row r="43" spans="1:3">
      <c r="A43" s="2" t="s">
        <v>27</v>
      </c>
      <c r="C43" s="4" t="s">
        <v>184</v>
      </c>
    </row>
    <row r="44" spans="1:3">
      <c r="A44" s="2" t="s">
        <v>28</v>
      </c>
      <c r="C44" s="4" t="s">
        <v>185</v>
      </c>
    </row>
    <row r="45" spans="1:3">
      <c r="A45" s="2" t="s">
        <v>29</v>
      </c>
      <c r="C45" s="4" t="s">
        <v>186</v>
      </c>
    </row>
    <row r="46" spans="1:3">
      <c r="A46" s="2" t="s">
        <v>30</v>
      </c>
      <c r="C46" s="5"/>
    </row>
    <row r="47" spans="1:3">
      <c r="A47" s="2" t="s">
        <v>11</v>
      </c>
      <c r="C47" s="4" t="s">
        <v>187</v>
      </c>
    </row>
    <row r="48" spans="1:3">
      <c r="A48" s="2"/>
      <c r="C48" s="4" t="s">
        <v>389</v>
      </c>
    </row>
    <row r="49" spans="1:3">
      <c r="A49" s="2" t="s">
        <v>12</v>
      </c>
      <c r="C49" s="4" t="s">
        <v>390</v>
      </c>
    </row>
    <row r="50" spans="1:3">
      <c r="A50" s="2" t="s">
        <v>14</v>
      </c>
      <c r="C50" s="4" t="s">
        <v>188</v>
      </c>
    </row>
    <row r="51" spans="1:3">
      <c r="A51" s="2" t="s">
        <v>13</v>
      </c>
      <c r="C51" s="4" t="s">
        <v>391</v>
      </c>
    </row>
    <row r="52" spans="1:3">
      <c r="A52" s="2" t="s">
        <v>15</v>
      </c>
      <c r="C52" s="4" t="s">
        <v>189</v>
      </c>
    </row>
    <row r="53" spans="1:3">
      <c r="A53" s="2" t="s">
        <v>16</v>
      </c>
      <c r="C53" s="4" t="s">
        <v>190</v>
      </c>
    </row>
    <row r="54" spans="1:3">
      <c r="A54" s="2" t="s">
        <v>17</v>
      </c>
    </row>
    <row r="55" spans="1:3">
      <c r="A55" s="2" t="s">
        <v>18</v>
      </c>
      <c r="C55" s="4" t="s">
        <v>192</v>
      </c>
    </row>
    <row r="56" spans="1:3">
      <c r="A56" s="2" t="s">
        <v>19</v>
      </c>
      <c r="C56" s="4" t="s">
        <v>193</v>
      </c>
    </row>
    <row r="57" spans="1:3">
      <c r="A57" s="2" t="s">
        <v>20</v>
      </c>
      <c r="C57" s="4" t="s">
        <v>194</v>
      </c>
    </row>
    <row r="58" spans="1:3">
      <c r="C58" s="4" t="s">
        <v>195</v>
      </c>
    </row>
    <row r="59" spans="1:3">
      <c r="A59" s="2" t="s">
        <v>64</v>
      </c>
      <c r="B59" s="2" t="s">
        <v>133</v>
      </c>
    </row>
    <row r="60" spans="1:3">
      <c r="A60" s="2" t="s">
        <v>65</v>
      </c>
      <c r="B60" s="2" t="s">
        <v>136</v>
      </c>
      <c r="C60" s="4" t="s">
        <v>189</v>
      </c>
    </row>
    <row r="61" spans="1:3">
      <c r="A61" s="2" t="s">
        <v>45</v>
      </c>
      <c r="B61" s="2" t="s">
        <v>137</v>
      </c>
      <c r="C61" s="4" t="s">
        <v>190</v>
      </c>
    </row>
    <row r="62" spans="1:3">
      <c r="A62" s="2" t="s">
        <v>31</v>
      </c>
      <c r="B62" s="2" t="s">
        <v>45</v>
      </c>
    </row>
    <row r="63" spans="1:3">
      <c r="A63" s="2" t="s">
        <v>42</v>
      </c>
      <c r="C63" s="1" t="s">
        <v>197</v>
      </c>
    </row>
    <row r="64" spans="1:3">
      <c r="A64" s="2" t="s">
        <v>43</v>
      </c>
      <c r="C64" s="1" t="s">
        <v>198</v>
      </c>
    </row>
    <row r="66" spans="1:3">
      <c r="A66" s="1" t="s">
        <v>298</v>
      </c>
    </row>
    <row r="67" spans="1:3">
      <c r="C67" s="1" t="s">
        <v>299</v>
      </c>
    </row>
    <row r="68" spans="1:3">
      <c r="C68" s="1" t="s">
        <v>300</v>
      </c>
    </row>
    <row r="69" spans="1:3">
      <c r="C69" s="1" t="s">
        <v>301</v>
      </c>
    </row>
    <row r="70" spans="1:3">
      <c r="C70" s="1" t="s">
        <v>302</v>
      </c>
    </row>
    <row r="71" spans="1:3">
      <c r="C71" s="1" t="s">
        <v>303</v>
      </c>
    </row>
    <row r="72" spans="1:3">
      <c r="C72" s="1" t="s">
        <v>304</v>
      </c>
    </row>
    <row r="73" spans="1:3">
      <c r="C73" s="1" t="s">
        <v>305</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★1新規申請（2025.07.07）</vt:lpstr>
      <vt:lpstr>★1新規申請（2025.07.07） (製造情報)</vt:lpstr>
      <vt:lpstr>★1新規申請（2025.07.07） (製造情報) (補足)</vt:lpstr>
      <vt:lpstr>【非表示】選択リスト</vt:lpstr>
      <vt:lpstr>'★1新規申請（2025.07.07）'!Print_Area</vt:lpstr>
      <vt:lpstr>'★1新規申請（2025.07.07） (製造情報)'!Print_Area</vt:lpstr>
      <vt:lpstr>'★1新規申請（2025.07.07） (製造情報) (補足)'!Print_Area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2024-02-27T03:45:11Z</dcterms:created>
  <dcterms:modified xsi:type="dcterms:W3CDTF">2025-09-17T10:25:47Z</dcterms:modified>
</cp:coreProperties>
</file>