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2.xml" ContentType="application/vnd.openxmlformats-officedocument.spreadsheetml.tab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ables/table3.xml" ContentType="application/vnd.openxmlformats-officedocument.spreadsheetml.tab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ables/table4.xml" ContentType="application/vnd.openxmlformats-officedocument.spreadsheetml.tab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68803667-3192-42CC-8826-54ABBE2FFCE9}" xr6:coauthVersionLast="47" xr6:coauthVersionMax="47" xr10:uidLastSave="{00000000-0000-0000-0000-000000000000}"/>
  <bookViews>
    <workbookView xWindow="2910" yWindow="390" windowWidth="24420" windowHeight="14610" tabRatio="678" firstSheet="1" activeTab="1" xr2:uid="{F971AE27-5DF9-41A4-991B-A2FE396F3E84}"/>
  </bookViews>
  <sheets>
    <sheet name="リスト" sheetId="7" state="hidden" r:id="rId1"/>
    <sheet name="表紙" sheetId="41" r:id="rId2"/>
    <sheet name="はじめに" sheetId="39" r:id="rId3"/>
    <sheet name="1-1．属性情報　ITシステム全体" sheetId="29" r:id="rId4"/>
    <sheet name="1-2．分析　ITシステム全体　財務情報" sheetId="38" r:id="rId5"/>
    <sheet name="1-3．評価項目　評価　ITシステム全体" sheetId="34" r:id="rId6"/>
    <sheet name="1-4．評価結果　ITシステム全体" sheetId="35" r:id="rId7"/>
    <sheet name="1-1．属性情報　ITシステム全体（記入例）" sheetId="30" r:id="rId8"/>
    <sheet name="1-2．分析　ITシステム全体　財務情報（記入例）" sheetId="37" r:id="rId9"/>
    <sheet name="1-3．評価項目　評価　ITシステム全体（記入例）" sheetId="32" r:id="rId10"/>
    <sheet name="1-4．評価結果　ITシステム全体（記入例）" sheetId="36" r:id="rId11"/>
    <sheet name="利用許諾" sheetId="43" r:id="rId12"/>
    <sheet name="改版履歴" sheetId="42" r:id="rId13"/>
  </sheets>
  <definedNames>
    <definedName name="_xlnm.Print_Titles" localSheetId="5">'1-3．評価項目　評価　ITシステム全体'!$2:$2</definedName>
    <definedName name="_xlnm.Print_Titles" localSheetId="9">'1-3．評価項目　評価　ITシステム全体（記入例）'!$2:$2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8" i="38" l="1"/>
  <c r="D58" i="38"/>
  <c r="C58" i="38"/>
  <c r="E6" i="37" l="1"/>
  <c r="D6" i="37"/>
  <c r="C6" i="37"/>
  <c r="E6" i="38"/>
  <c r="D6" i="38"/>
  <c r="C6" i="38"/>
  <c r="F8" i="29" l="1"/>
  <c r="F7" i="29"/>
  <c r="F4" i="29"/>
  <c r="F6" i="29"/>
  <c r="F5" i="29"/>
  <c r="F8" i="30"/>
  <c r="F7" i="30"/>
  <c r="F6" i="30"/>
  <c r="F5" i="30"/>
  <c r="F4" i="30"/>
  <c r="E21" i="38" l="1"/>
  <c r="D21" i="38"/>
  <c r="C21" i="38"/>
  <c r="E20" i="38"/>
  <c r="E24" i="38" s="1"/>
  <c r="D20" i="38"/>
  <c r="C20" i="38"/>
  <c r="C24" i="38" s="1"/>
  <c r="E19" i="38"/>
  <c r="D19" i="38"/>
  <c r="D24" i="38" s="1"/>
  <c r="C19" i="38"/>
  <c r="E17" i="38"/>
  <c r="D17" i="38"/>
  <c r="C17" i="38"/>
  <c r="E16" i="38"/>
  <c r="D16" i="38"/>
  <c r="C16" i="38"/>
  <c r="E15" i="38"/>
  <c r="D15" i="38"/>
  <c r="C15" i="38"/>
  <c r="E14" i="38"/>
  <c r="D14" i="38"/>
  <c r="C14" i="38"/>
  <c r="E13" i="38"/>
  <c r="D13" i="38"/>
  <c r="C13" i="38"/>
  <c r="E11" i="38"/>
  <c r="D11" i="38"/>
  <c r="C11" i="38"/>
  <c r="E10" i="38"/>
  <c r="D10" i="38"/>
  <c r="C10" i="38"/>
  <c r="E8" i="38"/>
  <c r="D8" i="38"/>
  <c r="C8" i="38"/>
  <c r="E7" i="38"/>
  <c r="E42" i="38" s="1"/>
  <c r="D7" i="38"/>
  <c r="C7" i="38"/>
  <c r="C25" i="38" s="1"/>
  <c r="E21" i="37"/>
  <c r="E20" i="37"/>
  <c r="E19" i="37"/>
  <c r="D21" i="37"/>
  <c r="D20" i="37"/>
  <c r="D19" i="37"/>
  <c r="C21" i="37"/>
  <c r="C20" i="37"/>
  <c r="C19" i="37"/>
  <c r="E17" i="37"/>
  <c r="E16" i="37"/>
  <c r="D17" i="37"/>
  <c r="D16" i="37"/>
  <c r="C17" i="37"/>
  <c r="C16" i="37"/>
  <c r="E15" i="37"/>
  <c r="E14" i="37"/>
  <c r="E13" i="37"/>
  <c r="D15" i="37"/>
  <c r="D14" i="37"/>
  <c r="D13" i="37"/>
  <c r="C15" i="37"/>
  <c r="C14" i="37"/>
  <c r="C13" i="37"/>
  <c r="E11" i="37"/>
  <c r="E10" i="37"/>
  <c r="D11" i="37"/>
  <c r="D10" i="37"/>
  <c r="C11" i="37"/>
  <c r="C10" i="37"/>
  <c r="E8" i="37"/>
  <c r="E7" i="37"/>
  <c r="D8" i="37"/>
  <c r="D7" i="37"/>
  <c r="C8" i="37"/>
  <c r="C7" i="37"/>
  <c r="C41" i="37" s="1"/>
  <c r="C58" i="37" l="1"/>
  <c r="D58" i="37"/>
  <c r="E58" i="37"/>
  <c r="D42" i="38"/>
  <c r="E25" i="38"/>
  <c r="D41" i="38"/>
  <c r="C42" i="37"/>
  <c r="E41" i="37"/>
  <c r="C24" i="37"/>
  <c r="D24" i="37"/>
  <c r="E24" i="37"/>
  <c r="C42" i="38"/>
  <c r="D25" i="38"/>
  <c r="C41" i="38"/>
  <c r="E41" i="38"/>
  <c r="D42" i="37"/>
  <c r="E42" i="37"/>
  <c r="D25" i="37"/>
  <c r="C25" i="37"/>
  <c r="E25" i="37"/>
  <c r="D41" i="37"/>
  <c r="E8" i="36"/>
  <c r="A8" i="36"/>
  <c r="A4" i="36"/>
  <c r="A3" i="36"/>
  <c r="A2" i="36"/>
  <c r="A1" i="36"/>
  <c r="E8" i="35"/>
  <c r="A8" i="35"/>
  <c r="A4" i="35"/>
  <c r="A3" i="35"/>
  <c r="A2" i="35"/>
  <c r="A1" i="35"/>
  <c r="G23" i="34" l="1"/>
  <c r="G22" i="34"/>
  <c r="G21" i="34"/>
  <c r="G20" i="34"/>
  <c r="G7" i="34" s="1"/>
  <c r="G19" i="34"/>
  <c r="G18" i="34"/>
  <c r="G3" i="34" s="1"/>
  <c r="L14" i="34"/>
  <c r="I14" i="34"/>
  <c r="L13" i="34"/>
  <c r="I13" i="34"/>
  <c r="G13" i="34" s="1"/>
  <c r="L12" i="34"/>
  <c r="I12" i="34"/>
  <c r="L11" i="34"/>
  <c r="I11" i="34"/>
  <c r="G12" i="34" s="1"/>
  <c r="N12" i="34" s="1"/>
  <c r="L10" i="34"/>
  <c r="I10" i="34"/>
  <c r="L9" i="34"/>
  <c r="I9" i="34"/>
  <c r="L8" i="34"/>
  <c r="M8" i="34" s="1"/>
  <c r="I8" i="34"/>
  <c r="G9" i="34" s="1"/>
  <c r="L7" i="34"/>
  <c r="I7" i="34"/>
  <c r="L6" i="34"/>
  <c r="I6" i="34"/>
  <c r="L5" i="34"/>
  <c r="I5" i="34"/>
  <c r="G5" i="34" s="1"/>
  <c r="L4" i="34"/>
  <c r="M4" i="34" s="1"/>
  <c r="I4" i="34"/>
  <c r="L3" i="34"/>
  <c r="I3" i="34"/>
  <c r="G4" i="34" s="1"/>
  <c r="N4" i="34" s="1"/>
  <c r="G23" i="32"/>
  <c r="G13" i="32" s="1"/>
  <c r="N13" i="32" s="1"/>
  <c r="G22" i="32"/>
  <c r="G21" i="32"/>
  <c r="G9" i="32" s="1"/>
  <c r="N9" i="32" s="1"/>
  <c r="G20" i="32"/>
  <c r="G19" i="32"/>
  <c r="G18" i="32"/>
  <c r="L14" i="32"/>
  <c r="I14" i="32"/>
  <c r="L13" i="32"/>
  <c r="I13" i="32"/>
  <c r="L12" i="32"/>
  <c r="I12" i="32"/>
  <c r="L11" i="32"/>
  <c r="I11" i="32"/>
  <c r="G11" i="32" s="1"/>
  <c r="N11" i="32" s="1"/>
  <c r="L10" i="32"/>
  <c r="I10" i="32"/>
  <c r="L9" i="32"/>
  <c r="I9" i="32"/>
  <c r="L8" i="32"/>
  <c r="I8" i="32"/>
  <c r="G8" i="32"/>
  <c r="N8" i="32" s="1"/>
  <c r="L7" i="32"/>
  <c r="I7" i="32"/>
  <c r="L6" i="32"/>
  <c r="I6" i="32"/>
  <c r="L5" i="32"/>
  <c r="I5" i="32"/>
  <c r="G6" i="32" s="1"/>
  <c r="N6" i="32" s="1"/>
  <c r="L4" i="32"/>
  <c r="I4" i="32"/>
  <c r="L3" i="32"/>
  <c r="I3" i="32"/>
  <c r="G3" i="32" l="1"/>
  <c r="G7" i="32"/>
  <c r="N7" i="32" s="1"/>
  <c r="N20" i="32" s="1"/>
  <c r="G4" i="36" s="1"/>
  <c r="G10" i="34"/>
  <c r="N10" i="34" s="1"/>
  <c r="G11" i="34"/>
  <c r="N11" i="34" s="1"/>
  <c r="N22" i="34" s="1"/>
  <c r="G6" i="35" s="1"/>
  <c r="G8" i="34"/>
  <c r="N8" i="34" s="1"/>
  <c r="G5" i="32"/>
  <c r="N5" i="32" s="1"/>
  <c r="G10" i="32"/>
  <c r="N10" i="32" s="1"/>
  <c r="N21" i="32" s="1"/>
  <c r="G5" i="36" s="1"/>
  <c r="G14" i="32"/>
  <c r="N14" i="32" s="1"/>
  <c r="N3" i="34"/>
  <c r="M3" i="34"/>
  <c r="N9" i="34"/>
  <c r="M9" i="34"/>
  <c r="N13" i="34"/>
  <c r="M13" i="34"/>
  <c r="N7" i="34"/>
  <c r="N20" i="34" s="1"/>
  <c r="G4" i="35" s="1"/>
  <c r="M7" i="34"/>
  <c r="M20" i="34" s="1"/>
  <c r="F4" i="35" s="1"/>
  <c r="M11" i="34"/>
  <c r="N5" i="34"/>
  <c r="M5" i="34"/>
  <c r="N21" i="34"/>
  <c r="G5" i="35" s="1"/>
  <c r="M10" i="34"/>
  <c r="M12" i="34"/>
  <c r="G6" i="34"/>
  <c r="N6" i="34" s="1"/>
  <c r="G14" i="34"/>
  <c r="N14" i="34" s="1"/>
  <c r="G4" i="32"/>
  <c r="N4" i="32" s="1"/>
  <c r="M6" i="32"/>
  <c r="M8" i="32"/>
  <c r="G12" i="32"/>
  <c r="N12" i="32" s="1"/>
  <c r="N22" i="32" s="1"/>
  <c r="G6" i="36" s="1"/>
  <c r="M3" i="32"/>
  <c r="M7" i="32"/>
  <c r="M20" i="32" s="1"/>
  <c r="M9" i="32"/>
  <c r="M11" i="32"/>
  <c r="M13" i="32"/>
  <c r="N19" i="32"/>
  <c r="G3" i="36" s="1"/>
  <c r="N23" i="32"/>
  <c r="G7" i="36" s="1"/>
  <c r="N3" i="32"/>
  <c r="L20" i="32" l="1"/>
  <c r="K20" i="32" s="1"/>
  <c r="F4" i="36"/>
  <c r="D4" i="36" s="1"/>
  <c r="C4" i="36" s="1"/>
  <c r="M19" i="32"/>
  <c r="F3" i="36" s="1"/>
  <c r="D3" i="36" s="1"/>
  <c r="C3" i="36" s="1"/>
  <c r="M5" i="32"/>
  <c r="M14" i="32"/>
  <c r="M23" i="32" s="1"/>
  <c r="M21" i="34"/>
  <c r="F5" i="35" s="1"/>
  <c r="D5" i="35" s="1"/>
  <c r="C5" i="35" s="1"/>
  <c r="D4" i="35"/>
  <c r="C4" i="35" s="1"/>
  <c r="N19" i="34"/>
  <c r="G3" i="35" s="1"/>
  <c r="D3" i="35" s="1"/>
  <c r="C3" i="35" s="1"/>
  <c r="L20" i="34"/>
  <c r="K20" i="34" s="1"/>
  <c r="M10" i="32"/>
  <c r="M21" i="32" s="1"/>
  <c r="M14" i="34"/>
  <c r="M23" i="34" s="1"/>
  <c r="F7" i="35" s="1"/>
  <c r="M22" i="34"/>
  <c r="M6" i="34"/>
  <c r="M19" i="34" s="1"/>
  <c r="F3" i="35" s="1"/>
  <c r="N15" i="34"/>
  <c r="N18" i="34"/>
  <c r="G2" i="35" s="1"/>
  <c r="L21" i="34"/>
  <c r="K21" i="34" s="1"/>
  <c r="N23" i="34"/>
  <c r="G7" i="35" s="1"/>
  <c r="D7" i="35" s="1"/>
  <c r="C7" i="35" s="1"/>
  <c r="M18" i="34"/>
  <c r="F2" i="35" s="1"/>
  <c r="M15" i="34"/>
  <c r="G15" i="34"/>
  <c r="M12" i="32"/>
  <c r="M22" i="32" s="1"/>
  <c r="F6" i="36" s="1"/>
  <c r="D6" i="36" s="1"/>
  <c r="C6" i="36" s="1"/>
  <c r="M4" i="32"/>
  <c r="G15" i="32"/>
  <c r="N18" i="32"/>
  <c r="G2" i="36" s="1"/>
  <c r="N15" i="32"/>
  <c r="L22" i="32"/>
  <c r="K22" i="32" s="1"/>
  <c r="F7" i="36" l="1"/>
  <c r="D7" i="36" s="1"/>
  <c r="C7" i="36" s="1"/>
  <c r="L23" i="32"/>
  <c r="K23" i="32" s="1"/>
  <c r="L22" i="34"/>
  <c r="K22" i="34" s="1"/>
  <c r="F6" i="35"/>
  <c r="D6" i="35" s="1"/>
  <c r="C6" i="35" s="1"/>
  <c r="L21" i="32"/>
  <c r="K21" i="32" s="1"/>
  <c r="F5" i="36"/>
  <c r="D5" i="36" s="1"/>
  <c r="C5" i="36" s="1"/>
  <c r="L19" i="32"/>
  <c r="K19" i="32" s="1"/>
  <c r="D2" i="35"/>
  <c r="L19" i="34"/>
  <c r="K19" i="34" s="1"/>
  <c r="L23" i="34"/>
  <c r="K23" i="34" s="1"/>
  <c r="L18" i="34"/>
  <c r="K18" i="34" s="1"/>
  <c r="M18" i="32"/>
  <c r="M15" i="32"/>
  <c r="L18" i="32" l="1"/>
  <c r="K18" i="32" s="1"/>
  <c r="F2" i="36"/>
  <c r="D2" i="36" s="1"/>
  <c r="C2" i="35"/>
  <c r="D8" i="35"/>
  <c r="C2" i="36" l="1"/>
  <c r="D8" i="36"/>
</calcChain>
</file>

<file path=xl/sharedStrings.xml><?xml version="1.0" encoding="utf-8"?>
<sst xmlns="http://schemas.openxmlformats.org/spreadsheetml/2006/main" count="481" uniqueCount="248">
  <si>
    <t>配点</t>
    <rPh sb="0" eb="2">
      <t>ハイテン</t>
    </rPh>
    <phoneticPr fontId="7"/>
  </si>
  <si>
    <t>合計</t>
    <rPh sb="0" eb="2">
      <t>ゴウケイ</t>
    </rPh>
    <phoneticPr fontId="7"/>
  </si>
  <si>
    <t>重み</t>
    <rPh sb="0" eb="1">
      <t>オモ</t>
    </rPh>
    <phoneticPr fontId="7"/>
  </si>
  <si>
    <t>点数</t>
    <rPh sb="0" eb="2">
      <t>テンスウ</t>
    </rPh>
    <phoneticPr fontId="7"/>
  </si>
  <si>
    <t>回答（実施状況）</t>
  </si>
  <si>
    <t>回答（効果）</t>
  </si>
  <si>
    <t>配点×重み</t>
    <rPh sb="0" eb="2">
      <t>ハイテン</t>
    </rPh>
    <rPh sb="3" eb="4">
      <t>オモ</t>
    </rPh>
    <phoneticPr fontId="7"/>
  </si>
  <si>
    <t>競争領域／非競争領域</t>
    <rPh sb="0" eb="2">
      <t>キョウソウ</t>
    </rPh>
    <rPh sb="2" eb="4">
      <t>リョウイキ</t>
    </rPh>
    <rPh sb="5" eb="6">
      <t>ヒ</t>
    </rPh>
    <rPh sb="6" eb="8">
      <t>キョウソウ</t>
    </rPh>
    <rPh sb="8" eb="10">
      <t>リョウイキ</t>
    </rPh>
    <phoneticPr fontId="7"/>
  </si>
  <si>
    <t>事業上の重要性</t>
    <rPh sb="0" eb="3">
      <t>ジギョウジョウ</t>
    </rPh>
    <rPh sb="4" eb="6">
      <t>ジュウヨウ</t>
    </rPh>
    <rPh sb="6" eb="7">
      <t>セイ</t>
    </rPh>
    <phoneticPr fontId="7"/>
  </si>
  <si>
    <t>ダウンタイム許容度</t>
    <rPh sb="6" eb="9">
      <t>キョヨウド</t>
    </rPh>
    <phoneticPr fontId="7"/>
  </si>
  <si>
    <t>顧客影響度</t>
    <rPh sb="0" eb="2">
      <t>コキャク</t>
    </rPh>
    <rPh sb="2" eb="5">
      <t>エイキョウド</t>
    </rPh>
    <phoneticPr fontId="7"/>
  </si>
  <si>
    <t>社会影響度</t>
    <rPh sb="0" eb="2">
      <t>シャカイ</t>
    </rPh>
    <rPh sb="2" eb="5">
      <t>エイキョウド</t>
    </rPh>
    <phoneticPr fontId="7"/>
  </si>
  <si>
    <t>IT費用</t>
    <rPh sb="2" eb="4">
      <t>ヒヨウ</t>
    </rPh>
    <phoneticPr fontId="7"/>
  </si>
  <si>
    <t>競争領域</t>
    <rPh sb="0" eb="4">
      <t>キョウソウリョウイキ</t>
    </rPh>
    <phoneticPr fontId="7"/>
  </si>
  <si>
    <t>重要</t>
    <rPh sb="0" eb="2">
      <t>ジュウヨウ</t>
    </rPh>
    <phoneticPr fontId="7"/>
  </si>
  <si>
    <t>非競争領域</t>
    <rPh sb="0" eb="5">
      <t>ヒキョウソウリョウイキ</t>
    </rPh>
    <phoneticPr fontId="7"/>
  </si>
  <si>
    <t>M</t>
    <phoneticPr fontId="7"/>
  </si>
  <si>
    <t>L</t>
    <phoneticPr fontId="7"/>
  </si>
  <si>
    <t>やや重要</t>
    <rPh sb="2" eb="4">
      <t>ジュウヨウ</t>
    </rPh>
    <phoneticPr fontId="7"/>
  </si>
  <si>
    <t>重要でない</t>
    <rPh sb="0" eb="2">
      <t>ジュウヨウ</t>
    </rPh>
    <phoneticPr fontId="7"/>
  </si>
  <si>
    <t>H</t>
    <phoneticPr fontId="7"/>
  </si>
  <si>
    <t>割合（%）</t>
    <rPh sb="0" eb="2">
      <t>ワリアイ</t>
    </rPh>
    <phoneticPr fontId="7"/>
  </si>
  <si>
    <t>対象／対象外</t>
    <rPh sb="0" eb="2">
      <t>タイショウ</t>
    </rPh>
    <rPh sb="3" eb="6">
      <t>タイショウガイ</t>
    </rPh>
    <phoneticPr fontId="7"/>
  </si>
  <si>
    <t>対象</t>
    <rPh sb="0" eb="2">
      <t>タイショウ</t>
    </rPh>
    <phoneticPr fontId="7"/>
  </si>
  <si>
    <t>対象外</t>
    <rPh sb="0" eb="3">
      <t>タイショウガイ</t>
    </rPh>
    <phoneticPr fontId="7"/>
  </si>
  <si>
    <t>×</t>
    <phoneticPr fontId="7"/>
  </si>
  <si>
    <t>△</t>
    <phoneticPr fontId="7"/>
  </si>
  <si>
    <t>○</t>
    <phoneticPr fontId="7"/>
  </si>
  <si>
    <t>法人番号：</t>
    <rPh sb="0" eb="2">
      <t>ホウジン</t>
    </rPh>
    <rPh sb="2" eb="4">
      <t>バンゴウ</t>
    </rPh>
    <phoneticPr fontId="7"/>
  </si>
  <si>
    <t>業種：</t>
    <rPh sb="0" eb="2">
      <t>ギョウシュ</t>
    </rPh>
    <phoneticPr fontId="7"/>
  </si>
  <si>
    <t>FY2017</t>
  </si>
  <si>
    <t>FY2018</t>
  </si>
  <si>
    <t>FY2019</t>
  </si>
  <si>
    <t>大分類</t>
    <rPh sb="0" eb="3">
      <t>ダイブンルイ</t>
    </rPh>
    <phoneticPr fontId="7"/>
  </si>
  <si>
    <t>No.</t>
    <phoneticPr fontId="7"/>
  </si>
  <si>
    <t>項目</t>
    <rPh sb="0" eb="2">
      <t>コウモク</t>
    </rPh>
    <phoneticPr fontId="7"/>
  </si>
  <si>
    <t>設問</t>
    <rPh sb="0" eb="2">
      <t>セツモン</t>
    </rPh>
    <phoneticPr fontId="7"/>
  </si>
  <si>
    <t>回答</t>
    <rPh sb="0" eb="2">
      <t>カイトウ</t>
    </rPh>
    <phoneticPr fontId="7"/>
  </si>
  <si>
    <t>①</t>
  </si>
  <si>
    <t>②</t>
  </si>
  <si>
    <t>③</t>
  </si>
  <si>
    <t>財務</t>
    <rPh sb="0" eb="2">
      <t>ザイム</t>
    </rPh>
    <phoneticPr fontId="7"/>
  </si>
  <si>
    <t>①IT部門で管理するIT関連費用、②IT部門以外で管理するIT関連費用
　　※年度ごとの推移として最低3年間</t>
    <rPh sb="14" eb="16">
      <t>ヒヨウ</t>
    </rPh>
    <rPh sb="33" eb="35">
      <t>ヒヨウ</t>
    </rPh>
    <phoneticPr fontId="7"/>
  </si>
  <si>
    <t>IT関連サービス費用</t>
    <rPh sb="2" eb="4">
      <t>カンレン</t>
    </rPh>
    <rPh sb="8" eb="10">
      <t>ヒヨウ</t>
    </rPh>
    <phoneticPr fontId="7"/>
  </si>
  <si>
    <t>①IT部門で管理するIT関連サービスの費用（Subscription）、②IT部門以外で管理するIT関連サービスの費用
　　※年度ごとの推移として最低3年間</t>
    <rPh sb="3" eb="5">
      <t>ブモン</t>
    </rPh>
    <rPh sb="6" eb="8">
      <t>カンリ</t>
    </rPh>
    <rPh sb="19" eb="21">
      <t>ヒヨウ</t>
    </rPh>
    <rPh sb="39" eb="41">
      <t>ブモン</t>
    </rPh>
    <rPh sb="41" eb="43">
      <t>イガイ</t>
    </rPh>
    <rPh sb="44" eb="46">
      <t>カンリ</t>
    </rPh>
    <rPh sb="57" eb="59">
      <t>ヒヨウ</t>
    </rPh>
    <phoneticPr fontId="7"/>
  </si>
  <si>
    <t>売上高、営業利益、販管費</t>
    <rPh sb="0" eb="2">
      <t>ウリアゲ</t>
    </rPh>
    <rPh sb="2" eb="3">
      <t>ダカ</t>
    </rPh>
    <rPh sb="4" eb="6">
      <t>エイギョウ</t>
    </rPh>
    <rPh sb="6" eb="8">
      <t>リエキ</t>
    </rPh>
    <rPh sb="9" eb="12">
      <t>ハンカンヒ</t>
    </rPh>
    <phoneticPr fontId="7"/>
  </si>
  <si>
    <t>①売上高、②営業利益、③販管費
　　※年度ごとの推移として最低3年間</t>
    <rPh sb="1" eb="3">
      <t>ウリアゲ</t>
    </rPh>
    <rPh sb="3" eb="4">
      <t>ダカ</t>
    </rPh>
    <rPh sb="6" eb="8">
      <t>エイギョウ</t>
    </rPh>
    <rPh sb="8" eb="10">
      <t>リエキ</t>
    </rPh>
    <rPh sb="12" eb="15">
      <t>ハンカンヒ</t>
    </rPh>
    <phoneticPr fontId="7"/>
  </si>
  <si>
    <t>固定資産、ソフトウェア資産</t>
    <rPh sb="10" eb="12">
      <t>シサン</t>
    </rPh>
    <rPh sb="12" eb="13">
      <t>リツ</t>
    </rPh>
    <phoneticPr fontId="7"/>
  </si>
  <si>
    <t>IT関連の人数</t>
    <rPh sb="2" eb="4">
      <t>カンレン</t>
    </rPh>
    <rPh sb="5" eb="7">
      <t>ニンズウ</t>
    </rPh>
    <phoneticPr fontId="7"/>
  </si>
  <si>
    <t>①ITシステム担当の人数、②事業部門でIT関連業務に従事している人数、③全従業員数
　　※年度ごとの推移として最低3年間</t>
    <rPh sb="7" eb="9">
      <t>タントウ</t>
    </rPh>
    <rPh sb="10" eb="12">
      <t>ニンズウ</t>
    </rPh>
    <rPh sb="14" eb="16">
      <t>ジギョウ</t>
    </rPh>
    <rPh sb="16" eb="18">
      <t>ブモン</t>
    </rPh>
    <rPh sb="21" eb="23">
      <t>カンレン</t>
    </rPh>
    <rPh sb="23" eb="25">
      <t>ギョウム</t>
    </rPh>
    <rPh sb="26" eb="28">
      <t>ジュウジ</t>
    </rPh>
    <rPh sb="32" eb="34">
      <t>ニンズウ</t>
    </rPh>
    <rPh sb="36" eb="37">
      <t>ゼン</t>
    </rPh>
    <rPh sb="37" eb="40">
      <t>ジュウギョウイン</t>
    </rPh>
    <rPh sb="40" eb="41">
      <t>スウ</t>
    </rPh>
    <phoneticPr fontId="7"/>
  </si>
  <si>
    <t>補足</t>
    <rPh sb="0" eb="2">
      <t>ホソク</t>
    </rPh>
    <phoneticPr fontId="7"/>
  </si>
  <si>
    <t>IT関連サービス費用の例：
クラウドサービス、回線サービス、データセンター・監視・オペレーション・ヘルプデスクサービス</t>
    <phoneticPr fontId="7"/>
  </si>
  <si>
    <t>有形固定資産の例：
サーバなどのハードウェア製品、サーバルーム設備など
ソフトウェア資産の例：
一年以上使用する外販サービスのためのソフトウェア開発費など</t>
    <phoneticPr fontId="7"/>
  </si>
  <si>
    <t>※濃いオレンジの列のみ入力する。他は自動計算される。</t>
    <rPh sb="1" eb="2">
      <t>コ</t>
    </rPh>
    <rPh sb="8" eb="9">
      <t>レツ</t>
    </rPh>
    <rPh sb="11" eb="13">
      <t>ニュウリョク</t>
    </rPh>
    <rPh sb="16" eb="17">
      <t>タ</t>
    </rPh>
    <rPh sb="18" eb="20">
      <t>ジドウ</t>
    </rPh>
    <rPh sb="20" eb="22">
      <t>ケイサン</t>
    </rPh>
    <phoneticPr fontId="7"/>
  </si>
  <si>
    <t>分類</t>
  </si>
  <si>
    <t>項目</t>
  </si>
  <si>
    <t>設問（実施状況）</t>
  </si>
  <si>
    <t>設問（効果）</t>
  </si>
  <si>
    <t>対象／対象外</t>
    <rPh sb="0" eb="2">
      <t>タイショウタイショウ2</t>
    </rPh>
    <phoneticPr fontId="7"/>
  </si>
  <si>
    <t>回答（実施状況）</t>
    <rPh sb="0" eb="2">
      <t>カイトウ</t>
    </rPh>
    <rPh sb="3" eb="5">
      <t>ジッシ</t>
    </rPh>
    <rPh sb="5" eb="7">
      <t>ジョウキョウ</t>
    </rPh>
    <phoneticPr fontId="7"/>
  </si>
  <si>
    <t>回答（効果）</t>
    <rPh sb="0" eb="2">
      <t>カイトウ</t>
    </rPh>
    <rPh sb="3" eb="5">
      <t>コウカ</t>
    </rPh>
    <phoneticPr fontId="7"/>
  </si>
  <si>
    <t>点数×重み×（配点／５）</t>
    <rPh sb="0" eb="2">
      <t>テンスウ</t>
    </rPh>
    <rPh sb="3" eb="4">
      <t>オモ</t>
    </rPh>
    <rPh sb="7" eb="9">
      <t>ハイテン</t>
    </rPh>
    <phoneticPr fontId="7"/>
  </si>
  <si>
    <t>機能システム間の独立性</t>
    <rPh sb="0" eb="2">
      <t>キノウ</t>
    </rPh>
    <rPh sb="6" eb="7">
      <t>カン</t>
    </rPh>
    <rPh sb="8" eb="11">
      <t>ドクリツセイ</t>
    </rPh>
    <phoneticPr fontId="7"/>
  </si>
  <si>
    <t>処理の独立性</t>
    <rPh sb="0" eb="2">
      <t>ショリ</t>
    </rPh>
    <rPh sb="3" eb="6">
      <t>ドクリツセイ</t>
    </rPh>
    <phoneticPr fontId="7"/>
  </si>
  <si>
    <t>データの独立性</t>
    <rPh sb="4" eb="7">
      <t>ドクリツセイ</t>
    </rPh>
    <phoneticPr fontId="7"/>
  </si>
  <si>
    <t>データ活用の仕組み</t>
    <rPh sb="3" eb="5">
      <t>カツヨウ</t>
    </rPh>
    <rPh sb="6" eb="8">
      <t>シク</t>
    </rPh>
    <phoneticPr fontId="7"/>
  </si>
  <si>
    <t>データ分析の仕組み</t>
    <rPh sb="3" eb="5">
      <t>ブンセキ</t>
    </rPh>
    <rPh sb="6" eb="8">
      <t>シク</t>
    </rPh>
    <phoneticPr fontId="7"/>
  </si>
  <si>
    <t>AI活用の仕組み</t>
  </si>
  <si>
    <t>機能システム横断的なデータ分析の仕組みと連携した、機械学習／深層学習などAIを活用する仕組みを持っているか、またはクラウドサービスなど外部サービスを活用しているか。
各機能システムからインプットされたデータに加えて、外部から入手したデータもあわせて利用できるか。</t>
    <phoneticPr fontId="7"/>
  </si>
  <si>
    <t>×</t>
  </si>
  <si>
    <t>運用の標準化</t>
    <rPh sb="0" eb="2">
      <t>ウンヨウ</t>
    </rPh>
    <rPh sb="3" eb="6">
      <t>ヒョウジュンカ</t>
    </rPh>
    <phoneticPr fontId="7"/>
  </si>
  <si>
    <t>運用基盤の仕組みとルール</t>
    <rPh sb="0" eb="2">
      <t>ウンヨウ</t>
    </rPh>
    <rPh sb="2" eb="4">
      <t>キバン</t>
    </rPh>
    <rPh sb="5" eb="7">
      <t>シク</t>
    </rPh>
    <phoneticPr fontId="7"/>
  </si>
  <si>
    <t>機能システム横断的な運用・保守の仕組みを持っているか、またはクラウドサービス、運用サービスなど外部サービスを活用しているか。統合する際のルールを明確にしているか。
例：監視、ジョブ、バックアップ、ローリングアップデート、リリースの自動化、エラーログの標準化</t>
    <rPh sb="0" eb="2">
      <t>キノウ</t>
    </rPh>
    <rPh sb="6" eb="8">
      <t>オウダン</t>
    </rPh>
    <rPh sb="8" eb="9">
      <t>テキ</t>
    </rPh>
    <rPh sb="10" eb="12">
      <t>ウンヨウ</t>
    </rPh>
    <rPh sb="13" eb="15">
      <t>ホシュ</t>
    </rPh>
    <rPh sb="16" eb="18">
      <t>シク</t>
    </rPh>
    <rPh sb="20" eb="21">
      <t>モ</t>
    </rPh>
    <rPh sb="39" eb="41">
      <t>ウンヨウ</t>
    </rPh>
    <rPh sb="47" eb="49">
      <t>ガイブ</t>
    </rPh>
    <rPh sb="54" eb="56">
      <t>カツヨウ</t>
    </rPh>
    <rPh sb="62" eb="64">
      <t>トウゴウ</t>
    </rPh>
    <rPh sb="66" eb="67">
      <t>サイ</t>
    </rPh>
    <rPh sb="72" eb="74">
      <t>メイカク</t>
    </rPh>
    <rPh sb="82" eb="83">
      <t>レイ</t>
    </rPh>
    <rPh sb="84" eb="86">
      <t>カンシ</t>
    </rPh>
    <rPh sb="115" eb="118">
      <t>ジドウカ</t>
    </rPh>
    <rPh sb="125" eb="128">
      <t>ヒョウジュンカ</t>
    </rPh>
    <phoneticPr fontId="7"/>
  </si>
  <si>
    <t>運用・保守作業の最適化によって、運用品質と生産性の目標を達成できているか。（障害復旧時間、リリース時障害件数、運用要員数など）</t>
    <rPh sb="0" eb="2">
      <t>ウンヨウ</t>
    </rPh>
    <rPh sb="3" eb="5">
      <t>ホシュ</t>
    </rPh>
    <rPh sb="5" eb="7">
      <t>サギョウ</t>
    </rPh>
    <rPh sb="8" eb="11">
      <t>サイテキカ</t>
    </rPh>
    <rPh sb="16" eb="18">
      <t>ウンヨウ</t>
    </rPh>
    <rPh sb="18" eb="20">
      <t>ヒンシツ</t>
    </rPh>
    <rPh sb="21" eb="24">
      <t>セイサンセイ</t>
    </rPh>
    <rPh sb="25" eb="27">
      <t>モクヒョウ</t>
    </rPh>
    <rPh sb="28" eb="30">
      <t>タッセイ</t>
    </rPh>
    <rPh sb="38" eb="40">
      <t>ショウガイ</t>
    </rPh>
    <rPh sb="40" eb="42">
      <t>フッキュウ</t>
    </rPh>
    <rPh sb="42" eb="44">
      <t>ジカン</t>
    </rPh>
    <rPh sb="49" eb="50">
      <t>ジ</t>
    </rPh>
    <rPh sb="50" eb="52">
      <t>ショウガイ</t>
    </rPh>
    <rPh sb="52" eb="54">
      <t>ケンスウ</t>
    </rPh>
    <rPh sb="55" eb="57">
      <t>ウンヨウ</t>
    </rPh>
    <rPh sb="57" eb="59">
      <t>ヨウイン</t>
    </rPh>
    <rPh sb="59" eb="60">
      <t>スウ</t>
    </rPh>
    <phoneticPr fontId="7"/>
  </si>
  <si>
    <t>ITプロジェクトマネジメント標準・規定</t>
    <rPh sb="14" eb="16">
      <t>ヒョウジュン</t>
    </rPh>
    <rPh sb="17" eb="19">
      <t>キテイ</t>
    </rPh>
    <phoneticPr fontId="7"/>
  </si>
  <si>
    <t>ITに関するプロジェクトマネジメント規定について、成果物の定義やレビュー方法、工程の終了基準などが文書化され、標準化され、順守されているか。
※機能システムによっては、一律の標準化が適さないケースがあるため、理由が明確であればカスタマイズや選択可能となっている部分があってもよい</t>
    <rPh sb="18" eb="20">
      <t>キテイ</t>
    </rPh>
    <rPh sb="25" eb="28">
      <t>セイカブツ</t>
    </rPh>
    <rPh sb="29" eb="31">
      <t>テイギ</t>
    </rPh>
    <rPh sb="36" eb="38">
      <t>ホウホウ</t>
    </rPh>
    <rPh sb="39" eb="41">
      <t>コウテイ</t>
    </rPh>
    <rPh sb="42" eb="44">
      <t>シュウリョウ</t>
    </rPh>
    <rPh sb="44" eb="46">
      <t>キジュン</t>
    </rPh>
    <rPh sb="61" eb="63">
      <t>ジュンシュ</t>
    </rPh>
    <rPh sb="72" eb="74">
      <t>キノウ</t>
    </rPh>
    <rPh sb="84" eb="86">
      <t>イチリツ</t>
    </rPh>
    <rPh sb="87" eb="89">
      <t>ヒョウジュン</t>
    </rPh>
    <rPh sb="89" eb="90">
      <t>カ</t>
    </rPh>
    <rPh sb="91" eb="92">
      <t>テキ</t>
    </rPh>
    <rPh sb="104" eb="106">
      <t>リユウ</t>
    </rPh>
    <rPh sb="107" eb="109">
      <t>メイカク</t>
    </rPh>
    <rPh sb="120" eb="122">
      <t>センタク</t>
    </rPh>
    <rPh sb="122" eb="124">
      <t>カノウ</t>
    </rPh>
    <rPh sb="130" eb="132">
      <t>ブブン</t>
    </rPh>
    <phoneticPr fontId="7"/>
  </si>
  <si>
    <t>対象となる全プロジェクトで、全社標準が実際に活用されているか。</t>
    <rPh sb="0" eb="2">
      <t>タイショウ</t>
    </rPh>
    <rPh sb="5" eb="6">
      <t>ゼン</t>
    </rPh>
    <rPh sb="19" eb="21">
      <t>ジッサイ</t>
    </rPh>
    <rPh sb="22" eb="24">
      <t>カツヨウ</t>
    </rPh>
    <phoneticPr fontId="7"/>
  </si>
  <si>
    <t>ソフトウェア品質管理標準・規定</t>
    <rPh sb="6" eb="8">
      <t>ヒンシツ</t>
    </rPh>
    <rPh sb="8" eb="10">
      <t>カンリ</t>
    </rPh>
    <rPh sb="10" eb="12">
      <t>ヒョウジュン</t>
    </rPh>
    <rPh sb="13" eb="15">
      <t>キテイ</t>
    </rPh>
    <phoneticPr fontId="7"/>
  </si>
  <si>
    <t>外部サービス利用基準</t>
    <rPh sb="0" eb="2">
      <t>ガイブ</t>
    </rPh>
    <rPh sb="6" eb="8">
      <t>リヨウ</t>
    </rPh>
    <rPh sb="8" eb="10">
      <t>キジュン</t>
    </rPh>
    <phoneticPr fontId="7"/>
  </si>
  <si>
    <t>基準に従って、全社としてリスクをコントロールしながら外部サービスを利用しているか。（外部サービスの利用に関する致命的な問題が発生していないか）</t>
    <rPh sb="0" eb="2">
      <t>キジュン</t>
    </rPh>
    <rPh sb="3" eb="4">
      <t>シタガ</t>
    </rPh>
    <rPh sb="7" eb="9">
      <t>ゼンシャ</t>
    </rPh>
    <rPh sb="26" eb="28">
      <t>ガイブ</t>
    </rPh>
    <rPh sb="33" eb="35">
      <t>リヨウ</t>
    </rPh>
    <rPh sb="42" eb="44">
      <t>ガイブ</t>
    </rPh>
    <rPh sb="49" eb="51">
      <t>リヨウ</t>
    </rPh>
    <rPh sb="52" eb="53">
      <t>カン</t>
    </rPh>
    <rPh sb="55" eb="58">
      <t>チメイテキ</t>
    </rPh>
    <rPh sb="59" eb="61">
      <t>モンダイ</t>
    </rPh>
    <rPh sb="62" eb="64">
      <t>ハッセイ</t>
    </rPh>
    <phoneticPr fontId="7"/>
  </si>
  <si>
    <t>ガバナンス（セキュリティ、プライバシー）</t>
    <phoneticPr fontId="7"/>
  </si>
  <si>
    <t>セキュリティポリシー・ルール</t>
  </si>
  <si>
    <t>個人情報保護のポリシー・ルール</t>
    <rPh sb="0" eb="2">
      <t>コジン</t>
    </rPh>
    <rPh sb="2" eb="4">
      <t>ジョウホウ</t>
    </rPh>
    <rPh sb="4" eb="6">
      <t>ホゴ</t>
    </rPh>
    <phoneticPr fontId="7"/>
  </si>
  <si>
    <t>ガバナンス（CIO、デジタル人材）</t>
    <rPh sb="14" eb="16">
      <t>ジンザイ</t>
    </rPh>
    <phoneticPr fontId="7"/>
  </si>
  <si>
    <t>CIOの権限</t>
    <rPh sb="4" eb="6">
      <t>ケンゲン</t>
    </rPh>
    <phoneticPr fontId="7"/>
  </si>
  <si>
    <t>デジタル技術戦略と人材</t>
    <rPh sb="4" eb="6">
      <t>ギジュツ</t>
    </rPh>
    <rPh sb="6" eb="8">
      <t>センリャク</t>
    </rPh>
    <rPh sb="9" eb="11">
      <t>ジンザイ</t>
    </rPh>
    <phoneticPr fontId="7"/>
  </si>
  <si>
    <t>デジタル技術の活用戦略に基づき、人材育成目標を設定し、人材育成計画を策定・実施しているか。例えば、従業員の役割再定義や、パートナーとの役割分担見直しにより、新たに必要となるスキルと人数目標を明確化した上で、スキル習得の機会を与えたり、仕組み作りをしたりしているか。</t>
    <rPh sb="4" eb="6">
      <t>ギジュツ</t>
    </rPh>
    <rPh sb="7" eb="9">
      <t>カツヨウ</t>
    </rPh>
    <rPh sb="9" eb="11">
      <t>センリャク</t>
    </rPh>
    <rPh sb="12" eb="13">
      <t>モト</t>
    </rPh>
    <rPh sb="16" eb="18">
      <t>ジンザイ</t>
    </rPh>
    <rPh sb="18" eb="20">
      <t>イクセイ</t>
    </rPh>
    <rPh sb="20" eb="22">
      <t>モクヒョウ</t>
    </rPh>
    <rPh sb="23" eb="25">
      <t>セッテイ</t>
    </rPh>
    <rPh sb="27" eb="29">
      <t>ジンザイ</t>
    </rPh>
    <rPh sb="91" eb="92">
      <t>スウ</t>
    </rPh>
    <rPh sb="92" eb="94">
      <t>モクヒョウ</t>
    </rPh>
    <rPh sb="106" eb="108">
      <t>シュウトク</t>
    </rPh>
    <rPh sb="109" eb="111">
      <t>キカイ</t>
    </rPh>
    <rPh sb="112" eb="113">
      <t>アタ</t>
    </rPh>
    <rPh sb="117" eb="119">
      <t>シク</t>
    </rPh>
    <rPh sb="120" eb="121">
      <t>ヅク</t>
    </rPh>
    <phoneticPr fontId="7"/>
  </si>
  <si>
    <t>割合</t>
    <rPh sb="0" eb="2">
      <t>ワリアイ</t>
    </rPh>
    <phoneticPr fontId="7"/>
  </si>
  <si>
    <t>配点に対する点数</t>
    <rPh sb="0" eb="2">
      <t>ハイテン</t>
    </rPh>
    <rPh sb="3" eb="4">
      <t>タイ</t>
    </rPh>
    <rPh sb="6" eb="8">
      <t>テンスウ</t>
    </rPh>
    <phoneticPr fontId="7"/>
  </si>
  <si>
    <t>点数×重み×（配点／5）</t>
    <rPh sb="0" eb="2">
      <t>テンスウ</t>
    </rPh>
    <rPh sb="3" eb="4">
      <t>オモ</t>
    </rPh>
    <rPh sb="7" eb="9">
      <t>ハイテン</t>
    </rPh>
    <phoneticPr fontId="7"/>
  </si>
  <si>
    <t>機能システム間の独立性　合計</t>
    <rPh sb="8" eb="11">
      <t>ドクリツセイ</t>
    </rPh>
    <rPh sb="12" eb="14">
      <t>ゴウケイ</t>
    </rPh>
    <phoneticPr fontId="7"/>
  </si>
  <si>
    <t>データ活用の仕組み　合計</t>
    <rPh sb="10" eb="12">
      <t>ゴウケイ</t>
    </rPh>
    <phoneticPr fontId="7"/>
  </si>
  <si>
    <t>運用の標準化　合計</t>
    <rPh sb="7" eb="9">
      <t>ゴウケイ</t>
    </rPh>
    <phoneticPr fontId="7"/>
  </si>
  <si>
    <t>ガバナンス（セキュリティ、プライバシー）　合計</t>
    <rPh sb="21" eb="23">
      <t>ゴウケイ</t>
    </rPh>
    <phoneticPr fontId="7"/>
  </si>
  <si>
    <t>ガバナンス（CIO、デジタル人材）　合計</t>
    <rPh sb="18" eb="20">
      <t>ゴウケイ</t>
    </rPh>
    <phoneticPr fontId="7"/>
  </si>
  <si>
    <t>↓1.0で固定</t>
    <rPh sb="5" eb="7">
      <t>コテイ</t>
    </rPh>
    <phoneticPr fontId="7"/>
  </si>
  <si>
    <t>↓対象で固定</t>
    <rPh sb="1" eb="3">
      <t>タイショウ</t>
    </rPh>
    <rPh sb="4" eb="6">
      <t>コテイ</t>
    </rPh>
    <phoneticPr fontId="7"/>
  </si>
  <si>
    <t>運用機能について、標準化・共通化して、各機能システムでは、全体ルールに従い運用基盤と統合すべきである（運用の効率化、人為ミス撲滅や、障害対応の迅速化などのため）。
似て非なる基盤を個別に構築するのはシステムの無駄のみならず、共用要員で対応する上で問題となる。メインフレームとオープンで運用が異なる可能性はあるが、3種類以上の運用がある場合は最適な状態とは考えにくく、いわゆる技術的負債となっている可能性がある。</t>
    <phoneticPr fontId="7"/>
  </si>
  <si>
    <t>大分類</t>
    <rPh sb="0" eb="1">
      <t>ダイ</t>
    </rPh>
    <rPh sb="1" eb="3">
      <t>ブンルイ</t>
    </rPh>
    <phoneticPr fontId="7"/>
  </si>
  <si>
    <t>機能システム間の独立性</t>
    <rPh sb="8" eb="11">
      <t>ドクリツセイ</t>
    </rPh>
    <phoneticPr fontId="7"/>
  </si>
  <si>
    <t>データ活用の仕組み</t>
  </si>
  <si>
    <t>運用の標準化</t>
  </si>
  <si>
    <t>ガバナンス</t>
    <phoneticPr fontId="7"/>
  </si>
  <si>
    <t>セキュリティ、プライバシー</t>
    <phoneticPr fontId="7"/>
  </si>
  <si>
    <t>CIO、デジタル人材</t>
    <phoneticPr fontId="7"/>
  </si>
  <si>
    <t>項目</t>
    <rPh sb="0" eb="2">
      <t>コウモク</t>
    </rPh>
    <phoneticPr fontId="8"/>
  </si>
  <si>
    <t>設問</t>
    <rPh sb="0" eb="2">
      <t>セツモン</t>
    </rPh>
    <phoneticPr fontId="8"/>
  </si>
  <si>
    <t>①IT部門で管理するIT関連費用</t>
    <rPh sb="14" eb="16">
      <t>ヒヨウ</t>
    </rPh>
    <phoneticPr fontId="33"/>
  </si>
  <si>
    <t>②IT部門以外で管理するIT関連費用</t>
    <rPh sb="16" eb="18">
      <t>ヒヨウ</t>
    </rPh>
    <phoneticPr fontId="33"/>
  </si>
  <si>
    <t>③－</t>
    <phoneticPr fontId="7"/>
  </si>
  <si>
    <t>①IT部門で管理するIT関連サービスの費用（Subscription）</t>
    <rPh sb="3" eb="5">
      <t>ブモン</t>
    </rPh>
    <rPh sb="6" eb="8">
      <t>カンリ</t>
    </rPh>
    <rPh sb="19" eb="21">
      <t>ヒヨウ</t>
    </rPh>
    <phoneticPr fontId="33"/>
  </si>
  <si>
    <t>②IT部門以外で管理するIT関連サービスの費用</t>
    <rPh sb="3" eb="5">
      <t>ブモン</t>
    </rPh>
    <rPh sb="5" eb="7">
      <t>イガイ</t>
    </rPh>
    <rPh sb="8" eb="10">
      <t>カンリ</t>
    </rPh>
    <rPh sb="21" eb="23">
      <t>ヒヨウ</t>
    </rPh>
    <phoneticPr fontId="33"/>
  </si>
  <si>
    <t>売上高、営業利益、販管費</t>
    <phoneticPr fontId="7"/>
  </si>
  <si>
    <t>①売上高</t>
    <rPh sb="1" eb="3">
      <t>ウリアゲ</t>
    </rPh>
    <rPh sb="3" eb="4">
      <t>ダカ</t>
    </rPh>
    <phoneticPr fontId="33"/>
  </si>
  <si>
    <t>②営業利益</t>
    <rPh sb="1" eb="3">
      <t>エイギョウ</t>
    </rPh>
    <rPh sb="3" eb="5">
      <t>リエキ</t>
    </rPh>
    <phoneticPr fontId="33"/>
  </si>
  <si>
    <t>③販管費</t>
    <rPh sb="1" eb="4">
      <t>ハンカンヒ</t>
    </rPh>
    <phoneticPr fontId="33"/>
  </si>
  <si>
    <t>固定資産、ソフトウェア資産</t>
    <phoneticPr fontId="7"/>
  </si>
  <si>
    <t>①固定資産</t>
    <rPh sb="1" eb="3">
      <t>コテイ</t>
    </rPh>
    <rPh sb="3" eb="5">
      <t>シサン</t>
    </rPh>
    <phoneticPr fontId="33"/>
  </si>
  <si>
    <t>②ソフトウェア資産</t>
    <phoneticPr fontId="33"/>
  </si>
  <si>
    <t>IT関連の人数</t>
    <phoneticPr fontId="7"/>
  </si>
  <si>
    <t>①ITシステム部門の人数</t>
    <rPh sb="7" eb="9">
      <t>ブモン</t>
    </rPh>
    <rPh sb="10" eb="12">
      <t>ニンズウ</t>
    </rPh>
    <phoneticPr fontId="33"/>
  </si>
  <si>
    <t>②事業部門でIT関連業務に従事している人数</t>
    <rPh sb="1" eb="3">
      <t>ジギョウ</t>
    </rPh>
    <rPh sb="3" eb="5">
      <t>ブモン</t>
    </rPh>
    <rPh sb="8" eb="10">
      <t>カンレン</t>
    </rPh>
    <rPh sb="10" eb="12">
      <t>ギョウム</t>
    </rPh>
    <rPh sb="13" eb="15">
      <t>ジュウジ</t>
    </rPh>
    <rPh sb="19" eb="21">
      <t>ニンズウ</t>
    </rPh>
    <phoneticPr fontId="33"/>
  </si>
  <si>
    <t>③全従業員数</t>
    <rPh sb="1" eb="2">
      <t>ゼン</t>
    </rPh>
    <rPh sb="2" eb="5">
      <t>ジュウギョウイン</t>
    </rPh>
    <rPh sb="5" eb="6">
      <t>スウ</t>
    </rPh>
    <phoneticPr fontId="33"/>
  </si>
  <si>
    <t>ITシステム部門の人数の割合</t>
    <rPh sb="6" eb="8">
      <t>ブモン</t>
    </rPh>
    <rPh sb="9" eb="11">
      <t>ニンズウ</t>
    </rPh>
    <rPh sb="12" eb="14">
      <t>ワリアイ</t>
    </rPh>
    <phoneticPr fontId="33"/>
  </si>
  <si>
    <t>販管費に対するIT関連費用の割合</t>
    <rPh sb="0" eb="3">
      <t>ハンカンヒ</t>
    </rPh>
    <rPh sb="4" eb="5">
      <t>タイ</t>
    </rPh>
    <rPh sb="14" eb="16">
      <t>ワリアイ</t>
    </rPh>
    <phoneticPr fontId="34"/>
  </si>
  <si>
    <t>IT関連費用（バリューアップ）</t>
    <rPh sb="2" eb="4">
      <t>カンレン</t>
    </rPh>
    <rPh sb="4" eb="6">
      <t>ヒヨウ</t>
    </rPh>
    <phoneticPr fontId="7"/>
  </si>
  <si>
    <t>IT関連費用（ランザビジネス）</t>
    <rPh sb="2" eb="4">
      <t>カンレン</t>
    </rPh>
    <rPh sb="4" eb="6">
      <t>ヒヨウ</t>
    </rPh>
    <phoneticPr fontId="7"/>
  </si>
  <si>
    <t>ラン・ザ・ビジネス予算とバリュー・アップ予算の⽐率（DX推進指標：定量指標より）→</t>
    <rPh sb="28" eb="30">
      <t>スイシン</t>
    </rPh>
    <rPh sb="30" eb="32">
      <t>シヒョウ</t>
    </rPh>
    <rPh sb="33" eb="35">
      <t>テイリョウ</t>
    </rPh>
    <rPh sb="35" eb="37">
      <t>シヒョウ</t>
    </rPh>
    <phoneticPr fontId="7"/>
  </si>
  <si>
    <t>IT費用の内訳について、DX推進への投資なのか、いわゆる技術的負債の拡大なのかを判断するために、DX推進指標で可視化したランザビジネスとバリューアップの予算比と同様と仮定してIT費用の内訳を確認する。</t>
    <phoneticPr fontId="7"/>
  </si>
  <si>
    <t>バリューアップ部分が十分とは言えず、逆にランザビジネス部分が大きく、問題ありと考えられる。
費用内訳を分解して確認し、問題を絞り込んでいく必要がある（製品サポート費用なのか、人件費なのか、特定の機能システムに偏っているのか、など）。
年度推移で、バリューアップ比率が増加傾向なのは好材料。</t>
    <rPh sb="69" eb="71">
      <t>ヒツヨウ</t>
    </rPh>
    <rPh sb="140" eb="143">
      <t>コウザイリョウ</t>
    </rPh>
    <phoneticPr fontId="7"/>
  </si>
  <si>
    <t>分析コメント</t>
    <rPh sb="0" eb="2">
      <t>ブンセキ</t>
    </rPh>
    <phoneticPr fontId="7"/>
  </si>
  <si>
    <t>単位</t>
    <rPh sb="0" eb="2">
      <t>タンイ</t>
    </rPh>
    <phoneticPr fontId="7"/>
  </si>
  <si>
    <t>人</t>
    <rPh sb="0" eb="1">
      <t>ニン</t>
    </rPh>
    <phoneticPr fontId="7"/>
  </si>
  <si>
    <t>各社個別の分析観点も加えながら、問題個所の深掘りと優先順位付け、原因と対策の検討などにつなげていくことを想定している。</t>
    <phoneticPr fontId="7"/>
  </si>
  <si>
    <t>ITシステム全体　－　属性情報</t>
    <rPh sb="6" eb="8">
      <t>ゼンタイ</t>
    </rPh>
    <rPh sb="11" eb="13">
      <t>ゾクセイ</t>
    </rPh>
    <rPh sb="13" eb="15">
      <t>ジョウホウ</t>
    </rPh>
    <phoneticPr fontId="7"/>
  </si>
  <si>
    <t>ITシステム全体　－　評価項目</t>
    <phoneticPr fontId="7"/>
  </si>
  <si>
    <t>例えば、データ活用に必要な人材として、ビジネスの目的に合わせて科学的なデータ分析手法により分類や予測などを行うデータサイエンティストがある。また、既存のビジネス、業務、システム開発の人材側でも、データサイエンティストとコミュニケーションを図れる程度にはデータサイエンスの知識が求められる。このように戦略上必要な人材像を具体的に定義して、進める必要がある。</t>
    <phoneticPr fontId="7"/>
  </si>
  <si>
    <t>IT人数、費用の割合</t>
    <rPh sb="2" eb="4">
      <t>ニンズウ</t>
    </rPh>
    <rPh sb="5" eb="7">
      <t>ヒヨウ</t>
    </rPh>
    <rPh sb="8" eb="10">
      <t>ワリアイ</t>
    </rPh>
    <phoneticPr fontId="7"/>
  </si>
  <si>
    <t>IT関連費用の内訳</t>
    <rPh sb="2" eb="4">
      <t>カンレン</t>
    </rPh>
    <rPh sb="4" eb="6">
      <t>ヒヨウ</t>
    </rPh>
    <rPh sb="7" eb="9">
      <t>ウチワケ</t>
    </rPh>
    <phoneticPr fontId="7"/>
  </si>
  <si>
    <t>評価のステップ</t>
    <rPh sb="0" eb="2">
      <t>ヒョウカ</t>
    </rPh>
    <phoneticPr fontId="34"/>
  </si>
  <si>
    <t>シート名</t>
    <rPh sb="3" eb="4">
      <t>メイ</t>
    </rPh>
    <phoneticPr fontId="34"/>
  </si>
  <si>
    <t>説明</t>
    <rPh sb="0" eb="2">
      <t>セツメイ</t>
    </rPh>
    <phoneticPr fontId="34"/>
  </si>
  <si>
    <t>ステップ１</t>
    <phoneticPr fontId="34"/>
  </si>
  <si>
    <t>回答された財務情報データから、3つの評価観点のグラフが表示されるので、それぞれに対して分析して、コメントを記入する。評価観点は必要最小限としており、各社で個別に評価観点を追加・分析することを想定している。</t>
    <rPh sb="0" eb="2">
      <t>カイトウ</t>
    </rPh>
    <rPh sb="5" eb="7">
      <t>ザイム</t>
    </rPh>
    <rPh sb="7" eb="9">
      <t>ジョウホウ</t>
    </rPh>
    <rPh sb="18" eb="20">
      <t>ヒョウカ</t>
    </rPh>
    <rPh sb="20" eb="22">
      <t>カンテン</t>
    </rPh>
    <rPh sb="27" eb="29">
      <t>ヒョウジ</t>
    </rPh>
    <rPh sb="40" eb="41">
      <t>タイ</t>
    </rPh>
    <rPh sb="43" eb="45">
      <t>ブンセキ</t>
    </rPh>
    <rPh sb="53" eb="55">
      <t>キニュウ</t>
    </rPh>
    <rPh sb="58" eb="60">
      <t>ヒョウカ</t>
    </rPh>
    <rPh sb="60" eb="62">
      <t>カンテン</t>
    </rPh>
    <rPh sb="63" eb="65">
      <t>ヒツヨウ</t>
    </rPh>
    <rPh sb="65" eb="68">
      <t>サイショウゲン</t>
    </rPh>
    <rPh sb="74" eb="76">
      <t>カクシャ</t>
    </rPh>
    <rPh sb="77" eb="79">
      <t>コベツ</t>
    </rPh>
    <rPh sb="80" eb="82">
      <t>ヒョウカ</t>
    </rPh>
    <rPh sb="82" eb="84">
      <t>カンテン</t>
    </rPh>
    <rPh sb="85" eb="87">
      <t>ツイカ</t>
    </rPh>
    <rPh sb="88" eb="90">
      <t>ブンセキ</t>
    </rPh>
    <rPh sb="95" eb="97">
      <t>ソウテイ</t>
    </rPh>
    <phoneticPr fontId="34"/>
  </si>
  <si>
    <t>シート一覧</t>
    <rPh sb="3" eb="5">
      <t>イチラン</t>
    </rPh>
    <phoneticPr fontId="7"/>
  </si>
  <si>
    <t>例えば、複数の機能システムの処理に依存関係がある場合、一斉計画停止が必要となったり、障害時の影響範囲が広範囲に及んだり、問題となる可能性が高い。</t>
    <rPh sb="0" eb="1">
      <t>タト</t>
    </rPh>
    <rPh sb="4" eb="6">
      <t>フクスウ</t>
    </rPh>
    <rPh sb="14" eb="16">
      <t>ショリ</t>
    </rPh>
    <rPh sb="34" eb="36">
      <t>ヒツヨウ</t>
    </rPh>
    <rPh sb="44" eb="45">
      <t>ジ</t>
    </rPh>
    <rPh sb="46" eb="48">
      <t>エイキョウ</t>
    </rPh>
    <rPh sb="48" eb="50">
      <t>ハンイ</t>
    </rPh>
    <rPh sb="51" eb="54">
      <t>コウハンイ</t>
    </rPh>
    <rPh sb="55" eb="56">
      <t>オヨ</t>
    </rPh>
    <phoneticPr fontId="7"/>
  </si>
  <si>
    <t>データ活用のためには、各機能システムで取得する様々なデータを、目的に応じて複数種類組み合わせて分析できる仕組みが必要となる。
目的別のデータ活用の手法が整備され共有されていることが重要である。</t>
    <rPh sb="37" eb="39">
      <t>フクスウ</t>
    </rPh>
    <rPh sb="39" eb="41">
      <t>シュルイ</t>
    </rPh>
    <rPh sb="41" eb="42">
      <t>ク</t>
    </rPh>
    <rPh sb="43" eb="44">
      <t>ア</t>
    </rPh>
    <phoneticPr fontId="7"/>
  </si>
  <si>
    <t>機械学習／深層学習を活用する際は、各機能システムで個別に仕組みを持つのではなく、目的別に用意した仕組みを活用する。</t>
    <rPh sb="14" eb="15">
      <t>サイ</t>
    </rPh>
    <rPh sb="44" eb="46">
      <t>ヨウイ</t>
    </rPh>
    <rPh sb="48" eb="50">
      <t>シク</t>
    </rPh>
    <rPh sb="52" eb="54">
      <t>カツヨウ</t>
    </rPh>
    <phoneticPr fontId="7"/>
  </si>
  <si>
    <t>チェック観点の一例としては、「ユーザ認証には、二要素認証を必須としているか」、「クラウドサービスのお試し利用や開発環境に関する全社セキュリティルールがあるか（シャドーITの観点）」、「テレワークの全社的なセキュリティルールがあるか」など。</t>
    <rPh sb="7" eb="8">
      <t>イチ</t>
    </rPh>
    <phoneticPr fontId="7"/>
  </si>
  <si>
    <t>チェック観点の一例としては、「デジタルサービス上での個人情報の取り扱いルール／個人情報の受領・廃棄・問い合わせについて、顧客とのやり取りのルールがあるか」など</t>
    <rPh sb="7" eb="8">
      <t>イチ</t>
    </rPh>
    <phoneticPr fontId="7"/>
  </si>
  <si>
    <t>CIOは、経営陣の中でITの責任者を指す。ITに関する事案において、CIOの権限が、他の事業担当役員ほど与えられていない状況は問題である。DX推進の文脈で、CDO、CDXOのような役割名で定義している場合も基本的な考え方は同様となる。</t>
    <rPh sb="71" eb="73">
      <t>スイシン</t>
    </rPh>
    <rPh sb="74" eb="76">
      <t>ブンミャク</t>
    </rPh>
    <rPh sb="90" eb="92">
      <t>ヤクワリ</t>
    </rPh>
    <rPh sb="92" eb="93">
      <t>メイ</t>
    </rPh>
    <rPh sb="94" eb="96">
      <t>テイギ</t>
    </rPh>
    <rPh sb="100" eb="102">
      <t>バアイ</t>
    </rPh>
    <rPh sb="103" eb="106">
      <t>キホンテキ</t>
    </rPh>
    <rPh sb="107" eb="108">
      <t>カンガ</t>
    </rPh>
    <rPh sb="109" eb="110">
      <t>カタ</t>
    </rPh>
    <rPh sb="111" eb="113">
      <t>ドウヨウ</t>
    </rPh>
    <phoneticPr fontId="7"/>
  </si>
  <si>
    <t xml:space="preserve">これらの規定に関して、新規開発か追加開発か、ウォーターフォールかアジャイルか、によって異なる部分がある。
なお、DXにおいては、現場チームへの権限移譲が進んでいくと考えられる。
</t>
    <rPh sb="4" eb="6">
      <t>キテイ</t>
    </rPh>
    <rPh sb="64" eb="66">
      <t>ゲンバ</t>
    </rPh>
    <rPh sb="71" eb="73">
      <t>ケンゲン</t>
    </rPh>
    <rPh sb="73" eb="75">
      <t>イジョウ</t>
    </rPh>
    <rPh sb="76" eb="77">
      <t>スス</t>
    </rPh>
    <rPh sb="82" eb="83">
      <t>カンガ</t>
    </rPh>
    <phoneticPr fontId="7"/>
  </si>
  <si>
    <t>属性情報</t>
    <rPh sb="0" eb="2">
      <t>ゾクセイ</t>
    </rPh>
    <rPh sb="2" eb="4">
      <t>ジョウホウ</t>
    </rPh>
    <phoneticPr fontId="34"/>
  </si>
  <si>
    <t>評価項目</t>
    <rPh sb="0" eb="2">
      <t>ヒョウカ</t>
    </rPh>
    <rPh sb="2" eb="4">
      <t>コウモク</t>
    </rPh>
    <phoneticPr fontId="34"/>
  </si>
  <si>
    <t>－</t>
    <phoneticPr fontId="7"/>
  </si>
  <si>
    <t>1-2．分析　ITシステム全体　財務情報</t>
    <rPh sb="4" eb="6">
      <t>ブンセキ</t>
    </rPh>
    <phoneticPr fontId="34"/>
  </si>
  <si>
    <t>指標の種別</t>
    <rPh sb="0" eb="2">
      <t>シヒョウ</t>
    </rPh>
    <rPh sb="3" eb="5">
      <t>シュベツ</t>
    </rPh>
    <phoneticPr fontId="34"/>
  </si>
  <si>
    <t>評価全体の流れと使用するシート</t>
    <rPh sb="0" eb="2">
      <t>ヒョウカ</t>
    </rPh>
    <rPh sb="2" eb="4">
      <t>ゼンタイ</t>
    </rPh>
    <rPh sb="5" eb="6">
      <t>ナガ</t>
    </rPh>
    <rPh sb="8" eb="10">
      <t>シヨウ</t>
    </rPh>
    <phoneticPr fontId="7"/>
  </si>
  <si>
    <t>PFデジタル化指標による評価全体の流れと、使用するシート番号を以下に示す。本ファイルに含まれるシートは、図中に太字で表している。</t>
    <rPh sb="6" eb="9">
      <t>カシヒョウ</t>
    </rPh>
    <rPh sb="12" eb="14">
      <t>ヒョウカ</t>
    </rPh>
    <rPh sb="14" eb="16">
      <t>ゼンタイ</t>
    </rPh>
    <rPh sb="17" eb="18">
      <t>ナガ</t>
    </rPh>
    <rPh sb="21" eb="23">
      <t>シヨウ</t>
    </rPh>
    <rPh sb="28" eb="30">
      <t>バンゴウ</t>
    </rPh>
    <rPh sb="31" eb="33">
      <t>イカ</t>
    </rPh>
    <rPh sb="34" eb="35">
      <t>シメ</t>
    </rPh>
    <rPh sb="37" eb="38">
      <t>ホン</t>
    </rPh>
    <rPh sb="43" eb="44">
      <t>フク</t>
    </rPh>
    <phoneticPr fontId="7"/>
  </si>
  <si>
    <t>各シート中、入力する必要がある列はヘッダを背景が「濃いオレンジ色」にしている。下記の例では、「回答（実施状況）」、「回答（効果）」の列のみ記入する。</t>
    <rPh sb="0" eb="1">
      <t>カク</t>
    </rPh>
    <rPh sb="4" eb="5">
      <t>チュウ</t>
    </rPh>
    <rPh sb="6" eb="8">
      <t>ニュウリョク</t>
    </rPh>
    <rPh sb="10" eb="12">
      <t>ヒツヨウ</t>
    </rPh>
    <rPh sb="15" eb="16">
      <t>レツ</t>
    </rPh>
    <rPh sb="21" eb="23">
      <t>ハイケイ</t>
    </rPh>
    <rPh sb="25" eb="26">
      <t>コ</t>
    </rPh>
    <rPh sb="31" eb="32">
      <t>イロ</t>
    </rPh>
    <phoneticPr fontId="7"/>
  </si>
  <si>
    <t>入力箇所について</t>
    <rPh sb="0" eb="2">
      <t>ニュウリョク</t>
    </rPh>
    <rPh sb="2" eb="4">
      <t>カショ</t>
    </rPh>
    <phoneticPr fontId="7"/>
  </si>
  <si>
    <t>＜例＞</t>
    <rPh sb="1" eb="2">
      <t>レイ</t>
    </rPh>
    <phoneticPr fontId="7"/>
  </si>
  <si>
    <t>入力</t>
    <rPh sb="0" eb="2">
      <t>ニュウリョク</t>
    </rPh>
    <phoneticPr fontId="7"/>
  </si>
  <si>
    <t>参照</t>
    <rPh sb="0" eb="2">
      <t>サンショウ</t>
    </rPh>
    <phoneticPr fontId="7"/>
  </si>
  <si>
    <t>○</t>
    <phoneticPr fontId="7"/>
  </si>
  <si>
    <t>分析コメント</t>
    <rPh sb="0" eb="2">
      <t>ブンセキ</t>
    </rPh>
    <phoneticPr fontId="7"/>
  </si>
  <si>
    <t>回答されたITシステム全体の評価項目の点数を6つの大分類で集計し、レーダーチャートで表示する。6つの大分類のどこに問題があるか確認し、コメントを記入する。</t>
    <rPh sb="0" eb="2">
      <t>カイトウ</t>
    </rPh>
    <rPh sb="11" eb="13">
      <t>ゼンタイ</t>
    </rPh>
    <rPh sb="14" eb="16">
      <t>ヒョウカ</t>
    </rPh>
    <rPh sb="16" eb="18">
      <t>コウモク</t>
    </rPh>
    <rPh sb="19" eb="21">
      <t>テンスウ</t>
    </rPh>
    <rPh sb="25" eb="26">
      <t>ダイ</t>
    </rPh>
    <rPh sb="26" eb="28">
      <t>ブンルイ</t>
    </rPh>
    <rPh sb="29" eb="31">
      <t>シュウケイ</t>
    </rPh>
    <rPh sb="42" eb="44">
      <t>ヒョウジ</t>
    </rPh>
    <rPh sb="50" eb="51">
      <t>ダイ</t>
    </rPh>
    <rPh sb="51" eb="53">
      <t>ブンルイ</t>
    </rPh>
    <rPh sb="57" eb="59">
      <t>モンダイ</t>
    </rPh>
    <rPh sb="63" eb="65">
      <t>カクニン</t>
    </rPh>
    <rPh sb="72" eb="74">
      <t>キニュウ</t>
    </rPh>
    <phoneticPr fontId="34"/>
  </si>
  <si>
    <t>ここでは分けていないが、詳細分析する際に、社員とパートナーの人数の内訳が必要となる場合がある</t>
    <rPh sb="4" eb="5">
      <t>ワ</t>
    </rPh>
    <rPh sb="12" eb="14">
      <t>ショウサイ</t>
    </rPh>
    <rPh sb="14" eb="16">
      <t>ブンセキ</t>
    </rPh>
    <rPh sb="18" eb="19">
      <t>サイ</t>
    </rPh>
    <rPh sb="21" eb="23">
      <t>シャイン</t>
    </rPh>
    <rPh sb="33" eb="35">
      <t>ウチワケ</t>
    </rPh>
    <rPh sb="36" eb="38">
      <t>ヒツヨウ</t>
    </rPh>
    <rPh sb="41" eb="43">
      <t>バアイ</t>
    </rPh>
    <phoneticPr fontId="7"/>
  </si>
  <si>
    <t>まず、販管費に対するIT費用の割合、従業員数に対するIT関連の人数の割合を見る。この割合が小さければよほど効率化されていない限りは、ITへの注力度合が戦略と整合していない可能性がある。
年度ごとにITへの注力度合は増しているか確認する。</t>
    <phoneticPr fontId="7"/>
  </si>
  <si>
    <t>本内容は、「データ活用の仕組み」のデータ連携においても、考慮されていること。</t>
    <rPh sb="0" eb="1">
      <t>ホン</t>
    </rPh>
    <rPh sb="1" eb="3">
      <t>ナイヨウ</t>
    </rPh>
    <rPh sb="9" eb="11">
      <t>カツヨウ</t>
    </rPh>
    <rPh sb="12" eb="14">
      <t>シク</t>
    </rPh>
    <phoneticPr fontId="7"/>
  </si>
  <si>
    <t>「PFデジタル化指標（評価表_ITシステム全体）」（以下、本資料）について</t>
    <rPh sb="26" eb="28">
      <t>イカ</t>
    </rPh>
    <phoneticPr fontId="7"/>
  </si>
  <si>
    <t>本資料は、PFデジタル化指標による評価において、設問への回答や点数の集計、グラフ化、分析のためのワークシート集である。</t>
    <rPh sb="11" eb="14">
      <t>カシヒョウ</t>
    </rPh>
    <rPh sb="17" eb="19">
      <t>ヒョウカ</t>
    </rPh>
    <rPh sb="24" eb="26">
      <t>セツモン</t>
    </rPh>
    <rPh sb="28" eb="30">
      <t>カイトウ</t>
    </rPh>
    <rPh sb="31" eb="33">
      <t>テンスウ</t>
    </rPh>
    <rPh sb="34" eb="36">
      <t>シュウケイ</t>
    </rPh>
    <rPh sb="40" eb="41">
      <t>カ</t>
    </rPh>
    <rPh sb="42" eb="44">
      <t>ブンセキ</t>
    </rPh>
    <rPh sb="54" eb="55">
      <t>アツ</t>
    </rPh>
    <phoneticPr fontId="7"/>
  </si>
  <si>
    <t>本ファイルは、ITシステム全体の評価で使用する（全体で1回使用）。</t>
    <rPh sb="0" eb="1">
      <t>ホン</t>
    </rPh>
    <rPh sb="19" eb="21">
      <t>シヨウ</t>
    </rPh>
    <rPh sb="24" eb="26">
      <t>ゼンタイ</t>
    </rPh>
    <rPh sb="28" eb="29">
      <t>カイ</t>
    </rPh>
    <rPh sb="29" eb="31">
      <t>シヨウ</t>
    </rPh>
    <phoneticPr fontId="3"/>
  </si>
  <si>
    <t>「1-1．属性情報　ITシステム全体」シートの値のリンク↓</t>
    <rPh sb="23" eb="24">
      <t>アタイ</t>
    </rPh>
    <phoneticPr fontId="7"/>
  </si>
  <si>
    <t>「1-1．属性情報　ITシステム全体（記入例）」シートの値のリンク↓</t>
    <rPh sb="28" eb="29">
      <t>アタイ</t>
    </rPh>
    <phoneticPr fontId="7"/>
  </si>
  <si>
    <t>1-1．属性情報　ITシステム全体</t>
    <phoneticPr fontId="7"/>
  </si>
  <si>
    <t>1-3．評価項目　評価　ITシステム全体</t>
  </si>
  <si>
    <t>←「1-3．評価項目　評価　ITシステム全体」シートのM18～N23の値のリンク</t>
    <rPh sb="35" eb="36">
      <t>アタイ</t>
    </rPh>
    <phoneticPr fontId="7"/>
  </si>
  <si>
    <t>1-4．評価結果　ITシステム全体</t>
  </si>
  <si>
    <t>機能システム横断的なデータ分析の仕組みを持っているか、またはクラウドサービスなど外部サービスを活用しているか。
各機能システムからインプットされたデータに加えて、外部から入手したデータもあわせて分析できるか。
※データの取り込み、分析（仮説検証）、可視化など</t>
    <rPh sb="0" eb="2">
      <t>キノウ</t>
    </rPh>
    <rPh sb="6" eb="8">
      <t>オウダン</t>
    </rPh>
    <rPh sb="8" eb="9">
      <t>テキ</t>
    </rPh>
    <rPh sb="20" eb="21">
      <t>モ</t>
    </rPh>
    <rPh sb="40" eb="42">
      <t>ガイブ</t>
    </rPh>
    <rPh sb="56" eb="57">
      <t>カク</t>
    </rPh>
    <rPh sb="57" eb="59">
      <t>キノウ</t>
    </rPh>
    <rPh sb="77" eb="78">
      <t>クワ</t>
    </rPh>
    <rPh sb="81" eb="83">
      <t>ガイブ</t>
    </rPh>
    <rPh sb="85" eb="87">
      <t>ニュウシュ</t>
    </rPh>
    <rPh sb="97" eb="99">
      <t>ブンセキ</t>
    </rPh>
    <rPh sb="110" eb="111">
      <t>ト</t>
    </rPh>
    <rPh sb="112" eb="113">
      <t>コ</t>
    </rPh>
    <rPh sb="115" eb="117">
      <t>ブンセキ</t>
    </rPh>
    <rPh sb="118" eb="120">
      <t>カセツ</t>
    </rPh>
    <rPh sb="120" eb="122">
      <t>ケンショウ</t>
    </rPh>
    <rPh sb="124" eb="127">
      <t>カシカ</t>
    </rPh>
    <phoneticPr fontId="7"/>
  </si>
  <si>
    <t>←「1-3．評価項目　評価　ITシステム全体（記入例）」シートのM18～N23の値のリンク</t>
    <rPh sb="23" eb="25">
      <t>キニュウ</t>
    </rPh>
    <rPh sb="25" eb="26">
      <t>レイ</t>
    </rPh>
    <rPh sb="40" eb="41">
      <t>アタイ</t>
    </rPh>
    <phoneticPr fontId="7"/>
  </si>
  <si>
    <t>独立行政法人 情報処理推進機構</t>
  </si>
  <si>
    <t>プラットフォームデジタル化指標（評価表_ITシステム全体）</t>
    <rPh sb="12" eb="15">
      <t>カシヒョウ</t>
    </rPh>
    <rPh sb="16" eb="18">
      <t>ヒョウカ</t>
    </rPh>
    <rPh sb="18" eb="19">
      <t>ヒョウ</t>
    </rPh>
    <rPh sb="26" eb="28">
      <t>ゼンタイ</t>
    </rPh>
    <phoneticPr fontId="7"/>
  </si>
  <si>
    <t>改版履歴</t>
    <rPh sb="0" eb="2">
      <t>カイハン</t>
    </rPh>
    <rPh sb="2" eb="4">
      <t>リレキ</t>
    </rPh>
    <phoneticPr fontId="7"/>
  </si>
  <si>
    <t>版数</t>
  </si>
  <si>
    <t>改版年月日</t>
  </si>
  <si>
    <t>改版内容</t>
  </si>
  <si>
    <t>新規作成</t>
    <rPh sb="0" eb="2">
      <t>シンキ</t>
    </rPh>
    <rPh sb="2" eb="4">
      <t>サクセイ</t>
    </rPh>
    <phoneticPr fontId="7"/>
  </si>
  <si>
    <t>社会基盤センター</t>
  </si>
  <si>
    <t>※濃いオレンジの列のみ入力する。直近の3年度分を記入する（FY2017,FY2018,FY2019は直近の年度に修正する）。</t>
    <rPh sb="1" eb="2">
      <t>コ</t>
    </rPh>
    <rPh sb="8" eb="9">
      <t>レツ</t>
    </rPh>
    <rPh sb="11" eb="13">
      <t>ニュウリョク</t>
    </rPh>
    <rPh sb="16" eb="18">
      <t>チョッキン</t>
    </rPh>
    <rPh sb="20" eb="22">
      <t>ネンド</t>
    </rPh>
    <rPh sb="22" eb="23">
      <t>ブン</t>
    </rPh>
    <rPh sb="24" eb="26">
      <t>キニュウ</t>
    </rPh>
    <rPh sb="50" eb="52">
      <t>チョッキン</t>
    </rPh>
    <rPh sb="53" eb="55">
      <t>ネンド</t>
    </rPh>
    <rPh sb="56" eb="58">
      <t>シュウセイ</t>
    </rPh>
    <phoneticPr fontId="9"/>
  </si>
  <si>
    <t>IT費用の例：
ソフトウェア開発・保守、ソフトウェア製品ライセンス・保守、ハードウェア製品・保守、IT関連サービス費用（次項参照）、人件費（運用費用など）、IT関連の減価償却費
※クラウドサービスなどを事業部門の経費枠内で利用しているような場合、漏れないように注意が必要</t>
    <phoneticPr fontId="7"/>
  </si>
  <si>
    <t>点数と割合の低い箇所について詳細を確認し、コメントする。
「実施できていない」または「効果が出ていない」項目がある場合は別途対策を検討する必要がある。
目指している姿との差異など個別の視点についても、必要に応じて分析を実施する。</t>
    <rPh sb="3" eb="5">
      <t>ワリアイ</t>
    </rPh>
    <rPh sb="14" eb="16">
      <t>ショウサイ</t>
    </rPh>
    <phoneticPr fontId="7"/>
  </si>
  <si>
    <t>点数と割合の低い箇所について詳細を確認し、コメントする。
「実施できていない」または「効果が出ていない」項目がある場合は別途対策を検討する必要がある。
目指している姿との差異など個別の視点についても、必要に応じて分析を実施する。</t>
    <phoneticPr fontId="7"/>
  </si>
  <si>
    <t>全社共通の「データ活用の仕組み」に問題があることが読み取れる。別途、より詳細な内容を調査する必要がある。
「実施できていない」または「効果が出ていない」項目について、別途対策を検討する必要がある。</t>
    <rPh sb="31" eb="33">
      <t>ベット</t>
    </rPh>
    <rPh sb="36" eb="38">
      <t>ショウサイ</t>
    </rPh>
    <rPh sb="39" eb="41">
      <t>ナイヨウ</t>
    </rPh>
    <rPh sb="42" eb="44">
      <t>チョウサ</t>
    </rPh>
    <rPh sb="46" eb="48">
      <t>ヒツヨウ</t>
    </rPh>
    <rPh sb="76" eb="78">
      <t>コウモク</t>
    </rPh>
    <phoneticPr fontId="7"/>
  </si>
  <si>
    <t>ガバナンス（プロジェクトマネジメント、品質）</t>
    <rPh sb="19" eb="21">
      <t>ヒンシツ</t>
    </rPh>
    <phoneticPr fontId="7"/>
  </si>
  <si>
    <t>ガバナンス（プロジェクトマネジメント、品質）　合計</t>
    <rPh sb="23" eb="25">
      <t>ゴウケイ</t>
    </rPh>
    <phoneticPr fontId="7"/>
  </si>
  <si>
    <t>プロジェクトマネジメント、品質</t>
  </si>
  <si>
    <t>百万円</t>
    <rPh sb="0" eb="3">
      <t>ヒャクマンエン</t>
    </rPh>
    <phoneticPr fontId="7"/>
  </si>
  <si>
    <t>個別の分析観点の追加について</t>
    <rPh sb="0" eb="2">
      <t>コベツ</t>
    </rPh>
    <rPh sb="3" eb="5">
      <t>ブンセキ</t>
    </rPh>
    <rPh sb="5" eb="7">
      <t>カンテン</t>
    </rPh>
    <rPh sb="8" eb="10">
      <t>ツイカ</t>
    </rPh>
    <phoneticPr fontId="7"/>
  </si>
  <si>
    <t>以下のシートで例示する分析観点は最小限であり、各社個別の分析観点も加えながら、問題箇所の深掘りと優先順位付け、原因と対策の検討などにつなげていくことを想定している。</t>
    <phoneticPr fontId="7"/>
  </si>
  <si>
    <t>1-2．分析　ITシステム全体　財務情報</t>
  </si>
  <si>
    <t>2-3．分析　保有リソースなど</t>
  </si>
  <si>
    <t>2-8．評価結果　機能システム</t>
  </si>
  <si>
    <t>3-2．評価結果　総合評価</t>
  </si>
  <si>
    <t>ITに関する有形固定資産、ソフトウェア資産の減価償却費。
①固定資産、②ソフトウェア資産
　　※年度ごとの推移として最低3年間</t>
    <rPh sb="22" eb="27">
      <t>ゲンカショウキャクヒ</t>
    </rPh>
    <rPh sb="30" eb="32">
      <t>コテイ</t>
    </rPh>
    <rPh sb="32" eb="34">
      <t>シサン</t>
    </rPh>
    <phoneticPr fontId="7"/>
  </si>
  <si>
    <t>IT関連資産に対するIT関連サービス費用の割合</t>
    <phoneticPr fontId="7"/>
  </si>
  <si>
    <t>IT関連資産に対するIT関連サービス費用の割合</t>
    <rPh sb="4" eb="6">
      <t>シサン</t>
    </rPh>
    <rPh sb="7" eb="8">
      <t>タイ</t>
    </rPh>
    <rPh sb="12" eb="14">
      <t>カンレン</t>
    </rPh>
    <rPh sb="18" eb="20">
      <t>ヒヨウ</t>
    </rPh>
    <rPh sb="21" eb="23">
      <t>ワリアイ</t>
    </rPh>
    <phoneticPr fontId="34"/>
  </si>
  <si>
    <t>IT関連資産に対するIT関連サービス費用の割合から、ITについてどのくらい外部を利用しているのか把握する。一般的に、IT関連資産に対するIT関連サービス費用の比率が高いほど、事業戦略や環境の変化に俊敏に対応できると考えられる。
上記全体視点と合わせて、適宜機能システムごとに分解して、当該機能システムの特性を考慮した上で問題であるか否か確認する。</t>
    <rPh sb="2" eb="4">
      <t>カンレン</t>
    </rPh>
    <phoneticPr fontId="7"/>
  </si>
  <si>
    <t>ITに関する有形固定資産、ソフトウェア資産の減価償却費。
①固定資産、②ソフトウェア資産
　　※年度ごとの推移として最低3年間</t>
    <rPh sb="30" eb="32">
      <t>コテイ</t>
    </rPh>
    <rPh sb="32" eb="34">
      <t>シサン</t>
    </rPh>
    <phoneticPr fontId="7"/>
  </si>
  <si>
    <t>IT人数、IT費用ともほぼ横ばいでありITへの注力度合は戦略どおりにはなっていない。IT人数、IT費用は直近でそれぞれ13%、9%程度あり、妥当性については用途の内訳を確認する必要がある。</t>
    <rPh sb="13" eb="14">
      <t>ヨコ</t>
    </rPh>
    <rPh sb="23" eb="25">
      <t>チュウリョク</t>
    </rPh>
    <rPh sb="25" eb="27">
      <t>ドアイ</t>
    </rPh>
    <rPh sb="28" eb="30">
      <t>センリャク</t>
    </rPh>
    <rPh sb="70" eb="73">
      <t>ダトウセイ</t>
    </rPh>
    <rPh sb="78" eb="80">
      <t>ヨウト</t>
    </rPh>
    <rPh sb="81" eb="83">
      <t>ウチワケ</t>
    </rPh>
    <rPh sb="84" eb="86">
      <t>カクニン</t>
    </rPh>
    <rPh sb="88" eb="90">
      <t>ヒツヨウ</t>
    </rPh>
    <phoneticPr fontId="7"/>
  </si>
  <si>
    <t>IT関連資産に対するIT関連サービス費用の割合</t>
    <rPh sb="2" eb="4">
      <t>カンレン</t>
    </rPh>
    <phoneticPr fontId="7"/>
  </si>
  <si>
    <t>IT関連サービス費用の比率は109～132%であり、変化への対応力十分ではない可能性がある。</t>
    <rPh sb="33" eb="35">
      <t>ジュウブン</t>
    </rPh>
    <phoneticPr fontId="7"/>
  </si>
  <si>
    <t>初版</t>
    <rPh sb="0" eb="2">
      <t>ショハン</t>
    </rPh>
    <phoneticPr fontId="7"/>
  </si>
  <si>
    <t>利用許諾</t>
    <rPh sb="0" eb="2">
      <t>リヨウ</t>
    </rPh>
    <rPh sb="2" eb="4">
      <t>キョダク</t>
    </rPh>
    <phoneticPr fontId="7"/>
  </si>
  <si>
    <t>従って、個別の分析観点追加に伴う項目細分化、表・グラフの追加などは適宜実施して構わない。その場合は利用許諾に示す記載をすること。</t>
    <rPh sb="9" eb="11">
      <t>カンテン</t>
    </rPh>
    <rPh sb="11" eb="13">
      <t>ツイカ</t>
    </rPh>
    <rPh sb="14" eb="15">
      <t>トモナ</t>
    </rPh>
    <rPh sb="46" eb="48">
      <t>バアイ</t>
    </rPh>
    <rPh sb="49" eb="51">
      <t>リヨウ</t>
    </rPh>
    <rPh sb="51" eb="53">
      <t>キョダク</t>
    </rPh>
    <rPh sb="54" eb="55">
      <t>シメ</t>
    </rPh>
    <rPh sb="56" eb="58">
      <t>キサイ</t>
    </rPh>
    <phoneticPr fontId="7"/>
  </si>
  <si>
    <t>　※ご留意いただきたい点についての補足説明</t>
    <rPh sb="3" eb="5">
      <t>リュウイ</t>
    </rPh>
    <rPh sb="11" eb="12">
      <t>テン</t>
    </rPh>
    <rPh sb="17" eb="19">
      <t>ホソク</t>
    </rPh>
    <rPh sb="19" eb="21">
      <t>セツメイ</t>
    </rPh>
    <phoneticPr fontId="7"/>
  </si>
  <si>
    <t xml:space="preserve">この資料は広く活用していただけるように「クリエイティブ・コモンズ 表示 4.0 国際 パブリック・ライセンス」
( https://creativecommons.org/licenses/by/4.0/legalcode.ja ) 
の条件のもとで公開します。
</t>
    <phoneticPr fontId="7"/>
  </si>
  <si>
    <t xml:space="preserve">〔出典の記載について〕
この資料を引用などする場合の出典の記載方法は以下のとおりです。
　　出典：独立行政法人情報処理推進機構（IPA） 社会基盤センター，
　　　　　　　「プラットフォームデジタル化指標（評価表）」 
〔この資料を編集・加工せずに利用される場合〕
他の資料の一部分に組み込んだり、別の表紙を足されるような場合には、上記の出展が残る様にしてください。
〔編集・加工について〕
編集・加工を行う際には、上記の出典を示すとともに、編集・加工等を行ったことを記載し、編集・加工した情報があたかもIPAが作成したかのような態様にならない様に配慮していただければ、広く活用していただくことができます。
〔編集・加工があった旨の記載方法の例〕
記載方法を例示します。これ以外の方法でも上記の趣旨を踏まえていただければ支障ありません。
例:
　「プラットフォームデジタル化指標（評価表）」（独立行政法人情報処理推進機構） を加工して
　作成
　「プラットフォームデジタル化指標（評価表）」（独立行政法人情報処理推進機構） をもとに
　○○株式会社作成
　など
</t>
    <rPh sb="14" eb="16">
      <t>シリョウ</t>
    </rPh>
    <rPh sb="17" eb="19">
      <t>インヨウ</t>
    </rPh>
    <rPh sb="23" eb="25">
      <t>バアイ</t>
    </rPh>
    <rPh sb="114" eb="116">
      <t>シリョウ</t>
    </rPh>
    <rPh sb="117" eb="119">
      <t>ヘンシュウ</t>
    </rPh>
    <rPh sb="120" eb="122">
      <t>カコウ</t>
    </rPh>
    <rPh sb="125" eb="127">
      <t>リヨウ</t>
    </rPh>
    <rPh sb="130" eb="132">
      <t>バアイ</t>
    </rPh>
    <rPh sb="134" eb="135">
      <t>タ</t>
    </rPh>
    <rPh sb="136" eb="138">
      <t>シリョウ</t>
    </rPh>
    <rPh sb="139" eb="142">
      <t>イチブブン</t>
    </rPh>
    <rPh sb="143" eb="144">
      <t>ク</t>
    </rPh>
    <rPh sb="145" eb="146">
      <t>コ</t>
    </rPh>
    <rPh sb="150" eb="151">
      <t>ベツ</t>
    </rPh>
    <rPh sb="152" eb="154">
      <t>ヒョウシ</t>
    </rPh>
    <rPh sb="155" eb="156">
      <t>タ</t>
    </rPh>
    <rPh sb="162" eb="164">
      <t>バアイ</t>
    </rPh>
    <rPh sb="167" eb="169">
      <t>ジョウキ</t>
    </rPh>
    <rPh sb="170" eb="172">
      <t>シュッテン</t>
    </rPh>
    <rPh sb="173" eb="174">
      <t>ノコ</t>
    </rPh>
    <rPh sb="175" eb="176">
      <t>ヨウ</t>
    </rPh>
    <rPh sb="204" eb="205">
      <t>オコナ</t>
    </rPh>
    <rPh sb="206" eb="207">
      <t>サイ</t>
    </rPh>
    <rPh sb="274" eb="275">
      <t>ヨウ</t>
    </rPh>
    <rPh sb="276" eb="278">
      <t>ハイリョ</t>
    </rPh>
    <rPh sb="321" eb="323">
      <t>ホウホウ</t>
    </rPh>
    <rPh sb="327" eb="329">
      <t>キサイ</t>
    </rPh>
    <rPh sb="329" eb="331">
      <t>ホウホウ</t>
    </rPh>
    <rPh sb="332" eb="334">
      <t>レイジ</t>
    </rPh>
    <rPh sb="340" eb="342">
      <t>イガイ</t>
    </rPh>
    <rPh sb="343" eb="345">
      <t>ホウホウ</t>
    </rPh>
    <rPh sb="347" eb="349">
      <t>ジョウキ</t>
    </rPh>
    <rPh sb="350" eb="352">
      <t>シュシ</t>
    </rPh>
    <rPh sb="353" eb="354">
      <t>フ</t>
    </rPh>
    <rPh sb="363" eb="365">
      <t>シショウ</t>
    </rPh>
    <rPh sb="372" eb="373">
      <t>レイ</t>
    </rPh>
    <phoneticPr fontId="7"/>
  </si>
  <si>
    <t>「1-1．属性情報　ITシステム全体」シートに記入後、分析コメント欄にフリーテキストで記入する。</t>
    <rPh sb="23" eb="25">
      <t>キニュウ</t>
    </rPh>
    <rPh sb="25" eb="26">
      <t>ゴ</t>
    </rPh>
    <rPh sb="27" eb="29">
      <t>ブンセキ</t>
    </rPh>
    <rPh sb="33" eb="34">
      <t>ラン</t>
    </rPh>
    <rPh sb="43" eb="45">
      <t>キニュウ</t>
    </rPh>
    <phoneticPr fontId="7"/>
  </si>
  <si>
    <t>※例は架空のものであり、厳密さより具体的なイメージをつかむことを目的とする。</t>
    <phoneticPr fontId="7"/>
  </si>
  <si>
    <t>ポリシーやルールの順守状況が把握できており、必要に応じて是正されているか。</t>
  </si>
  <si>
    <t>ポリシーやルールの順守状況が把握できており、必要に応じて是正されているか。</t>
    <phoneticPr fontId="7"/>
  </si>
  <si>
    <t>人材育成計画の進捗確認を実施しており、「年度ごとのスキル別育成人材数」のような人材育成目標を達成できているか。</t>
    <rPh sb="0" eb="2">
      <t>ジンザイ</t>
    </rPh>
    <rPh sb="2" eb="4">
      <t>イクセイ</t>
    </rPh>
    <rPh sb="4" eb="6">
      <t>ケイカク</t>
    </rPh>
    <rPh sb="7" eb="9">
      <t>シンチョク</t>
    </rPh>
    <rPh sb="9" eb="11">
      <t>カクニン</t>
    </rPh>
    <rPh sb="12" eb="14">
      <t>ジッシ</t>
    </rPh>
    <rPh sb="39" eb="41">
      <t>ジンザイ</t>
    </rPh>
    <rPh sb="41" eb="43">
      <t>イクセイ</t>
    </rPh>
    <phoneticPr fontId="7"/>
  </si>
  <si>
    <t>機能システム横断的なデータ分析の仕組みと連携した、機械学習／深層学習などAIを活用する仕組みを持っているか、またはクラウドサービスなど外部サービスを活用しているか。
各機能システムからインプットされたデータに加えて、外部から入手したデータもあわせて利用できるか。</t>
  </si>
  <si>
    <t>全社レベルのデータ分析などでAIを活用できているか、種々の意思決定・サービス向上などに役立っているか。</t>
  </si>
  <si>
    <t>法律を踏まえた個人情報保護のポリシー・ルールが、全社レベルで定義され順守されており、セキュリティ監査部門などにより順守状況を定期的にチェックしているか。</t>
  </si>
  <si>
    <t>第2版</t>
    <rPh sb="0" eb="1">
      <t>ダイ</t>
    </rPh>
    <rPh sb="2" eb="3">
      <t>ハン</t>
    </rPh>
    <phoneticPr fontId="7"/>
  </si>
  <si>
    <t>第2版</t>
    <rPh sb="0" eb="1">
      <t>ダイ</t>
    </rPh>
    <rPh sb="2" eb="3">
      <t>ハン</t>
    </rPh>
    <phoneticPr fontId="7"/>
  </si>
  <si>
    <t>※本資料は、「PFデジタル化指標（活用ガイド）」（以降「活用ガイド」）の内容を理解してから使用することを前提としている。</t>
    <rPh sb="17" eb="19">
      <t>カツヨウ</t>
    </rPh>
    <rPh sb="21" eb="23">
      <t>リヨウ</t>
    </rPh>
    <rPh sb="28" eb="30">
      <t>カツヨウ</t>
    </rPh>
    <rPh sb="32" eb="34">
      <t>リヨウ</t>
    </rPh>
    <rPh sb="45" eb="47">
      <t>シヨウ</t>
    </rPh>
    <rPh sb="49" eb="51">
      <t>シヨウ</t>
    </rPh>
    <rPh sb="56" eb="58">
      <t>ゼンテイ</t>
    </rPh>
    <phoneticPr fontId="7"/>
  </si>
  <si>
    <t>ITシステム全体の属性情報（財務情報）について、回答を記入する。</t>
    <rPh sb="6" eb="8">
      <t>ゼンタイ</t>
    </rPh>
    <rPh sb="9" eb="11">
      <t>ゾクセイ</t>
    </rPh>
    <rPh sb="11" eb="13">
      <t>ジョウホウ</t>
    </rPh>
    <rPh sb="14" eb="16">
      <t>ザイム</t>
    </rPh>
    <rPh sb="16" eb="18">
      <t>ジョウホウ</t>
    </rPh>
    <rPh sb="24" eb="26">
      <t>カイトウ</t>
    </rPh>
    <rPh sb="27" eb="29">
      <t>キニュウ</t>
    </rPh>
    <phoneticPr fontId="34"/>
  </si>
  <si>
    <t>ITシステム全体の評価項目について、設問（実施状況）、設問（効果）それぞれに対する回答を記入する。</t>
    <rPh sb="6" eb="8">
      <t>ゼンタイ</t>
    </rPh>
    <rPh sb="9" eb="11">
      <t>ヒョウカ</t>
    </rPh>
    <rPh sb="11" eb="13">
      <t>コウモク</t>
    </rPh>
    <rPh sb="18" eb="20">
      <t>セツモン</t>
    </rPh>
    <rPh sb="21" eb="23">
      <t>ジッシ</t>
    </rPh>
    <rPh sb="23" eb="25">
      <t>ジョウキョウ</t>
    </rPh>
    <rPh sb="27" eb="29">
      <t>セツモン</t>
    </rPh>
    <rPh sb="30" eb="32">
      <t>コウカ</t>
    </rPh>
    <rPh sb="38" eb="39">
      <t>タイ</t>
    </rPh>
    <rPh sb="41" eb="43">
      <t>カイトウ</t>
    </rPh>
    <rPh sb="44" eb="46">
      <t>キニュウ</t>
    </rPh>
    <phoneticPr fontId="34"/>
  </si>
  <si>
    <t>※各シートには、例を入力済みのシート「ｘｘｘ（記入例）」も付けている。</t>
    <rPh sb="1" eb="2">
      <t>カク</t>
    </rPh>
    <rPh sb="8" eb="9">
      <t>レイ</t>
    </rPh>
    <rPh sb="10" eb="12">
      <t>ニュウリョク</t>
    </rPh>
    <rPh sb="12" eb="13">
      <t>ズ</t>
    </rPh>
    <rPh sb="23" eb="25">
      <t>キニュウ</t>
    </rPh>
    <rPh sb="25" eb="26">
      <t>レイ</t>
    </rPh>
    <rPh sb="29" eb="30">
      <t>ツ</t>
    </rPh>
    <phoneticPr fontId="7"/>
  </si>
  <si>
    <t>「活用ガイド　第5章　評価における分析の例　」参照</t>
    <rPh sb="1" eb="3">
      <t>カツヨウ</t>
    </rPh>
    <rPh sb="7" eb="8">
      <t>ダイ</t>
    </rPh>
    <rPh sb="9" eb="10">
      <t>ショウ</t>
    </rPh>
    <rPh sb="11" eb="13">
      <t>ヒョウカ</t>
    </rPh>
    <rPh sb="17" eb="19">
      <t>ブンセキ</t>
    </rPh>
    <rPh sb="20" eb="21">
      <t>レイ</t>
    </rPh>
    <rPh sb="23" eb="25">
      <t>サンショウ</t>
    </rPh>
    <phoneticPr fontId="7"/>
  </si>
  <si>
    <t>ある機能システムの処理と別の機能システムの処理とは独立しているか。
※機能システム間にまたがって依存すべきではない</t>
    <rPh sb="2" eb="4">
      <t>キノウ</t>
    </rPh>
    <rPh sb="9" eb="11">
      <t>ショリ</t>
    </rPh>
    <rPh sb="12" eb="13">
      <t>ベツ</t>
    </rPh>
    <rPh sb="14" eb="16">
      <t>キノウ</t>
    </rPh>
    <rPh sb="21" eb="23">
      <t>ショリ</t>
    </rPh>
    <rPh sb="25" eb="27">
      <t>ドクリツ</t>
    </rPh>
    <rPh sb="35" eb="37">
      <t>キノウ</t>
    </rPh>
    <rPh sb="41" eb="42">
      <t>カン</t>
    </rPh>
    <rPh sb="48" eb="50">
      <t>イゾン</t>
    </rPh>
    <phoneticPr fontId="7"/>
  </si>
  <si>
    <t>機能システムの変更・計画停止を、他の機能システムに必要最小限の影響で、実施できているか。</t>
    <rPh sb="0" eb="2">
      <t>キノウ</t>
    </rPh>
    <rPh sb="7" eb="9">
      <t>ヘンコウ</t>
    </rPh>
    <rPh sb="10" eb="12">
      <t>ケイカク</t>
    </rPh>
    <rPh sb="12" eb="14">
      <t>テイシ</t>
    </rPh>
    <rPh sb="16" eb="17">
      <t>タ</t>
    </rPh>
    <rPh sb="18" eb="20">
      <t>キノウ</t>
    </rPh>
    <rPh sb="25" eb="27">
      <t>ヒツヨウ</t>
    </rPh>
    <rPh sb="27" eb="30">
      <t>サイショウゲン</t>
    </rPh>
    <rPh sb="31" eb="33">
      <t>エイキョウ</t>
    </rPh>
    <rPh sb="35" eb="37">
      <t>ジッシ</t>
    </rPh>
    <phoneticPr fontId="7"/>
  </si>
  <si>
    <t>機能システムごとに、データベース・表・項目は独立しているか。
※複数の機能システムで同じデータベース・表・項目を参照・更新すべきではない</t>
    <rPh sb="0" eb="2">
      <t>キノウ</t>
    </rPh>
    <rPh sb="17" eb="18">
      <t>ヒョウ</t>
    </rPh>
    <rPh sb="19" eb="21">
      <t>コウモク</t>
    </rPh>
    <rPh sb="22" eb="24">
      <t>ドクリツ</t>
    </rPh>
    <rPh sb="32" eb="34">
      <t>フクスウ</t>
    </rPh>
    <rPh sb="35" eb="37">
      <t>キノウ</t>
    </rPh>
    <rPh sb="42" eb="43">
      <t>オナ</t>
    </rPh>
    <rPh sb="51" eb="52">
      <t>ヒョウ</t>
    </rPh>
    <rPh sb="53" eb="55">
      <t>コウモク</t>
    </rPh>
    <rPh sb="56" eb="58">
      <t>サンショウ</t>
    </rPh>
    <rPh sb="59" eb="61">
      <t>コウシン</t>
    </rPh>
    <phoneticPr fontId="7"/>
  </si>
  <si>
    <t>データベース・表・項目の変更を、他の機能システムに必要最小限の影響で、実施できているか。</t>
    <rPh sb="7" eb="8">
      <t>ヒョウ</t>
    </rPh>
    <rPh sb="9" eb="11">
      <t>コウモク</t>
    </rPh>
    <rPh sb="12" eb="14">
      <t>ヘンコウ</t>
    </rPh>
    <rPh sb="16" eb="17">
      <t>タ</t>
    </rPh>
    <rPh sb="18" eb="20">
      <t>キノウ</t>
    </rPh>
    <rPh sb="25" eb="27">
      <t>ヒツヨウ</t>
    </rPh>
    <rPh sb="27" eb="30">
      <t>サイショウゲン</t>
    </rPh>
    <rPh sb="31" eb="33">
      <t>エイキョウ</t>
    </rPh>
    <rPh sb="35" eb="37">
      <t>ジッシ</t>
    </rPh>
    <phoneticPr fontId="7"/>
  </si>
  <si>
    <t>全社レベルのデータ分析できているか、種々の意思決定・サービス向上などに役立っているか。</t>
    <rPh sb="0" eb="2">
      <t>ゼンシャ</t>
    </rPh>
    <rPh sb="18" eb="20">
      <t>シュジュ</t>
    </rPh>
    <phoneticPr fontId="7"/>
  </si>
  <si>
    <t>全社レベルのデータ分析などでAIを活用できているか、種々の意思決定・サービス向上などに役立っているか。</t>
    <phoneticPr fontId="7"/>
  </si>
  <si>
    <t>全社レベルで、ソフトウェア品質を保証するための規定の文書化、標準化が実施されており、品証部門などにより適用状況を定期的にチェックしているか。</t>
    <rPh sb="0" eb="2">
      <t>ゼンシャ</t>
    </rPh>
    <rPh sb="13" eb="15">
      <t>ヒンシツ</t>
    </rPh>
    <rPh sb="16" eb="18">
      <t>ホショウ</t>
    </rPh>
    <rPh sb="23" eb="25">
      <t>キテイ</t>
    </rPh>
    <rPh sb="26" eb="29">
      <t>ブンショカ</t>
    </rPh>
    <rPh sb="30" eb="33">
      <t>ヒョウジュンカ</t>
    </rPh>
    <rPh sb="34" eb="36">
      <t>ジッシ</t>
    </rPh>
    <rPh sb="42" eb="44">
      <t>ヒンショウ</t>
    </rPh>
    <rPh sb="44" eb="46">
      <t>ブモン</t>
    </rPh>
    <rPh sb="51" eb="53">
      <t>テキヨウ</t>
    </rPh>
    <rPh sb="53" eb="55">
      <t>ジョウキョウ</t>
    </rPh>
    <rPh sb="56" eb="59">
      <t>テイキテキ</t>
    </rPh>
    <phoneticPr fontId="7"/>
  </si>
  <si>
    <t>全社で標準が実際に活用されており、必要に応じて是正されているか。</t>
    <rPh sb="0" eb="2">
      <t>ゼンシャ</t>
    </rPh>
    <rPh sb="3" eb="5">
      <t>ヒョウジュン</t>
    </rPh>
    <rPh sb="6" eb="8">
      <t>ジッサイ</t>
    </rPh>
    <rPh sb="9" eb="11">
      <t>カツヨウ</t>
    </rPh>
    <rPh sb="17" eb="19">
      <t>ヒツヨウ</t>
    </rPh>
    <rPh sb="20" eb="21">
      <t>オウ</t>
    </rPh>
    <rPh sb="23" eb="25">
      <t>ゼセイ</t>
    </rPh>
    <phoneticPr fontId="7"/>
  </si>
  <si>
    <t>クラウドサービスなどの外部サービスを利用する際の、全社としての基準が明確であり順守されているか。例えば、サービスレベル、セキュリティレベル、リスク対策、コンティンジェンシープランなどの基準。
※影響度など機能システムごとの特性を考慮した複数の基準から選択。</t>
    <rPh sb="11" eb="13">
      <t>ガイブ</t>
    </rPh>
    <rPh sb="18" eb="20">
      <t>リヨウ</t>
    </rPh>
    <rPh sb="22" eb="23">
      <t>サイ</t>
    </rPh>
    <rPh sb="25" eb="27">
      <t>ゼンシャ</t>
    </rPh>
    <rPh sb="31" eb="33">
      <t>キジュン</t>
    </rPh>
    <rPh sb="34" eb="36">
      <t>メイカク</t>
    </rPh>
    <rPh sb="39" eb="41">
      <t>ジュンシュ</t>
    </rPh>
    <rPh sb="48" eb="49">
      <t>タト</t>
    </rPh>
    <rPh sb="73" eb="75">
      <t>タイサク</t>
    </rPh>
    <rPh sb="92" eb="94">
      <t>キジュン</t>
    </rPh>
    <rPh sb="97" eb="100">
      <t>エイキョウド</t>
    </rPh>
    <rPh sb="111" eb="113">
      <t>トクセイ</t>
    </rPh>
    <rPh sb="114" eb="116">
      <t>コウリョ</t>
    </rPh>
    <rPh sb="118" eb="120">
      <t>フクスウ</t>
    </rPh>
    <rPh sb="121" eb="123">
      <t>キジュン</t>
    </rPh>
    <rPh sb="125" eb="127">
      <t>センタク</t>
    </rPh>
    <phoneticPr fontId="7"/>
  </si>
  <si>
    <t>セキュリティポリシー・ルールが、全社レベルで定義され順守されており、セキュリティ監査部門などにより順守状況を定期的にチェックしているか。</t>
    <rPh sb="40" eb="42">
      <t>カンサ</t>
    </rPh>
    <rPh sb="42" eb="44">
      <t>ブモン</t>
    </rPh>
    <rPh sb="49" eb="51">
      <t>ジュンシュ</t>
    </rPh>
    <phoneticPr fontId="7"/>
  </si>
  <si>
    <t>ポリシーやルールの順守状況が把握できており、必要に応じて是正されているか。</t>
    <rPh sb="9" eb="11">
      <t>ジュンシュ</t>
    </rPh>
    <rPh sb="11" eb="13">
      <t>ジョウキョウ</t>
    </rPh>
    <rPh sb="14" eb="16">
      <t>ハアク</t>
    </rPh>
    <rPh sb="22" eb="24">
      <t>ヒツヨウ</t>
    </rPh>
    <rPh sb="25" eb="26">
      <t>オウ</t>
    </rPh>
    <rPh sb="28" eb="30">
      <t>ゼセイ</t>
    </rPh>
    <phoneticPr fontId="7"/>
  </si>
  <si>
    <t>法律を踏まえた個人情報保護のポリシー・ルールが、全社レベルで定義され順守されており、セキュリティ監査部門などにより順守状況を定期的にチェックしているか。</t>
    <phoneticPr fontId="7"/>
  </si>
  <si>
    <t>ITに関係する事案について、CIOはCEOおよび事業担当役員と同等の立場で協議の上で、意思決定しているか。（その結果、IT部門、事業部門の個別最適ではなく全体最適が意識されているか）</t>
    <rPh sb="3" eb="5">
      <t>カンケイ</t>
    </rPh>
    <rPh sb="7" eb="9">
      <t>ジアン</t>
    </rPh>
    <rPh sb="24" eb="26">
      <t>ジギョウ</t>
    </rPh>
    <rPh sb="26" eb="28">
      <t>タントウ</t>
    </rPh>
    <rPh sb="28" eb="30">
      <t>ヤクイン</t>
    </rPh>
    <rPh sb="31" eb="33">
      <t>ドウトウ</t>
    </rPh>
    <rPh sb="34" eb="36">
      <t>タチバ</t>
    </rPh>
    <rPh sb="35" eb="37">
      <t>キョウギ</t>
    </rPh>
    <rPh sb="38" eb="39">
      <t>ウエ</t>
    </rPh>
    <rPh sb="41" eb="43">
      <t>イシ</t>
    </rPh>
    <rPh sb="43" eb="45">
      <t>ケッテイ</t>
    </rPh>
    <rPh sb="56" eb="58">
      <t>ケッカ</t>
    </rPh>
    <rPh sb="59" eb="61">
      <t>ブモン</t>
    </rPh>
    <rPh sb="62" eb="64">
      <t>ジギョウ</t>
    </rPh>
    <rPh sb="64" eb="66">
      <t>ブモン</t>
    </rPh>
    <rPh sb="67" eb="69">
      <t>コベツ</t>
    </rPh>
    <rPh sb="69" eb="71">
      <t>サイテキ</t>
    </rPh>
    <rPh sb="75" eb="77">
      <t>ゼンタイ</t>
    </rPh>
    <rPh sb="77" eb="79">
      <t>サイテキ</t>
    </rPh>
    <rPh sb="82" eb="84">
      <t>イシキ</t>
    </rPh>
    <phoneticPr fontId="7"/>
  </si>
  <si>
    <t>ITに関する意思決定において、CIOの意見が反映され、全体最適を意識した最終決定が、CEOによって実施されているか。</t>
    <rPh sb="3" eb="4">
      <t>カン</t>
    </rPh>
    <rPh sb="6" eb="8">
      <t>イシ</t>
    </rPh>
    <rPh sb="8" eb="10">
      <t>ケッテイ</t>
    </rPh>
    <rPh sb="49" eb="51">
      <t>ジッシ</t>
    </rPh>
    <phoneticPr fontId="7"/>
  </si>
  <si>
    <t>PFデジタル化指標（活用ガイド）に合わせた修正と軽微な誤記訂正</t>
    <rPh sb="6" eb="9">
      <t>カシヒョウ</t>
    </rPh>
    <rPh sb="10" eb="12">
      <t>カツヨウ</t>
    </rPh>
    <rPh sb="17" eb="18">
      <t>ア</t>
    </rPh>
    <rPh sb="21" eb="23">
      <t>シュウセイ</t>
    </rPh>
    <rPh sb="24" eb="26">
      <t>ケイビ</t>
    </rPh>
    <rPh sb="27" eb="29">
      <t>ゴキ</t>
    </rPh>
    <rPh sb="29" eb="31">
      <t>テイセイ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</si>
</sst>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Red]\-#,##0.0"/>
    <numFmt numFmtId="177" formatCode="0.0%"/>
    <numFmt numFmtId="178" formatCode="[$-F800]dddd\,\ mmmm\ dd\,\ yyyy"/>
  </numFmts>
  <fonts count="42">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1"/>
      <color theme="0"/>
      <name val="Yu Gothic"/>
      <family val="2"/>
      <charset val="128"/>
      <scheme val="minor"/>
    </font>
    <font>
      <sz val="6"/>
      <name val="Yu Gothic"/>
      <family val="3"/>
      <charset val="128"/>
      <scheme val="minor"/>
    </font>
    <font>
      <b/>
      <sz val="11"/>
      <color theme="1"/>
      <name val="Meiryo UI"/>
      <family val="3"/>
      <charset val="128"/>
    </font>
    <font>
      <sz val="11"/>
      <color theme="1"/>
      <name val="Meiryo UI"/>
      <family val="3"/>
      <charset val="128"/>
    </font>
    <font>
      <sz val="11"/>
      <color theme="0"/>
      <name val="Meiryo UI"/>
      <family val="3"/>
      <charset val="128"/>
    </font>
    <font>
      <b/>
      <sz val="11"/>
      <color theme="0"/>
      <name val="Meiryo UI"/>
      <family val="3"/>
      <charset val="128"/>
    </font>
    <font>
      <i/>
      <sz val="11"/>
      <name val="Meiryo UI"/>
      <family val="3"/>
      <charset val="128"/>
    </font>
    <font>
      <sz val="11"/>
      <color rgb="FFFF0000"/>
      <name val="Meiryo UI"/>
      <family val="3"/>
      <charset val="128"/>
    </font>
    <font>
      <sz val="11"/>
      <name val="Meiryo UI"/>
      <family val="3"/>
      <charset val="128"/>
    </font>
    <font>
      <b/>
      <sz val="11"/>
      <name val="Meiryo UI"/>
      <family val="3"/>
      <charset val="128"/>
    </font>
    <font>
      <b/>
      <sz val="14"/>
      <color theme="1"/>
      <name val="Meiryo UI"/>
      <family val="3"/>
      <charset val="128"/>
    </font>
    <font>
      <b/>
      <sz val="11"/>
      <color theme="1"/>
      <name val="Yu Gothic"/>
      <family val="3"/>
      <charset val="128"/>
      <scheme val="minor"/>
    </font>
    <font>
      <b/>
      <sz val="11"/>
      <color theme="1" tint="0.499984740745262"/>
      <name val="Meiryo UI"/>
      <family val="3"/>
      <charset val="128"/>
    </font>
    <font>
      <sz val="11"/>
      <color rgb="FFC00000"/>
      <name val="Meiryo UI"/>
      <family val="3"/>
      <charset val="128"/>
    </font>
    <font>
      <sz val="14"/>
      <color theme="1"/>
      <name val="Meiryo UI"/>
      <family val="3"/>
      <charset val="128"/>
    </font>
    <font>
      <sz val="11"/>
      <color theme="0" tint="-0.499984740745262"/>
      <name val="Meiryo UI"/>
      <family val="3"/>
      <charset val="128"/>
    </font>
    <font>
      <b/>
      <sz val="11"/>
      <color rgb="FF000000"/>
      <name val="Meiryo UI"/>
      <family val="3"/>
      <charset val="128"/>
    </font>
    <font>
      <sz val="11"/>
      <color rgb="FF000000"/>
      <name val="Meiryo UI"/>
      <family val="3"/>
      <charset val="128"/>
    </font>
    <font>
      <b/>
      <sz val="14"/>
      <color rgb="FF000000"/>
      <name val="Meiryo UI"/>
      <family val="3"/>
      <charset val="128"/>
    </font>
    <font>
      <sz val="14"/>
      <color rgb="FF000000"/>
      <name val="Meiryo UI"/>
      <family val="3"/>
      <charset val="128"/>
    </font>
    <font>
      <sz val="14"/>
      <name val="Meiryo UI"/>
      <family val="3"/>
      <charset val="128"/>
    </font>
    <font>
      <b/>
      <sz val="14"/>
      <name val="Meiryo UI"/>
      <family val="3"/>
      <charset val="128"/>
    </font>
    <font>
      <b/>
      <i/>
      <sz val="14"/>
      <color theme="3"/>
      <name val="Meiryo UI"/>
      <family val="3"/>
      <charset val="128"/>
    </font>
    <font>
      <b/>
      <sz val="14"/>
      <color rgb="FFC00000"/>
      <name val="Meiryo UI"/>
      <family val="3"/>
      <charset val="128"/>
    </font>
    <font>
      <b/>
      <sz val="14"/>
      <color theme="1" tint="0.499984740745262"/>
      <name val="Meiryo UI"/>
      <family val="3"/>
      <charset val="128"/>
    </font>
    <font>
      <b/>
      <sz val="14"/>
      <color rgb="FFFF0000"/>
      <name val="Meiryo UI"/>
      <family val="3"/>
      <charset val="128"/>
    </font>
    <font>
      <sz val="11"/>
      <color theme="1" tint="0.499984740745262"/>
      <name val="Meiryo UI"/>
      <family val="3"/>
      <charset val="128"/>
    </font>
    <font>
      <b/>
      <sz val="15"/>
      <color theme="3"/>
      <name val="Yu Gothic"/>
      <family val="2"/>
      <charset val="128"/>
      <scheme val="minor"/>
    </font>
    <font>
      <sz val="6"/>
      <name val="Yu Gothic"/>
      <family val="2"/>
      <charset val="128"/>
      <scheme val="minor"/>
    </font>
    <font>
      <b/>
      <sz val="11"/>
      <color rgb="FFFF0000"/>
      <name val="Meiryo UI"/>
      <family val="3"/>
      <charset val="128"/>
    </font>
    <font>
      <b/>
      <sz val="11"/>
      <color indexed="10"/>
      <name val="Meiryo UI"/>
      <family val="3"/>
      <charset val="128"/>
    </font>
    <font>
      <b/>
      <sz val="11"/>
      <color indexed="8"/>
      <name val="Meiryo UI"/>
      <family val="3"/>
      <charset val="128"/>
    </font>
    <font>
      <u/>
      <sz val="11"/>
      <color rgb="FFFF0000"/>
      <name val="Meiryo UI"/>
      <family val="3"/>
      <charset val="128"/>
    </font>
    <font>
      <b/>
      <sz val="11"/>
      <color indexed="9"/>
      <name val="Meiryo UI"/>
      <family val="3"/>
      <charset val="128"/>
    </font>
    <font>
      <b/>
      <sz val="16"/>
      <color theme="1"/>
      <name val="Meiryo UI"/>
      <family val="3"/>
      <charset val="128"/>
    </font>
    <font>
      <u/>
      <sz val="11"/>
      <name val="Meiryo UI"/>
      <family val="3"/>
      <charset val="128"/>
    </font>
  </fonts>
  <fills count="10">
    <fill>
      <patternFill patternType="none"/>
    </fill>
    <fill>
      <patternFill patternType="gray125"/>
    </fill>
    <fill>
      <patternFill patternType="solid">
        <fgColor theme="5"/>
      </patternFill>
    </fill>
    <fill>
      <patternFill patternType="solid">
        <fgColor theme="7"/>
      </patternFill>
    </fill>
    <fill>
      <patternFill patternType="solid">
        <fgColor theme="5"/>
        <bgColor indexed="64"/>
      </patternFill>
    </fill>
    <fill>
      <patternFill patternType="solid">
        <fgColor theme="7"/>
        <bgColor indexed="64"/>
      </patternFill>
    </fill>
    <fill>
      <patternFill patternType="solid">
        <fgColor theme="8" tint="0.79998168889431442"/>
        <bgColor theme="8" tint="0.79998168889431442"/>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auto="1"/>
      </diagonal>
    </border>
    <border>
      <left style="medium">
        <color rgb="FF333399"/>
      </left>
      <right style="medium">
        <color rgb="FF333399"/>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rgb="FF333399"/>
      </left>
      <right style="medium">
        <color rgb="FF333399"/>
      </right>
      <top style="thin">
        <color theme="8"/>
      </top>
      <bottom/>
      <diagonal/>
    </border>
    <border>
      <left/>
      <right/>
      <top style="thin">
        <color indexed="64"/>
      </top>
      <bottom/>
      <diagonal/>
    </border>
  </borders>
  <cellStyleXfs count="14">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cellStyleXfs>
  <cellXfs count="207">
    <xf numFmtId="0" fontId="0" fillId="0" borderId="0" xfId="0"/>
    <xf numFmtId="0" fontId="9" fillId="0" borderId="0" xfId="0" applyFont="1"/>
    <xf numFmtId="0" fontId="9" fillId="0" borderId="0" xfId="0" applyFont="1" applyAlignment="1">
      <alignment vertical="center" wrapText="1"/>
    </xf>
    <xf numFmtId="0" fontId="9" fillId="0" borderId="0" xfId="0" applyFont="1" applyAlignment="1">
      <alignment vertical="center"/>
    </xf>
    <xf numFmtId="0" fontId="8" fillId="0" borderId="2" xfId="0" applyFont="1" applyBorder="1"/>
    <xf numFmtId="0" fontId="16" fillId="0" borderId="0" xfId="0" applyFont="1" applyAlignment="1">
      <alignment vertical="center"/>
    </xf>
    <xf numFmtId="0" fontId="14" fillId="0" borderId="0" xfId="0" applyFont="1" applyAlignment="1">
      <alignment vertical="center"/>
    </xf>
    <xf numFmtId="0" fontId="17" fillId="0" borderId="0" xfId="0" applyFont="1"/>
    <xf numFmtId="0" fontId="0" fillId="7" borderId="0" xfId="0" applyFill="1"/>
    <xf numFmtId="176" fontId="19" fillId="0" borderId="2" xfId="1" applyNumberFormat="1" applyFont="1" applyBorder="1" applyAlignment="1"/>
    <xf numFmtId="0" fontId="8" fillId="0" borderId="0" xfId="0" applyFont="1" applyAlignment="1">
      <alignment vertical="center"/>
    </xf>
    <xf numFmtId="0" fontId="13" fillId="0" borderId="0" xfId="0" applyFont="1" applyAlignment="1">
      <alignment vertical="center" wrapText="1"/>
    </xf>
    <xf numFmtId="0" fontId="13" fillId="0" borderId="0" xfId="0" applyFont="1" applyAlignment="1">
      <alignment vertical="top" wrapText="1"/>
    </xf>
    <xf numFmtId="0" fontId="20" fillId="0" borderId="2" xfId="0" applyFont="1" applyBorder="1" applyAlignment="1">
      <alignment vertical="center"/>
    </xf>
    <xf numFmtId="0" fontId="9" fillId="0" borderId="12" xfId="0" applyFont="1" applyBorder="1" applyAlignment="1">
      <alignment vertical="center"/>
    </xf>
    <xf numFmtId="0" fontId="20" fillId="0" borderId="3" xfId="0" applyFont="1" applyBorder="1" applyAlignment="1">
      <alignment vertical="center"/>
    </xf>
    <xf numFmtId="0" fontId="20" fillId="0" borderId="2" xfId="0" applyFont="1" applyBorder="1" applyAlignment="1">
      <alignment vertical="center" wrapText="1"/>
    </xf>
    <xf numFmtId="0" fontId="9" fillId="0" borderId="3" xfId="0" applyFont="1" applyBorder="1" applyAlignment="1">
      <alignment vertical="center" wrapText="1"/>
    </xf>
    <xf numFmtId="0" fontId="9" fillId="0" borderId="7" xfId="0" applyFont="1" applyBorder="1" applyAlignment="1">
      <alignment vertical="center" wrapText="1"/>
    </xf>
    <xf numFmtId="0" fontId="11" fillId="4" borderId="12" xfId="0" applyFont="1" applyFill="1" applyBorder="1" applyAlignment="1">
      <alignment vertical="center"/>
    </xf>
    <xf numFmtId="0" fontId="11" fillId="4" borderId="3" xfId="0" applyFont="1" applyFill="1" applyBorder="1" applyAlignment="1">
      <alignment vertical="center"/>
    </xf>
    <xf numFmtId="0" fontId="11" fillId="4" borderId="2" xfId="0" applyFont="1" applyFill="1" applyBorder="1" applyAlignment="1">
      <alignment vertical="center"/>
    </xf>
    <xf numFmtId="0" fontId="9" fillId="0" borderId="9" xfId="0" applyFont="1" applyBorder="1" applyAlignment="1">
      <alignment vertical="center"/>
    </xf>
    <xf numFmtId="0" fontId="10" fillId="5" borderId="0" xfId="4" applyFont="1" applyFill="1" applyBorder="1" applyAlignment="1">
      <alignment vertical="center"/>
    </xf>
    <xf numFmtId="0" fontId="10" fillId="0" borderId="7" xfId="3" applyFont="1" applyFill="1" applyBorder="1" applyAlignment="1">
      <alignment vertical="center"/>
    </xf>
    <xf numFmtId="0" fontId="11" fillId="4" borderId="1" xfId="0" applyFont="1" applyFill="1" applyBorder="1" applyAlignment="1">
      <alignment vertical="center"/>
    </xf>
    <xf numFmtId="176" fontId="9" fillId="0" borderId="3" xfId="1" applyNumberFormat="1" applyFont="1" applyFill="1" applyBorder="1" applyAlignment="1">
      <alignment vertical="center" wrapText="1"/>
    </xf>
    <xf numFmtId="176" fontId="9" fillId="0" borderId="1" xfId="1" applyNumberFormat="1" applyFont="1" applyFill="1" applyBorder="1" applyAlignment="1">
      <alignment vertical="center" wrapText="1"/>
    </xf>
    <xf numFmtId="176" fontId="9" fillId="0" borderId="13" xfId="1" applyNumberFormat="1" applyFont="1" applyFill="1" applyBorder="1" applyAlignment="1">
      <alignment vertical="center" wrapText="1"/>
    </xf>
    <xf numFmtId="0" fontId="9" fillId="0" borderId="1" xfId="0" applyFont="1" applyBorder="1" applyAlignment="1">
      <alignment vertical="center" wrapText="1"/>
    </xf>
    <xf numFmtId="0" fontId="9" fillId="0" borderId="13" xfId="0" applyFont="1" applyBorder="1" applyAlignment="1">
      <alignment vertical="center" wrapText="1"/>
    </xf>
    <xf numFmtId="0" fontId="14" fillId="0" borderId="0" xfId="0" applyFont="1" applyAlignment="1">
      <alignment vertical="center" wrapText="1"/>
    </xf>
    <xf numFmtId="0" fontId="13" fillId="0" borderId="0" xfId="0" applyFont="1" applyAlignment="1">
      <alignment vertical="center"/>
    </xf>
    <xf numFmtId="0" fontId="16" fillId="0" borderId="0" xfId="0" applyFont="1" applyAlignment="1">
      <alignment horizontal="right" vertical="center"/>
    </xf>
    <xf numFmtId="0" fontId="21" fillId="0" borderId="0" xfId="0" applyFont="1" applyAlignment="1">
      <alignment vertical="center"/>
    </xf>
    <xf numFmtId="0" fontId="9" fillId="0" borderId="0" xfId="0" applyFont="1" applyAlignment="1">
      <alignment vertical="top"/>
    </xf>
    <xf numFmtId="0" fontId="22" fillId="0" borderId="6" xfId="0" applyFont="1" applyBorder="1" applyAlignment="1">
      <alignment horizontal="left" vertical="top" wrapText="1" readingOrder="1"/>
    </xf>
    <xf numFmtId="0" fontId="22" fillId="0" borderId="0" xfId="0" applyFont="1" applyAlignment="1">
      <alignment horizontal="left" vertical="top" wrapText="1" readingOrder="1"/>
    </xf>
    <xf numFmtId="0" fontId="10" fillId="5" borderId="0" xfId="3" applyFont="1" applyFill="1" applyBorder="1" applyAlignment="1">
      <alignment vertical="top" wrapText="1" readingOrder="1"/>
    </xf>
    <xf numFmtId="0" fontId="10" fillId="2" borderId="14" xfId="3" applyFont="1" applyBorder="1" applyAlignment="1">
      <alignment vertical="top" wrapText="1" readingOrder="1"/>
    </xf>
    <xf numFmtId="0" fontId="10" fillId="3" borderId="14" xfId="4" applyNumberFormat="1" applyFont="1" applyBorder="1" applyAlignment="1">
      <alignment vertical="top" wrapText="1" readingOrder="1"/>
    </xf>
    <xf numFmtId="0" fontId="10" fillId="3" borderId="14" xfId="4" applyFont="1" applyBorder="1" applyAlignment="1">
      <alignment horizontal="left" vertical="top" wrapText="1" readingOrder="1"/>
    </xf>
    <xf numFmtId="0" fontId="0" fillId="0" borderId="0" xfId="0" applyAlignment="1">
      <alignment vertical="top" wrapText="1"/>
    </xf>
    <xf numFmtId="0" fontId="23" fillId="0" borderId="0" xfId="0" applyFont="1" applyAlignment="1">
      <alignment vertical="top" wrapText="1" readingOrder="1"/>
    </xf>
    <xf numFmtId="0" fontId="23" fillId="0" borderId="0" xfId="0" applyFont="1" applyAlignment="1">
      <alignment horizontal="left" vertical="top" wrapText="1" readingOrder="1"/>
    </xf>
    <xf numFmtId="176" fontId="23" fillId="0" borderId="0" xfId="1" applyNumberFormat="1" applyFont="1" applyFill="1" applyBorder="1" applyAlignment="1">
      <alignment vertical="top" wrapText="1" readingOrder="1"/>
    </xf>
    <xf numFmtId="0" fontId="23" fillId="0" borderId="0" xfId="0" applyFont="1" applyAlignment="1">
      <alignment horizontal="center" vertical="top" wrapText="1" readingOrder="1"/>
    </xf>
    <xf numFmtId="0" fontId="9" fillId="0" borderId="0" xfId="0" applyFont="1" applyAlignment="1">
      <alignment vertical="top" wrapText="1"/>
    </xf>
    <xf numFmtId="176" fontId="23" fillId="0" borderId="0" xfId="1" applyNumberFormat="1" applyFont="1" applyFill="1" applyBorder="1" applyAlignment="1">
      <alignment horizontal="left" vertical="top" wrapText="1" readingOrder="1"/>
    </xf>
    <xf numFmtId="0" fontId="23" fillId="0" borderId="6" xfId="0" applyFont="1" applyBorder="1" applyAlignment="1">
      <alignment vertical="top" wrapText="1" readingOrder="1"/>
    </xf>
    <xf numFmtId="0" fontId="14" fillId="0" borderId="0" xfId="0" applyFont="1" applyAlignment="1">
      <alignment vertical="top" wrapText="1" readingOrder="1"/>
    </xf>
    <xf numFmtId="0" fontId="14" fillId="0" borderId="0" xfId="0" applyFont="1" applyAlignment="1">
      <alignment horizontal="left" vertical="top" wrapText="1" readingOrder="1"/>
    </xf>
    <xf numFmtId="0" fontId="20" fillId="0" borderId="0" xfId="0" applyFont="1" applyAlignment="1">
      <alignment vertical="top"/>
    </xf>
    <xf numFmtId="0" fontId="24" fillId="0" borderId="11" xfId="0" applyFont="1" applyBorder="1" applyAlignment="1">
      <alignment vertical="top" wrapText="1" readingOrder="1"/>
    </xf>
    <xf numFmtId="0" fontId="25" fillId="0" borderId="0" xfId="0" applyFont="1" applyAlignment="1">
      <alignment vertical="top" wrapText="1" readingOrder="1"/>
    </xf>
    <xf numFmtId="0" fontId="25" fillId="0" borderId="0" xfId="0" applyFont="1" applyAlignment="1">
      <alignment horizontal="left" vertical="top" wrapText="1" readingOrder="1"/>
    </xf>
    <xf numFmtId="38" fontId="25" fillId="0" borderId="0" xfId="0" applyNumberFormat="1" applyFont="1" applyAlignment="1">
      <alignment vertical="top" wrapText="1" readingOrder="1"/>
    </xf>
    <xf numFmtId="176" fontId="25" fillId="0" borderId="0" xfId="0" applyNumberFormat="1" applyFont="1" applyAlignment="1">
      <alignment vertical="top" wrapText="1" readingOrder="1"/>
    </xf>
    <xf numFmtId="0" fontId="25" fillId="0" borderId="0" xfId="0" applyFont="1" applyAlignment="1">
      <alignment horizontal="center" vertical="top" wrapText="1" readingOrder="1"/>
    </xf>
    <xf numFmtId="38" fontId="26" fillId="0" borderId="0" xfId="0" applyNumberFormat="1" applyFont="1" applyAlignment="1">
      <alignment vertical="top" wrapText="1" readingOrder="1"/>
    </xf>
    <xf numFmtId="176" fontId="9" fillId="0" borderId="0" xfId="1" applyNumberFormat="1" applyFont="1" applyFill="1" applyBorder="1" applyAlignment="1">
      <alignment vertical="top"/>
    </xf>
    <xf numFmtId="0" fontId="24" fillId="0" borderId="0" xfId="0" applyFont="1" applyAlignment="1">
      <alignment vertical="top" wrapText="1" readingOrder="1"/>
    </xf>
    <xf numFmtId="38" fontId="25" fillId="0" borderId="0" xfId="1" applyFont="1" applyFill="1" applyAlignment="1">
      <alignment vertical="top" wrapText="1" readingOrder="1"/>
    </xf>
    <xf numFmtId="38" fontId="26" fillId="0" borderId="0" xfId="1" applyFont="1" applyFill="1" applyAlignment="1">
      <alignment vertical="top" wrapText="1" readingOrder="1"/>
    </xf>
    <xf numFmtId="0" fontId="15" fillId="0" borderId="1" xfId="0" applyFont="1" applyBorder="1" applyAlignment="1">
      <alignment vertical="center" wrapText="1"/>
    </xf>
    <xf numFmtId="176" fontId="18" fillId="0" borderId="1" xfId="1" applyNumberFormat="1" applyFont="1" applyFill="1" applyBorder="1" applyAlignment="1">
      <alignment vertical="center" wrapText="1"/>
    </xf>
    <xf numFmtId="38" fontId="18" fillId="0" borderId="1" xfId="1" applyFont="1" applyFill="1" applyBorder="1" applyAlignment="1">
      <alignment vertical="center" wrapText="1"/>
    </xf>
    <xf numFmtId="0" fontId="27" fillId="0" borderId="2" xfId="0" applyFont="1" applyBorder="1" applyAlignment="1">
      <alignment vertical="top"/>
    </xf>
    <xf numFmtId="0" fontId="27" fillId="0" borderId="12" xfId="0" applyFont="1" applyBorder="1" applyAlignment="1">
      <alignment vertical="top"/>
    </xf>
    <xf numFmtId="0" fontId="27" fillId="0" borderId="3" xfId="0" applyFont="1" applyBorder="1" applyAlignment="1">
      <alignment vertical="top"/>
    </xf>
    <xf numFmtId="0" fontId="28" fillId="0" borderId="1" xfId="0" applyFont="1" applyBorder="1" applyAlignment="1">
      <alignment vertical="top"/>
    </xf>
    <xf numFmtId="9" fontId="29" fillId="0" borderId="1" xfId="2" applyFont="1" applyFill="1" applyBorder="1" applyAlignment="1">
      <alignment vertical="top"/>
    </xf>
    <xf numFmtId="176" fontId="29" fillId="0" borderId="1" xfId="1" applyNumberFormat="1" applyFont="1" applyFill="1" applyBorder="1" applyAlignment="1">
      <alignment vertical="top"/>
    </xf>
    <xf numFmtId="176" fontId="30" fillId="8" borderId="1" xfId="1" applyNumberFormat="1" applyFont="1" applyFill="1" applyBorder="1" applyAlignment="1">
      <alignment vertical="top"/>
    </xf>
    <xf numFmtId="0" fontId="9" fillId="0" borderId="0" xfId="0" applyFont="1" applyAlignment="1">
      <alignment horizontal="center" vertical="top"/>
    </xf>
    <xf numFmtId="0" fontId="11" fillId="5" borderId="19" xfId="3" applyFont="1" applyFill="1" applyBorder="1" applyAlignment="1">
      <alignment vertical="top" wrapText="1" readingOrder="1"/>
    </xf>
    <xf numFmtId="0" fontId="14" fillId="0" borderId="14" xfId="3" applyFont="1" applyFill="1" applyBorder="1" applyAlignment="1">
      <alignment vertical="top" wrapText="1" readingOrder="1"/>
    </xf>
    <xf numFmtId="0" fontId="14" fillId="0" borderId="0" xfId="4" applyFont="1" applyFill="1" applyBorder="1" applyAlignment="1">
      <alignment horizontal="left" vertical="top" wrapText="1" readingOrder="1"/>
    </xf>
    <xf numFmtId="0" fontId="31" fillId="0" borderId="0" xfId="0" applyFont="1" applyAlignment="1">
      <alignment vertical="center"/>
    </xf>
    <xf numFmtId="0" fontId="13" fillId="0" borderId="0" xfId="0" applyFont="1" applyAlignment="1">
      <alignment vertical="top"/>
    </xf>
    <xf numFmtId="176" fontId="13" fillId="0" borderId="0" xfId="1" applyNumberFormat="1" applyFont="1" applyFill="1" applyBorder="1" applyAlignment="1">
      <alignment vertical="top"/>
    </xf>
    <xf numFmtId="0" fontId="32" fillId="0" borderId="0" xfId="0" applyFont="1" applyAlignment="1">
      <alignment vertical="center" wrapText="1"/>
    </xf>
    <xf numFmtId="0" fontId="8" fillId="0" borderId="2" xfId="0" applyFont="1" applyBorder="1" applyAlignment="1">
      <alignment vertical="center"/>
    </xf>
    <xf numFmtId="0" fontId="11" fillId="0" borderId="3" xfId="0" applyFont="1" applyBorder="1" applyAlignment="1">
      <alignment vertical="center"/>
    </xf>
    <xf numFmtId="0" fontId="8" fillId="0" borderId="1" xfId="0" applyFont="1" applyBorder="1" applyAlignment="1">
      <alignment vertical="center"/>
    </xf>
    <xf numFmtId="0" fontId="15" fillId="0" borderId="3" xfId="0" applyFont="1" applyBorder="1" applyAlignment="1">
      <alignment vertical="center"/>
    </xf>
    <xf numFmtId="0" fontId="18" fillId="0" borderId="0" xfId="0" applyFont="1" applyAlignment="1">
      <alignment vertical="center" wrapText="1"/>
    </xf>
    <xf numFmtId="0" fontId="8" fillId="0" borderId="4" xfId="0" applyFont="1" applyBorder="1" applyAlignment="1">
      <alignment vertical="center"/>
    </xf>
    <xf numFmtId="0" fontId="11" fillId="0" borderId="5" xfId="0" applyFont="1" applyBorder="1" applyAlignment="1">
      <alignment vertical="center"/>
    </xf>
    <xf numFmtId="9" fontId="9" fillId="0" borderId="5" xfId="2" applyFont="1" applyBorder="1" applyAlignment="1"/>
    <xf numFmtId="176" fontId="9" fillId="0" borderId="6" xfId="1" applyNumberFormat="1" applyFont="1" applyBorder="1" applyAlignment="1"/>
    <xf numFmtId="176" fontId="12" fillId="0" borderId="6" xfId="1" applyNumberFormat="1" applyFont="1" applyBorder="1" applyAlignment="1"/>
    <xf numFmtId="176" fontId="32" fillId="8" borderId="0" xfId="1" applyNumberFormat="1" applyFont="1" applyFill="1" applyAlignment="1"/>
    <xf numFmtId="9" fontId="9" fillId="0" borderId="3" xfId="2" applyFont="1" applyBorder="1" applyAlignment="1"/>
    <xf numFmtId="176" fontId="9" fillId="0" borderId="1" xfId="1" applyNumberFormat="1" applyFont="1" applyBorder="1" applyAlignment="1"/>
    <xf numFmtId="176" fontId="12" fillId="0" borderId="1" xfId="1" applyNumberFormat="1" applyFont="1" applyBorder="1" applyAlignment="1"/>
    <xf numFmtId="0" fontId="8" fillId="0" borderId="9" xfId="0" applyFont="1" applyBorder="1" applyAlignment="1">
      <alignment vertical="center"/>
    </xf>
    <xf numFmtId="0" fontId="11" fillId="0" borderId="10" xfId="0" applyFont="1" applyBorder="1" applyAlignment="1">
      <alignment vertical="center"/>
    </xf>
    <xf numFmtId="9" fontId="9" fillId="0" borderId="10" xfId="2" applyFont="1" applyBorder="1" applyAlignment="1"/>
    <xf numFmtId="176" fontId="9" fillId="0" borderId="11" xfId="1" applyNumberFormat="1" applyFont="1" applyBorder="1" applyAlignment="1"/>
    <xf numFmtId="176" fontId="12" fillId="0" borderId="11" xfId="1" applyNumberFormat="1" applyFont="1" applyBorder="1" applyAlignment="1"/>
    <xf numFmtId="0" fontId="8" fillId="0" borderId="3" xfId="0" applyFont="1" applyBorder="1"/>
    <xf numFmtId="0" fontId="11" fillId="0" borderId="3" xfId="0" applyFont="1" applyBorder="1"/>
    <xf numFmtId="176" fontId="14" fillId="0" borderId="3" xfId="1" applyNumberFormat="1" applyFont="1" applyBorder="1" applyAlignment="1"/>
    <xf numFmtId="38" fontId="9" fillId="0" borderId="1" xfId="1" applyFont="1" applyBorder="1" applyAlignment="1"/>
    <xf numFmtId="0" fontId="8" fillId="0" borderId="1" xfId="8" applyFont="1" applyBorder="1">
      <alignment vertical="center"/>
    </xf>
    <xf numFmtId="0" fontId="8" fillId="0" borderId="0" xfId="8" applyFont="1">
      <alignment vertical="center"/>
    </xf>
    <xf numFmtId="0" fontId="9" fillId="0" borderId="1" xfId="8" applyFont="1" applyBorder="1">
      <alignment vertical="center"/>
    </xf>
    <xf numFmtId="0" fontId="9" fillId="0" borderId="0" xfId="8" applyFont="1">
      <alignment vertical="center"/>
    </xf>
    <xf numFmtId="0" fontId="13" fillId="0" borderId="0" xfId="8" applyFont="1">
      <alignment vertical="center"/>
    </xf>
    <xf numFmtId="177" fontId="9" fillId="0" borderId="0" xfId="10" applyNumberFormat="1" applyFont="1">
      <alignment vertical="center"/>
    </xf>
    <xf numFmtId="9" fontId="9" fillId="0" borderId="0" xfId="2" applyFont="1">
      <alignment vertical="center"/>
    </xf>
    <xf numFmtId="0" fontId="13" fillId="0" borderId="0" xfId="8" applyFont="1" applyAlignment="1">
      <alignment horizontal="right" vertical="center"/>
    </xf>
    <xf numFmtId="176" fontId="32" fillId="6" borderId="1" xfId="9" applyNumberFormat="1" applyFont="1" applyFill="1" applyBorder="1" applyAlignment="1">
      <alignment vertical="center" wrapText="1"/>
    </xf>
    <xf numFmtId="176" fontId="32" fillId="6" borderId="13" xfId="9" applyNumberFormat="1" applyFont="1" applyFill="1" applyBorder="1" applyAlignment="1">
      <alignment vertical="center" wrapText="1"/>
    </xf>
    <xf numFmtId="176" fontId="32" fillId="0" borderId="1" xfId="9" applyNumberFormat="1" applyFont="1" applyBorder="1" applyAlignment="1">
      <alignment vertical="center" wrapText="1"/>
    </xf>
    <xf numFmtId="176" fontId="32" fillId="0" borderId="13" xfId="9" applyNumberFormat="1" applyFont="1" applyBorder="1" applyAlignment="1">
      <alignment vertical="center" wrapText="1"/>
    </xf>
    <xf numFmtId="0" fontId="32" fillId="6" borderId="1" xfId="8" applyFont="1" applyFill="1" applyBorder="1" applyAlignment="1">
      <alignment vertical="center" wrapText="1"/>
    </xf>
    <xf numFmtId="0" fontId="32" fillId="0" borderId="1" xfId="8" applyFont="1" applyBorder="1" applyAlignment="1">
      <alignment vertical="center" wrapText="1"/>
    </xf>
    <xf numFmtId="0" fontId="32" fillId="0" borderId="13" xfId="8" applyFont="1" applyBorder="1" applyAlignment="1">
      <alignment vertical="center" wrapText="1"/>
    </xf>
    <xf numFmtId="177" fontId="9" fillId="0" borderId="1" xfId="10" applyNumberFormat="1" applyFont="1" applyBorder="1">
      <alignment vertical="center"/>
    </xf>
    <xf numFmtId="176" fontId="9" fillId="0" borderId="1" xfId="1" applyNumberFormat="1" applyFont="1" applyBorder="1">
      <alignment vertical="center"/>
    </xf>
    <xf numFmtId="0" fontId="9" fillId="0" borderId="0" xfId="8" applyFont="1" applyBorder="1">
      <alignment vertical="center"/>
    </xf>
    <xf numFmtId="177" fontId="9" fillId="0" borderId="0" xfId="10" applyNumberFormat="1" applyFont="1" applyBorder="1">
      <alignment vertical="center"/>
    </xf>
    <xf numFmtId="176" fontId="9" fillId="0" borderId="0" xfId="1" applyNumberFormat="1" applyFont="1" applyBorder="1">
      <alignment vertical="center"/>
    </xf>
    <xf numFmtId="0" fontId="35" fillId="0" borderId="0" xfId="11" applyFont="1">
      <alignment vertical="center"/>
    </xf>
    <xf numFmtId="0" fontId="36" fillId="0" borderId="0" xfId="8" applyFont="1">
      <alignment vertical="center"/>
    </xf>
    <xf numFmtId="0" fontId="37" fillId="0" borderId="0" xfId="8" applyFont="1">
      <alignment vertical="center"/>
    </xf>
    <xf numFmtId="0" fontId="8" fillId="0" borderId="1" xfId="11" applyFont="1" applyBorder="1" applyAlignment="1">
      <alignment vertical="top" wrapText="1"/>
    </xf>
    <xf numFmtId="0" fontId="9" fillId="0" borderId="0" xfId="11" applyFont="1" applyAlignment="1">
      <alignment vertical="top" wrapText="1"/>
    </xf>
    <xf numFmtId="0" fontId="14" fillId="0" borderId="1" xfId="11" applyFont="1" applyBorder="1" applyAlignment="1">
      <alignment vertical="top" wrapText="1"/>
    </xf>
    <xf numFmtId="0" fontId="9" fillId="0" borderId="0" xfId="11" applyFont="1" applyAlignment="1">
      <alignment vertical="top"/>
    </xf>
    <xf numFmtId="0" fontId="8" fillId="0" borderId="0" xfId="11" applyFont="1" applyAlignment="1">
      <alignment vertical="top"/>
    </xf>
    <xf numFmtId="0" fontId="13" fillId="0" borderId="0" xfId="11" applyFont="1" applyAlignment="1">
      <alignment vertical="top"/>
    </xf>
    <xf numFmtId="0" fontId="38" fillId="0" borderId="0" xfId="0" applyFont="1" applyAlignment="1">
      <alignment vertical="center"/>
    </xf>
    <xf numFmtId="0" fontId="11" fillId="5" borderId="1" xfId="8" applyFont="1" applyFill="1" applyBorder="1">
      <alignment vertical="center"/>
    </xf>
    <xf numFmtId="0" fontId="14" fillId="0" borderId="0" xfId="0" applyFont="1" applyAlignment="1">
      <alignment horizontal="center" vertical="center"/>
    </xf>
    <xf numFmtId="0" fontId="9" fillId="0" borderId="1" xfId="11" applyFont="1" applyBorder="1" applyAlignment="1">
      <alignment horizontal="center" vertical="top" wrapText="1"/>
    </xf>
    <xf numFmtId="0" fontId="13" fillId="0" borderId="0" xfId="0" applyFont="1" applyBorder="1" applyAlignment="1">
      <alignment vertical="top" wrapText="1"/>
    </xf>
    <xf numFmtId="0" fontId="9" fillId="0" borderId="0" xfId="13" applyFont="1" applyAlignment="1">
      <alignment vertical="top"/>
    </xf>
    <xf numFmtId="0" fontId="16" fillId="0" borderId="0" xfId="0" applyFont="1" applyAlignment="1">
      <alignment horizontal="center" vertical="center"/>
    </xf>
    <xf numFmtId="0" fontId="9" fillId="0" borderId="0" xfId="0" applyFont="1" applyAlignment="1">
      <alignment horizontal="center" vertical="center"/>
    </xf>
    <xf numFmtId="0" fontId="16" fillId="0" borderId="0" xfId="0" applyFont="1"/>
    <xf numFmtId="178" fontId="9" fillId="0" borderId="0" xfId="0" applyNumberFormat="1" applyFont="1"/>
    <xf numFmtId="0" fontId="8" fillId="0" borderId="1" xfId="0" applyFont="1" applyBorder="1"/>
    <xf numFmtId="178" fontId="8" fillId="0" borderId="1" xfId="0" applyNumberFormat="1" applyFont="1" applyBorder="1"/>
    <xf numFmtId="0" fontId="9" fillId="0" borderId="1" xfId="0" applyFont="1" applyBorder="1"/>
    <xf numFmtId="178" fontId="9" fillId="0" borderId="1" xfId="0" applyNumberFormat="1" applyFont="1" applyBorder="1"/>
    <xf numFmtId="0" fontId="9" fillId="0" borderId="1" xfId="0" applyFont="1" applyBorder="1" applyAlignment="1">
      <alignment vertical="top" wrapText="1"/>
    </xf>
    <xf numFmtId="0" fontId="9" fillId="0" borderId="20" xfId="0" applyFont="1" applyBorder="1"/>
    <xf numFmtId="0" fontId="9" fillId="0" borderId="20" xfId="0" applyFont="1" applyBorder="1" applyAlignment="1">
      <alignment horizontal="center" vertical="center"/>
    </xf>
    <xf numFmtId="0" fontId="40" fillId="0" borderId="0" xfId="0" applyFont="1" applyAlignment="1">
      <alignment horizontal="center" vertical="center"/>
    </xf>
    <xf numFmtId="31" fontId="20" fillId="0" borderId="0" xfId="0" applyNumberFormat="1" applyFont="1" applyAlignment="1">
      <alignment horizontal="center" vertical="center"/>
    </xf>
    <xf numFmtId="0" fontId="13" fillId="0" borderId="0" xfId="0" applyFont="1" applyAlignment="1">
      <alignment vertical="center" wrapText="1"/>
    </xf>
    <xf numFmtId="0" fontId="41" fillId="0" borderId="0" xfId="0" applyFont="1" applyAlignment="1">
      <alignment vertical="center"/>
    </xf>
    <xf numFmtId="38" fontId="41" fillId="0" borderId="0" xfId="1" applyFont="1" applyAlignment="1">
      <alignment vertical="center"/>
    </xf>
    <xf numFmtId="38" fontId="9" fillId="0" borderId="0" xfId="1" applyFont="1" applyAlignment="1">
      <alignment vertical="center" wrapText="1"/>
    </xf>
    <xf numFmtId="38" fontId="11" fillId="4" borderId="12" xfId="1" applyFont="1" applyFill="1" applyBorder="1" applyAlignment="1">
      <alignment vertical="center"/>
    </xf>
    <xf numFmtId="38" fontId="11" fillId="4" borderId="3" xfId="1" applyFont="1" applyFill="1" applyBorder="1" applyAlignment="1">
      <alignment vertical="center"/>
    </xf>
    <xf numFmtId="38" fontId="11" fillId="4" borderId="2" xfId="1" applyFont="1" applyFill="1" applyBorder="1" applyAlignment="1">
      <alignment vertical="center"/>
    </xf>
    <xf numFmtId="38" fontId="11" fillId="4" borderId="1" xfId="1" applyFont="1" applyFill="1" applyBorder="1" applyAlignment="1">
      <alignment vertical="center"/>
    </xf>
    <xf numFmtId="0" fontId="32" fillId="0" borderId="0" xfId="11" applyFont="1" applyAlignment="1">
      <alignment vertical="top"/>
    </xf>
    <xf numFmtId="0" fontId="15" fillId="0" borderId="0" xfId="8" applyFont="1">
      <alignment vertical="center"/>
    </xf>
    <xf numFmtId="0" fontId="14" fillId="0" borderId="0" xfId="8" applyFont="1">
      <alignment vertical="center"/>
    </xf>
    <xf numFmtId="0" fontId="14" fillId="0" borderId="1" xfId="8" applyFont="1" applyBorder="1">
      <alignment vertical="center"/>
    </xf>
    <xf numFmtId="177" fontId="14" fillId="0" borderId="1" xfId="10" applyNumberFormat="1" applyFont="1" applyBorder="1">
      <alignment vertical="center"/>
    </xf>
    <xf numFmtId="38" fontId="14" fillId="0" borderId="3" xfId="1" applyFont="1" applyFill="1" applyBorder="1" applyAlignment="1">
      <alignment vertical="center" wrapText="1"/>
    </xf>
    <xf numFmtId="38" fontId="14" fillId="0" borderId="1" xfId="1" applyFont="1" applyFill="1" applyBorder="1" applyAlignment="1">
      <alignment vertical="center" wrapText="1"/>
    </xf>
    <xf numFmtId="38" fontId="14" fillId="0" borderId="13" xfId="1" applyFont="1" applyFill="1" applyBorder="1" applyAlignment="1">
      <alignment vertical="center" wrapText="1"/>
    </xf>
    <xf numFmtId="176" fontId="14" fillId="0" borderId="1" xfId="1" applyNumberFormat="1" applyFont="1" applyFill="1" applyBorder="1" applyAlignment="1">
      <alignment vertical="center" wrapText="1"/>
    </xf>
    <xf numFmtId="38" fontId="14" fillId="0" borderId="3" xfId="1" applyFont="1" applyBorder="1" applyAlignment="1">
      <alignment vertical="center" wrapText="1"/>
    </xf>
    <xf numFmtId="38" fontId="14" fillId="0" borderId="1" xfId="1" applyFont="1" applyBorder="1" applyAlignment="1">
      <alignment vertical="center" wrapText="1"/>
    </xf>
    <xf numFmtId="38" fontId="14" fillId="0" borderId="13" xfId="1" applyFont="1" applyBorder="1" applyAlignment="1">
      <alignment vertical="center" wrapText="1"/>
    </xf>
    <xf numFmtId="0" fontId="14" fillId="0" borderId="1" xfId="0" applyFont="1" applyBorder="1" applyAlignment="1">
      <alignment vertical="center" wrapText="1"/>
    </xf>
    <xf numFmtId="0" fontId="8" fillId="0" borderId="0" xfId="0" applyFont="1"/>
    <xf numFmtId="0" fontId="9" fillId="0" borderId="1" xfId="0" applyFont="1" applyBorder="1" applyAlignment="1">
      <alignment horizontal="right"/>
    </xf>
    <xf numFmtId="178" fontId="9" fillId="0" borderId="1" xfId="0" applyNumberFormat="1" applyFont="1" applyBorder="1" applyAlignment="1">
      <alignment horizontal="right"/>
    </xf>
    <xf numFmtId="0" fontId="14" fillId="0" borderId="0" xfId="11" applyFont="1" applyAlignment="1">
      <alignment vertical="top"/>
    </xf>
    <xf numFmtId="0" fontId="9" fillId="0" borderId="6" xfId="11" applyFont="1" applyBorder="1" applyAlignment="1">
      <alignment vertical="top" wrapText="1"/>
    </xf>
    <xf numFmtId="0" fontId="9" fillId="0" borderId="8" xfId="11" applyFont="1" applyBorder="1" applyAlignment="1">
      <alignment vertical="top" wrapText="1"/>
    </xf>
    <xf numFmtId="0" fontId="9" fillId="0" borderId="11" xfId="11" applyFont="1" applyBorder="1" applyAlignment="1">
      <alignment vertical="top" wrapText="1"/>
    </xf>
    <xf numFmtId="0" fontId="14" fillId="0" borderId="6" xfId="11" applyFont="1" applyBorder="1" applyAlignment="1">
      <alignment vertical="top" wrapText="1"/>
    </xf>
    <xf numFmtId="0" fontId="14" fillId="0" borderId="11" xfId="11" applyFont="1" applyBorder="1" applyAlignment="1">
      <alignment vertical="top" wrapText="1"/>
    </xf>
    <xf numFmtId="0" fontId="9" fillId="0" borderId="2" xfId="0" applyFont="1" applyBorder="1" applyAlignment="1">
      <alignment vertical="center" wrapText="1"/>
    </xf>
    <xf numFmtId="0" fontId="11" fillId="4" borderId="6" xfId="0" applyFont="1" applyFill="1" applyBorder="1" applyAlignment="1">
      <alignment vertical="top" wrapText="1"/>
    </xf>
    <xf numFmtId="0" fontId="11" fillId="4" borderId="11" xfId="0" applyFont="1" applyFill="1" applyBorder="1" applyAlignment="1">
      <alignment vertical="top" wrapText="1"/>
    </xf>
    <xf numFmtId="0" fontId="9" fillId="0" borderId="1" xfId="8" applyFont="1" applyBorder="1" applyAlignment="1">
      <alignment vertical="top" wrapText="1"/>
    </xf>
    <xf numFmtId="0" fontId="11" fillId="4" borderId="1" xfId="8" applyFont="1" applyFill="1" applyBorder="1" applyAlignment="1">
      <alignment vertical="center" wrapText="1"/>
    </xf>
    <xf numFmtId="0" fontId="35" fillId="0" borderId="0" xfId="8" applyFont="1" applyAlignment="1">
      <alignment vertical="top" wrapText="1"/>
    </xf>
    <xf numFmtId="177" fontId="13" fillId="0" borderId="0" xfId="10" applyNumberFormat="1" applyFont="1" applyAlignment="1">
      <alignment vertical="top" wrapText="1"/>
    </xf>
    <xf numFmtId="0" fontId="14" fillId="9" borderId="1" xfId="8" applyFont="1" applyFill="1" applyBorder="1" applyAlignment="1">
      <alignment vertical="top" wrapText="1"/>
    </xf>
    <xf numFmtId="177" fontId="14" fillId="9" borderId="1" xfId="10" applyNumberFormat="1" applyFont="1" applyFill="1" applyBorder="1" applyAlignment="1">
      <alignment vertical="top" wrapText="1"/>
    </xf>
    <xf numFmtId="0" fontId="13" fillId="0" borderId="0" xfId="8" applyFont="1" applyAlignment="1">
      <alignment vertical="top" wrapText="1"/>
    </xf>
    <xf numFmtId="0" fontId="23" fillId="0" borderId="1" xfId="0" applyFont="1" applyBorder="1" applyAlignment="1">
      <alignment vertical="top" wrapText="1" readingOrder="1"/>
    </xf>
    <xf numFmtId="0" fontId="23" fillId="0" borderId="15" xfId="0" applyFont="1" applyBorder="1" applyAlignment="1">
      <alignment vertical="top" wrapText="1" readingOrder="1"/>
    </xf>
    <xf numFmtId="0" fontId="23" fillId="0" borderId="16" xfId="0" applyFont="1" applyBorder="1" applyAlignment="1">
      <alignment vertical="top" wrapText="1" readingOrder="1"/>
    </xf>
    <xf numFmtId="0" fontId="23" fillId="0" borderId="17" xfId="0" applyFont="1" applyBorder="1" applyAlignment="1">
      <alignment vertical="top" wrapText="1" readingOrder="1"/>
    </xf>
    <xf numFmtId="0" fontId="23" fillId="0" borderId="18" xfId="0" applyFont="1" applyBorder="1" applyAlignment="1">
      <alignment vertical="top" wrapText="1" readingOrder="1"/>
    </xf>
    <xf numFmtId="0" fontId="13" fillId="0" borderId="7" xfId="0" applyFont="1" applyBorder="1" applyAlignment="1">
      <alignment vertical="top" wrapText="1"/>
    </xf>
    <xf numFmtId="0" fontId="13" fillId="0" borderId="0" xfId="0" applyFont="1" applyBorder="1" applyAlignment="1">
      <alignment vertical="top" wrapText="1"/>
    </xf>
    <xf numFmtId="0" fontId="13" fillId="0" borderId="0" xfId="0" applyFont="1" applyAlignment="1">
      <alignment vertical="center" wrapText="1"/>
    </xf>
    <xf numFmtId="0" fontId="8" fillId="0" borderId="6" xfId="0" applyFont="1" applyBorder="1" applyAlignment="1">
      <alignment vertical="center"/>
    </xf>
    <xf numFmtId="0" fontId="8" fillId="0" borderId="8" xfId="0" applyFont="1" applyBorder="1" applyAlignment="1">
      <alignment vertical="center"/>
    </xf>
    <xf numFmtId="0" fontId="8" fillId="0" borderId="11" xfId="0" applyFont="1" applyBorder="1" applyAlignment="1">
      <alignment vertical="center"/>
    </xf>
    <xf numFmtId="0" fontId="39" fillId="4" borderId="1" xfId="0" applyFont="1" applyFill="1" applyBorder="1" applyAlignment="1">
      <alignment vertical="top" wrapText="1"/>
    </xf>
    <xf numFmtId="0" fontId="9" fillId="9" borderId="1" xfId="0" applyFont="1" applyFill="1" applyBorder="1" applyAlignment="1">
      <alignment vertical="top" wrapText="1"/>
    </xf>
    <xf numFmtId="0" fontId="11" fillId="4" borderId="1" xfId="0" applyFont="1" applyFill="1" applyBorder="1" applyAlignment="1">
      <alignment vertical="top" wrapText="1"/>
    </xf>
  </cellXfs>
  <cellStyles count="14">
    <cellStyle name="アクセント 2" xfId="3" builtinId="33"/>
    <cellStyle name="アクセント 4" xfId="4" builtinId="41"/>
    <cellStyle name="パーセント" xfId="2" builtinId="5"/>
    <cellStyle name="パーセント 2" xfId="7" xr:uid="{A3283FF1-D3BA-4C6D-ACA2-6597F398F233}"/>
    <cellStyle name="パーセント 2 2" xfId="10" xr:uid="{6A21782B-E449-4EEB-9B9C-B62D233D8E23}"/>
    <cellStyle name="桁区切り" xfId="1" builtinId="6"/>
    <cellStyle name="桁区切り 2" xfId="6" xr:uid="{7F8E8829-8C85-43FA-B7A4-84E3E46D504A}"/>
    <cellStyle name="桁区切り 2 2" xfId="9" xr:uid="{63B1D7DC-FCD6-481A-BFC1-A808D19ADCEE}"/>
    <cellStyle name="標準" xfId="0" builtinId="0"/>
    <cellStyle name="標準 2" xfId="5" xr:uid="{61E0D827-FBB6-4184-9237-713AACB3BB5E}"/>
    <cellStyle name="標準 2 2" xfId="8" xr:uid="{CA137A57-73AD-4DB7-9DB2-252B2818D8CE}"/>
    <cellStyle name="標準 2 3" xfId="11" xr:uid="{C3EA3768-E538-46F8-910E-47E60732A576}"/>
    <cellStyle name="標準 2 3 2" xfId="13" xr:uid="{4DBBC8C9-A323-414B-8F52-DB33F0CF3F79}"/>
    <cellStyle name="標準 3" xfId="12" xr:uid="{90908C04-CB1F-469B-8C78-7EA3B67AEC60}"/>
  </cellStyles>
  <dxfs count="66">
    <dxf>
      <font>
        <b val="0"/>
        <i val="0"/>
        <strike val="0"/>
        <condense val="0"/>
        <extend val="0"/>
        <outline val="0"/>
        <shadow val="0"/>
        <u val="none"/>
        <vertAlign val="baseline"/>
        <sz val="14"/>
        <color auto="1"/>
        <name val="Meiryo UI"/>
        <family val="3"/>
        <charset val="128"/>
        <scheme val="none"/>
      </font>
      <numFmt numFmtId="6" formatCode="#,##0;[Red]\-#,##0"/>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auto="1"/>
        </patternFill>
      </fill>
      <alignment horizontal="general" vertical="top" textRotation="0" wrapText="1" indent="0" justifyLastLine="0" shrinkToFit="0" readingOrder="1"/>
    </dxf>
    <dxf>
      <font>
        <b val="0"/>
        <i val="0"/>
        <strike val="0"/>
        <condense val="0"/>
        <extend val="0"/>
        <outline val="0"/>
        <shadow val="0"/>
        <u val="none"/>
        <vertAlign val="baseline"/>
        <sz val="14"/>
        <color auto="1"/>
        <name val="Meiryo UI"/>
        <family val="3"/>
        <charset val="128"/>
        <scheme val="none"/>
      </font>
      <numFmt numFmtId="6" formatCode="#,##0;[Red]\-#,##0"/>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auto="1"/>
        </patternFill>
      </fill>
      <alignment horizontal="general"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0" formatCode="General"/>
      <fill>
        <patternFill patternType="none">
          <fgColor indexed="64"/>
          <bgColor auto="1"/>
        </patternFill>
      </fill>
      <alignment horizontal="general"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center"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fill>
        <patternFill patternType="none">
          <fgColor indexed="64"/>
          <bgColor indexed="65"/>
        </patternFill>
      </fill>
      <alignment horizontal="center"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center"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fill>
        <patternFill patternType="none">
          <fgColor indexed="64"/>
          <bgColor indexed="65"/>
        </patternFill>
      </fill>
      <alignment horizontal="center"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left"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indexed="65"/>
        </patternFill>
      </fill>
      <alignment horizontal="left"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numFmt numFmtId="176" formatCode="#,##0.0;[Red]\-#,##0.0"/>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auto="1"/>
        </patternFill>
      </fill>
      <alignment horizontal="general"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numFmt numFmtId="6" formatCode="#,##0;[Red]\-#,##0"/>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indexed="65"/>
        </patternFill>
      </fill>
      <alignment horizontal="general"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left" vertical="top" textRotation="0" wrapText="1" indent="0" justifyLastLine="0" shrinkToFit="0" readingOrder="1"/>
    </dxf>
    <dxf>
      <font>
        <b val="0"/>
        <i val="0"/>
        <strike val="0"/>
        <condense val="0"/>
        <extend val="0"/>
        <outline val="0"/>
        <shadow val="0"/>
        <u val="none"/>
        <vertAlign val="baseline"/>
        <sz val="11"/>
        <color auto="1"/>
        <name val="Meiryo UI"/>
        <family val="3"/>
        <charset val="128"/>
        <scheme val="none"/>
      </font>
      <fill>
        <patternFill patternType="none">
          <fgColor indexed="64"/>
          <bgColor auto="1"/>
        </patternFill>
      </fill>
      <alignment horizontal="left"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left" vertical="top" textRotation="0" wrapText="1" indent="0" justifyLastLine="0" shrinkToFit="0" readingOrder="1"/>
    </dxf>
    <dxf>
      <font>
        <b val="0"/>
        <i val="0"/>
        <strike val="0"/>
        <condense val="0"/>
        <extend val="0"/>
        <outline val="0"/>
        <shadow val="0"/>
        <u val="none"/>
        <vertAlign val="baseline"/>
        <sz val="11"/>
        <color auto="1"/>
        <name val="Meiryo UI"/>
        <family val="3"/>
        <charset val="128"/>
        <scheme val="none"/>
      </font>
      <fill>
        <patternFill patternType="none">
          <fgColor indexed="64"/>
          <bgColor auto="1"/>
        </patternFill>
      </fill>
      <alignment horizontal="left"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left"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fill>
        <patternFill patternType="none">
          <fgColor indexed="64"/>
          <bgColor auto="1"/>
        </patternFill>
      </fill>
      <alignment horizontal="left"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fill>
        <patternFill patternType="none">
          <fgColor indexed="64"/>
          <bgColor indexed="65"/>
        </patternFill>
      </fill>
      <alignment horizontal="general" vertical="top" textRotation="0" wrapText="1" indent="0" justifyLastLine="0" shrinkToFit="0" readingOrder="1"/>
    </dxf>
    <dxf>
      <font>
        <strike val="0"/>
        <outline val="0"/>
        <shadow val="0"/>
        <u val="none"/>
        <vertAlign val="baseline"/>
        <sz val="14"/>
        <name val="Meiryo UI"/>
        <family val="3"/>
        <charset val="128"/>
        <scheme val="none"/>
      </font>
    </dxf>
    <dxf>
      <font>
        <strike val="0"/>
        <outline val="0"/>
        <shadow val="0"/>
        <u val="none"/>
        <vertAlign val="baseline"/>
        <sz val="11"/>
        <name val="Meiryo UI"/>
        <family val="3"/>
        <charset val="128"/>
        <scheme val="none"/>
      </font>
      <fill>
        <patternFill patternType="none">
          <fgColor rgb="FF000000"/>
          <bgColor auto="1"/>
        </patternFill>
      </fill>
      <alignment vertical="top" textRotation="0" wrapText="1" indent="0" justifyLastLine="0" shrinkToFit="0"/>
    </dxf>
    <dxf>
      <font>
        <b/>
        <i val="0"/>
        <strike val="0"/>
        <condense val="0"/>
        <extend val="0"/>
        <outline val="0"/>
        <shadow val="0"/>
        <u val="none"/>
        <vertAlign val="baseline"/>
        <sz val="11"/>
        <color rgb="FF000000"/>
        <name val="Meiryo UI"/>
        <family val="3"/>
        <charset val="128"/>
        <scheme val="none"/>
      </font>
      <fill>
        <patternFill patternType="none">
          <fgColor indexed="64"/>
          <bgColor auto="1"/>
        </patternFill>
      </fill>
      <alignment horizontal="left" vertical="top" textRotation="0" wrapText="1" indent="0" justifyLastLine="0" shrinkToFit="0" readingOrder="1"/>
      <border diagonalUp="0" diagonalDown="0" outline="0">
        <left style="medium">
          <color rgb="FF333399"/>
        </left>
        <right style="medium">
          <color rgb="FF333399"/>
        </right>
        <top/>
        <bottom/>
      </border>
    </dxf>
    <dxf>
      <font>
        <b val="0"/>
        <i val="0"/>
        <strike val="0"/>
        <condense val="0"/>
        <extend val="0"/>
        <outline val="0"/>
        <shadow val="0"/>
        <u val="none"/>
        <vertAlign val="baseline"/>
        <sz val="11"/>
        <color theme="1" tint="0.499984740745262"/>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theme="8" tint="0.79998168889431442"/>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theme="8" tint="0.79998168889431442"/>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auto="1"/>
        </patternFill>
      </fill>
      <alignment horizontal="general" vertical="center" textRotation="0" wrapText="0" indent="0" justifyLastLine="0" shrinkToFit="0" readingOrder="0"/>
    </dxf>
    <dxf>
      <fill>
        <patternFill patternType="none">
          <bgColor auto="1"/>
        </patternFill>
      </fill>
    </dxf>
    <dxf>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4"/>
        <color auto="1"/>
        <name val="Meiryo UI"/>
        <family val="3"/>
        <charset val="128"/>
        <scheme val="none"/>
      </font>
      <numFmt numFmtId="6" formatCode="#,##0;[Red]\-#,##0"/>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auto="1"/>
        </patternFill>
      </fill>
      <alignment horizontal="general" vertical="top" textRotation="0" wrapText="1" indent="0" justifyLastLine="0" shrinkToFit="0" readingOrder="1"/>
    </dxf>
    <dxf>
      <font>
        <b val="0"/>
        <i val="0"/>
        <strike val="0"/>
        <condense val="0"/>
        <extend val="0"/>
        <outline val="0"/>
        <shadow val="0"/>
        <u val="none"/>
        <vertAlign val="baseline"/>
        <sz val="14"/>
        <color auto="1"/>
        <name val="Meiryo UI"/>
        <family val="3"/>
        <charset val="128"/>
        <scheme val="none"/>
      </font>
      <numFmt numFmtId="6" formatCode="#,##0;[Red]\-#,##0"/>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auto="1"/>
        </patternFill>
      </fill>
      <alignment horizontal="general"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0" formatCode="General"/>
      <fill>
        <patternFill patternType="none">
          <fgColor indexed="64"/>
          <bgColor auto="1"/>
        </patternFill>
      </fill>
      <alignment horizontal="general"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center"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fill>
        <patternFill patternType="none">
          <fgColor indexed="64"/>
          <bgColor indexed="65"/>
        </patternFill>
      </fill>
      <alignment horizontal="center"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center"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fill>
        <patternFill patternType="none">
          <fgColor indexed="64"/>
          <bgColor indexed="65"/>
        </patternFill>
      </fill>
      <alignment horizontal="center"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left"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indexed="65"/>
        </patternFill>
      </fill>
      <alignment horizontal="left"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numFmt numFmtId="176" formatCode="#,##0.0;[Red]\-#,##0.0"/>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auto="1"/>
        </patternFill>
      </fill>
      <alignment horizontal="general"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numFmt numFmtId="6" formatCode="#,##0;[Red]\-#,##0"/>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numFmt numFmtId="176" formatCode="#,##0.0;[Red]\-#,##0.0"/>
      <fill>
        <patternFill patternType="none">
          <fgColor indexed="64"/>
          <bgColor indexed="65"/>
        </patternFill>
      </fill>
      <alignment horizontal="general"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left" vertical="top" textRotation="0" wrapText="1" indent="0" justifyLastLine="0" shrinkToFit="0" readingOrder="1"/>
    </dxf>
    <dxf>
      <font>
        <b val="0"/>
        <i val="0"/>
        <strike val="0"/>
        <condense val="0"/>
        <extend val="0"/>
        <outline val="0"/>
        <shadow val="0"/>
        <u val="none"/>
        <vertAlign val="baseline"/>
        <sz val="11"/>
        <color auto="1"/>
        <name val="Meiryo UI"/>
        <family val="3"/>
        <charset val="128"/>
        <scheme val="none"/>
      </font>
      <fill>
        <patternFill patternType="none">
          <fgColor indexed="64"/>
          <bgColor auto="1"/>
        </patternFill>
      </fill>
      <alignment horizontal="left"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left" vertical="top" textRotation="0" wrapText="1" indent="0" justifyLastLine="0" shrinkToFit="0" readingOrder="1"/>
    </dxf>
    <dxf>
      <font>
        <b val="0"/>
        <i val="0"/>
        <strike val="0"/>
        <condense val="0"/>
        <extend val="0"/>
        <outline val="0"/>
        <shadow val="0"/>
        <u val="none"/>
        <vertAlign val="baseline"/>
        <sz val="11"/>
        <color auto="1"/>
        <name val="Meiryo UI"/>
        <family val="3"/>
        <charset val="128"/>
        <scheme val="none"/>
      </font>
      <fill>
        <patternFill patternType="none">
          <fgColor indexed="64"/>
          <bgColor auto="1"/>
        </patternFill>
      </fill>
      <alignment horizontal="left"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left"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fill>
        <patternFill patternType="none">
          <fgColor indexed="64"/>
          <bgColor auto="1"/>
        </patternFill>
      </fill>
      <alignment horizontal="left" vertical="top" textRotation="0" wrapText="1" indent="0" justifyLastLine="0" shrinkToFit="0" readingOrder="1"/>
    </dxf>
    <dxf>
      <font>
        <b val="0"/>
        <i val="0"/>
        <strike val="0"/>
        <condense val="0"/>
        <extend val="0"/>
        <outline val="0"/>
        <shadow val="0"/>
        <u val="none"/>
        <vertAlign val="baseline"/>
        <sz val="14"/>
        <color rgb="FF000000"/>
        <name val="Meiryo UI"/>
        <family val="3"/>
        <charset val="128"/>
        <scheme val="none"/>
      </font>
      <alignment horizontal="general" vertical="top" textRotation="0" wrapText="1" indent="0" justifyLastLine="0" shrinkToFit="0" readingOrder="1"/>
    </dxf>
    <dxf>
      <font>
        <b val="0"/>
        <i val="0"/>
        <strike val="0"/>
        <condense val="0"/>
        <extend val="0"/>
        <outline val="0"/>
        <shadow val="0"/>
        <u val="none"/>
        <vertAlign val="baseline"/>
        <sz val="11"/>
        <color rgb="FF000000"/>
        <name val="Meiryo UI"/>
        <family val="3"/>
        <charset val="128"/>
        <scheme val="none"/>
      </font>
      <fill>
        <patternFill patternType="none">
          <fgColor indexed="64"/>
          <bgColor indexed="65"/>
        </patternFill>
      </fill>
      <alignment horizontal="general" vertical="top" textRotation="0" wrapText="1" indent="0" justifyLastLine="0" shrinkToFit="0" readingOrder="1"/>
    </dxf>
    <dxf>
      <font>
        <strike val="0"/>
        <outline val="0"/>
        <shadow val="0"/>
        <u val="none"/>
        <vertAlign val="baseline"/>
        <sz val="14"/>
        <name val="Meiryo UI"/>
        <family val="3"/>
        <charset val="128"/>
        <scheme val="none"/>
      </font>
    </dxf>
    <dxf>
      <font>
        <strike val="0"/>
        <outline val="0"/>
        <shadow val="0"/>
        <u val="none"/>
        <vertAlign val="baseline"/>
        <sz val="11"/>
        <name val="Meiryo UI"/>
        <family val="3"/>
        <charset val="128"/>
        <scheme val="none"/>
      </font>
      <fill>
        <patternFill patternType="none">
          <fgColor rgb="FF000000"/>
          <bgColor auto="1"/>
        </patternFill>
      </fill>
      <alignment vertical="top" textRotation="0" wrapText="1" indent="0" justifyLastLine="0" shrinkToFit="0"/>
    </dxf>
    <dxf>
      <font>
        <b/>
        <i val="0"/>
        <strike val="0"/>
        <condense val="0"/>
        <extend val="0"/>
        <outline val="0"/>
        <shadow val="0"/>
        <u val="none"/>
        <vertAlign val="baseline"/>
        <sz val="11"/>
        <color rgb="FF000000"/>
        <name val="Meiryo UI"/>
        <family val="3"/>
        <charset val="128"/>
        <scheme val="none"/>
      </font>
      <fill>
        <patternFill patternType="none">
          <fgColor indexed="64"/>
          <bgColor auto="1"/>
        </patternFill>
      </fill>
      <alignment horizontal="left" vertical="top" textRotation="0" wrapText="1" indent="0" justifyLastLine="0" shrinkToFit="0" readingOrder="1"/>
      <border diagonalUp="0" diagonalDown="0" outline="0">
        <left style="medium">
          <color rgb="FF333399"/>
        </left>
        <right style="medium">
          <color rgb="FF333399"/>
        </right>
        <top/>
        <bottom/>
      </border>
    </dxf>
    <dxf>
      <font>
        <b val="0"/>
        <i val="0"/>
        <strike val="0"/>
        <condense val="0"/>
        <extend val="0"/>
        <outline val="0"/>
        <shadow val="0"/>
        <u val="none"/>
        <vertAlign val="baseline"/>
        <sz val="11"/>
        <color theme="1" tint="0.499984740745262"/>
        <name val="Meiryo UI"/>
        <family val="3"/>
        <charset val="128"/>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theme="8" tint="0.79998168889431442"/>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theme="8" tint="0.79998168889431442"/>
          <bgColor auto="1"/>
        </patternFill>
      </fill>
      <alignment horizontal="general" vertical="center" textRotation="0" wrapText="1" indent="0" justifyLastLine="0" shrinkToFit="0" readingOrder="0"/>
    </dxf>
    <dxf>
      <font>
        <b val="0"/>
        <i val="0"/>
        <strike val="0"/>
        <condense val="0"/>
        <extend val="0"/>
        <outline val="0"/>
        <shadow val="0"/>
        <u val="none"/>
        <vertAlign val="baseline"/>
        <sz val="11"/>
        <color theme="1"/>
        <name val="Meiryo UI"/>
        <family val="3"/>
        <charset val="128"/>
        <scheme val="none"/>
      </font>
      <fill>
        <patternFill patternType="none">
          <fgColor indexed="64"/>
          <bgColor auto="1"/>
        </patternFill>
      </fill>
      <alignment horizontal="general" vertical="center" textRotation="0" wrapText="0" indent="0" justifyLastLine="0" shrinkToFit="0" readingOrder="0"/>
    </dxf>
    <dxf>
      <fill>
        <patternFill patternType="none">
          <bgColor auto="1"/>
        </patternFill>
      </fill>
    </dxf>
    <dxf>
      <fill>
        <patternFill patternType="none">
          <bgColor auto="1"/>
        </patternFill>
      </fill>
      <alignment horizontal="general"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en-US" altLang="ja-JP" sz="1100"/>
              <a:t>IT</a:t>
            </a:r>
            <a:r>
              <a:rPr lang="ja-JP" altLang="en-US" sz="1100"/>
              <a:t>人数、費用の割合</a:t>
            </a:r>
            <a:endParaRPr lang="ja-JP" sz="1100"/>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0"/>
          <c:order val="0"/>
          <c:tx>
            <c:strRef>
              <c:f>'1-2．分析　ITシステム全体　財務情報'!$B$24</c:f>
              <c:strCache>
                <c:ptCount val="1"/>
                <c:pt idx="0">
                  <c:v>ITシステム部門の人数の割合</c:v>
                </c:pt>
              </c:strCache>
            </c:strRef>
          </c:tx>
          <c:spPr>
            <a:solidFill>
              <a:schemeClr val="accent1"/>
            </a:solidFill>
            <a:ln>
              <a:noFill/>
            </a:ln>
            <a:effectLst/>
          </c:spPr>
          <c:invertIfNegative val="0"/>
          <c:cat>
            <c:strRef>
              <c:f>'1-2．分析　ITシステム全体　財務情報'!$C$6:$E$6</c:f>
              <c:strCache>
                <c:ptCount val="3"/>
                <c:pt idx="0">
                  <c:v>FY2017</c:v>
                </c:pt>
                <c:pt idx="1">
                  <c:v>FY2018</c:v>
                </c:pt>
                <c:pt idx="2">
                  <c:v>FY2019</c:v>
                </c:pt>
              </c:strCache>
            </c:strRef>
          </c:cat>
          <c:val>
            <c:numRef>
              <c:f>'1-2．分析　ITシステム全体　財務情報'!$C$24:$E$24</c:f>
              <c:numCache>
                <c:formatCode>0.0%</c:formatCode>
                <c:ptCount val="3"/>
                <c:pt idx="0">
                  <c:v>0</c:v>
                </c:pt>
                <c:pt idx="1">
                  <c:v>0</c:v>
                </c:pt>
                <c:pt idx="2">
                  <c:v>0</c:v>
                </c:pt>
              </c:numCache>
            </c:numRef>
          </c:val>
          <c:extLst>
            <c:ext xmlns:c16="http://schemas.microsoft.com/office/drawing/2014/chart" uri="{C3380CC4-5D6E-409C-BE32-E72D297353CC}">
              <c16:uniqueId val="{00000000-0E1F-43BC-BA18-2824B2E2FC9B}"/>
            </c:ext>
          </c:extLst>
        </c:ser>
        <c:ser>
          <c:idx val="1"/>
          <c:order val="1"/>
          <c:tx>
            <c:strRef>
              <c:f>'1-2．分析　ITシステム全体　財務情報'!$B$25</c:f>
              <c:strCache>
                <c:ptCount val="1"/>
                <c:pt idx="0">
                  <c:v>販管費に対するIT関連費用の割合</c:v>
                </c:pt>
              </c:strCache>
            </c:strRef>
          </c:tx>
          <c:spPr>
            <a:solidFill>
              <a:schemeClr val="accent2"/>
            </a:solidFill>
            <a:ln>
              <a:noFill/>
            </a:ln>
            <a:effectLst/>
          </c:spPr>
          <c:invertIfNegative val="0"/>
          <c:cat>
            <c:strRef>
              <c:f>'1-2．分析　ITシステム全体　財務情報'!$C$6:$E$6</c:f>
              <c:strCache>
                <c:ptCount val="3"/>
                <c:pt idx="0">
                  <c:v>FY2017</c:v>
                </c:pt>
                <c:pt idx="1">
                  <c:v>FY2018</c:v>
                </c:pt>
                <c:pt idx="2">
                  <c:v>FY2019</c:v>
                </c:pt>
              </c:strCache>
            </c:strRef>
          </c:cat>
          <c:val>
            <c:numRef>
              <c:f>'1-2．分析　ITシステム全体　財務情報'!$C$25:$E$25</c:f>
              <c:numCache>
                <c:formatCode>0.0%</c:formatCode>
                <c:ptCount val="3"/>
                <c:pt idx="0">
                  <c:v>0</c:v>
                </c:pt>
                <c:pt idx="1">
                  <c:v>0</c:v>
                </c:pt>
                <c:pt idx="2">
                  <c:v>0</c:v>
                </c:pt>
              </c:numCache>
            </c:numRef>
          </c:val>
          <c:extLst>
            <c:ext xmlns:c16="http://schemas.microsoft.com/office/drawing/2014/chart" uri="{C3380CC4-5D6E-409C-BE32-E72D297353CC}">
              <c16:uniqueId val="{00000001-0E1F-43BC-BA18-2824B2E2FC9B}"/>
            </c:ext>
          </c:extLst>
        </c:ser>
        <c:dLbls>
          <c:showLegendKey val="0"/>
          <c:showVal val="0"/>
          <c:showCatName val="0"/>
          <c:showSerName val="0"/>
          <c:showPercent val="0"/>
          <c:showBubbleSize val="0"/>
        </c:dLbls>
        <c:gapWidth val="219"/>
        <c:overlap val="-27"/>
        <c:axId val="406254528"/>
        <c:axId val="406256168"/>
      </c:barChart>
      <c:catAx>
        <c:axId val="406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06256168"/>
        <c:crosses val="autoZero"/>
        <c:auto val="1"/>
        <c:lblAlgn val="ctr"/>
        <c:lblOffset val="100"/>
        <c:noMultiLvlLbl val="0"/>
      </c:catAx>
      <c:valAx>
        <c:axId val="4062561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062545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1"/>
          <c:order val="0"/>
          <c:tx>
            <c:strRef>
              <c:f>'1-4．評価結果　ITシステム全体（記入例）'!$D$1</c:f>
              <c:strCache>
                <c:ptCount val="1"/>
                <c:pt idx="0">
                  <c:v>点数</c:v>
                </c:pt>
              </c:strCache>
            </c:strRef>
          </c:tx>
          <c:spPr>
            <a:ln w="28575" cap="rnd">
              <a:solidFill>
                <a:schemeClr val="accent2"/>
              </a:solidFill>
              <a:round/>
            </a:ln>
            <a:effectLst/>
          </c:spPr>
          <c:marker>
            <c:symbol val="none"/>
          </c:marker>
          <c:cat>
            <c:strRef>
              <c:f>'1-4．評価結果　ITシステム全体（記入例）'!$B$2:$B$7</c:f>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f>'1-4．評価結果　ITシステム全体（記入例）'!$D$2:$D$7</c:f>
              <c:numCache>
                <c:formatCode>#,##0.0;[Red]\-#,##0.0</c:formatCode>
                <c:ptCount val="6"/>
                <c:pt idx="0">
                  <c:v>6.666666666666667</c:v>
                </c:pt>
                <c:pt idx="1">
                  <c:v>1.6666666666666667</c:v>
                </c:pt>
                <c:pt idx="2">
                  <c:v>10</c:v>
                </c:pt>
                <c:pt idx="3">
                  <c:v>8.8888888888888893</c:v>
                </c:pt>
                <c:pt idx="4">
                  <c:v>11.666666666666668</c:v>
                </c:pt>
                <c:pt idx="5">
                  <c:v>6.666666666666667</c:v>
                </c:pt>
              </c:numCache>
            </c:numRef>
          </c:val>
          <c:extLst>
            <c:ext xmlns:c16="http://schemas.microsoft.com/office/drawing/2014/chart" uri="{C3380CC4-5D6E-409C-BE32-E72D297353CC}">
              <c16:uniqueId val="{00000000-46AF-4C00-A731-215BAA05373F}"/>
            </c:ext>
          </c:extLst>
        </c:ser>
        <c:ser>
          <c:idx val="2"/>
          <c:order val="1"/>
          <c:tx>
            <c:strRef>
              <c:f>'1-4．評価結果　ITシステム全体（記入例）'!$E$1</c:f>
              <c:strCache>
                <c:ptCount val="1"/>
                <c:pt idx="0">
                  <c:v>配点</c:v>
                </c:pt>
              </c:strCache>
            </c:strRef>
          </c:tx>
          <c:spPr>
            <a:ln w="28575" cap="rnd">
              <a:solidFill>
                <a:schemeClr val="accent3"/>
              </a:solidFill>
              <a:round/>
            </a:ln>
            <a:effectLst/>
          </c:spPr>
          <c:marker>
            <c:symbol val="none"/>
          </c:marker>
          <c:cat>
            <c:strRef>
              <c:f>'1-4．評価結果　ITシステム全体（記入例）'!$B$2:$B$7</c:f>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f>'1-4．評価結果　ITシステム全体（記入例）'!$E$2:$E$7</c:f>
              <c:numCache>
                <c:formatCode>#,##0.0;[Red]\-#,##0.0</c:formatCode>
                <c:ptCount val="6"/>
                <c:pt idx="0">
                  <c:v>16.666666666666668</c:v>
                </c:pt>
                <c:pt idx="1">
                  <c:v>16.666666666666668</c:v>
                </c:pt>
                <c:pt idx="2">
                  <c:v>16.666666666666668</c:v>
                </c:pt>
                <c:pt idx="3">
                  <c:v>16.666666666666668</c:v>
                </c:pt>
                <c:pt idx="4">
                  <c:v>16.666666666666668</c:v>
                </c:pt>
                <c:pt idx="5">
                  <c:v>16.666666666666668</c:v>
                </c:pt>
              </c:numCache>
            </c:numRef>
          </c:val>
          <c:extLst>
            <c:ext xmlns:c16="http://schemas.microsoft.com/office/drawing/2014/chart" uri="{C3380CC4-5D6E-409C-BE32-E72D297353CC}">
              <c16:uniqueId val="{00000001-46AF-4C00-A731-215BAA05373F}"/>
            </c:ext>
          </c:extLst>
        </c:ser>
        <c:dLbls>
          <c:showLegendKey val="0"/>
          <c:showVal val="0"/>
          <c:showCatName val="0"/>
          <c:showSerName val="0"/>
          <c:showPercent val="0"/>
          <c:showBubbleSize val="0"/>
        </c:dLbls>
        <c:axId val="630411976"/>
        <c:axId val="630412304"/>
      </c:radarChart>
      <c:radarChart>
        <c:radarStyle val="marker"/>
        <c:varyColors val="0"/>
        <c:dLbls>
          <c:showLegendKey val="0"/>
          <c:showVal val="0"/>
          <c:showCatName val="0"/>
          <c:showSerName val="0"/>
          <c:showPercent val="0"/>
          <c:showBubbleSize val="0"/>
        </c:dLbls>
        <c:axId val="671018640"/>
        <c:axId val="671017656"/>
        <c:extLst/>
      </c:radarChart>
      <c:catAx>
        <c:axId val="63041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30412304"/>
        <c:crosses val="autoZero"/>
        <c:auto val="1"/>
        <c:lblAlgn val="ctr"/>
        <c:lblOffset val="100"/>
        <c:noMultiLvlLbl val="0"/>
      </c:catAx>
      <c:valAx>
        <c:axId val="630412304"/>
        <c:scaling>
          <c:orientation val="minMax"/>
          <c:max val="16.7"/>
          <c:min val="0"/>
        </c:scaling>
        <c:delete val="0"/>
        <c:axPos val="l"/>
        <c:majorGridlines>
          <c:spPr>
            <a:ln w="9525" cap="flat" cmpd="sng" algn="ctr">
              <a:solidFill>
                <a:schemeClr val="tx1">
                  <a:lumMod val="15000"/>
                  <a:lumOff val="85000"/>
                </a:schemeClr>
              </a:solidFill>
              <a:round/>
            </a:ln>
            <a:effectLst/>
          </c:spPr>
        </c:majorGridlines>
        <c:numFmt formatCode="General" sourceLinked="0"/>
        <c:majorTickMark val="out"/>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30411976"/>
        <c:crosses val="autoZero"/>
        <c:crossBetween val="between"/>
      </c:valAx>
      <c:valAx>
        <c:axId val="671017656"/>
        <c:scaling>
          <c:orientation val="minMax"/>
          <c:max val="1"/>
        </c:scaling>
        <c:delete val="1"/>
        <c:axPos val="l"/>
        <c:numFmt formatCode="0%" sourceLinked="0"/>
        <c:majorTickMark val="out"/>
        <c:minorTickMark val="none"/>
        <c:tickLblPos val="nextTo"/>
        <c:crossAx val="671018640"/>
        <c:crosses val="max"/>
        <c:crossBetween val="between"/>
        <c:majorUnit val="0.25"/>
      </c:valAx>
      <c:catAx>
        <c:axId val="6710186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71017656"/>
        <c:crosses val="max"/>
        <c:auto val="1"/>
        <c:lblAlgn val="ctr"/>
        <c:lblOffset val="100"/>
        <c:noMultiLvlLbl val="0"/>
      </c:catAx>
      <c:spPr>
        <a:noFill/>
        <a:ln>
          <a:noFill/>
        </a:ln>
        <a:effectLst/>
      </c:spPr>
    </c:plotArea>
    <c:legend>
      <c:legendPos val="r"/>
      <c:layout>
        <c:manualLayout>
          <c:xMode val="edge"/>
          <c:yMode val="edge"/>
          <c:x val="0.8196435740806487"/>
          <c:y val="0.4177217890030569"/>
          <c:w val="8.7649851848656687E-2"/>
          <c:h val="0.17329500590909794"/>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0"/>
          <c:order val="0"/>
          <c:tx>
            <c:strRef>
              <c:f>'1-2．分析　ITシステム全体　財務情報'!$B$58</c:f>
              <c:strCache>
                <c:ptCount val="1"/>
                <c:pt idx="0">
                  <c:v>IT関連資産に対するIT関連サービス費用の割合</c:v>
                </c:pt>
              </c:strCache>
            </c:strRef>
          </c:tx>
          <c:spPr>
            <a:solidFill>
              <a:schemeClr val="accent1"/>
            </a:solidFill>
            <a:ln>
              <a:noFill/>
            </a:ln>
            <a:effectLst/>
          </c:spPr>
          <c:invertIfNegative val="0"/>
          <c:cat>
            <c:strRef>
              <c:f>'1-2．分析　ITシステム全体　財務情報'!$C$6:$E$6</c:f>
              <c:strCache>
                <c:ptCount val="3"/>
                <c:pt idx="0">
                  <c:v>FY2017</c:v>
                </c:pt>
                <c:pt idx="1">
                  <c:v>FY2018</c:v>
                </c:pt>
                <c:pt idx="2">
                  <c:v>FY2019</c:v>
                </c:pt>
              </c:strCache>
            </c:strRef>
          </c:cat>
          <c:val>
            <c:numRef>
              <c:f>'1-2．分析　ITシステム全体　財務情報'!$C$58:$E$58</c:f>
              <c:numCache>
                <c:formatCode>0.0%</c:formatCode>
                <c:ptCount val="3"/>
                <c:pt idx="0">
                  <c:v>0</c:v>
                </c:pt>
                <c:pt idx="1">
                  <c:v>0</c:v>
                </c:pt>
                <c:pt idx="2">
                  <c:v>0</c:v>
                </c:pt>
              </c:numCache>
            </c:numRef>
          </c:val>
          <c:extLst>
            <c:ext xmlns:c16="http://schemas.microsoft.com/office/drawing/2014/chart" uri="{C3380CC4-5D6E-409C-BE32-E72D297353CC}">
              <c16:uniqueId val="{00000000-6810-42F8-99AC-1D88F0D19113}"/>
            </c:ext>
          </c:extLst>
        </c:ser>
        <c:dLbls>
          <c:showLegendKey val="0"/>
          <c:showVal val="0"/>
          <c:showCatName val="0"/>
          <c:showSerName val="0"/>
          <c:showPercent val="0"/>
          <c:showBubbleSize val="0"/>
        </c:dLbls>
        <c:gapWidth val="219"/>
        <c:overlap val="-27"/>
        <c:axId val="610499560"/>
        <c:axId val="610498248"/>
      </c:barChart>
      <c:catAx>
        <c:axId val="610499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0498248"/>
        <c:crosses val="autoZero"/>
        <c:auto val="1"/>
        <c:lblAlgn val="ctr"/>
        <c:lblOffset val="100"/>
        <c:noMultiLvlLbl val="0"/>
      </c:catAx>
      <c:valAx>
        <c:axId val="6104982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04995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en-US" altLang="ja-JP" sz="1100"/>
              <a:t>IT</a:t>
            </a:r>
            <a:r>
              <a:rPr lang="ja-JP" altLang="en-US" sz="1100"/>
              <a:t>関連費用の内訳</a:t>
            </a:r>
            <a:endParaRPr lang="ja-JP" sz="1100"/>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percentStacked"/>
        <c:varyColors val="0"/>
        <c:ser>
          <c:idx val="0"/>
          <c:order val="0"/>
          <c:tx>
            <c:strRef>
              <c:f>'1-2．分析　ITシステム全体　財務情報'!$B$41</c:f>
              <c:strCache>
                <c:ptCount val="1"/>
                <c:pt idx="0">
                  <c:v>IT関連費用（バリューアップ）</c:v>
                </c:pt>
              </c:strCache>
            </c:strRef>
          </c:tx>
          <c:spPr>
            <a:solidFill>
              <a:schemeClr val="accent1"/>
            </a:solidFill>
            <a:ln>
              <a:noFill/>
            </a:ln>
            <a:effectLst/>
          </c:spPr>
          <c:invertIfNegative val="0"/>
          <c:cat>
            <c:strRef>
              <c:f>'1-2．分析　ITシステム全体　財務情報'!$C$6:$E$6</c:f>
              <c:strCache>
                <c:ptCount val="3"/>
                <c:pt idx="0">
                  <c:v>FY2017</c:v>
                </c:pt>
                <c:pt idx="1">
                  <c:v>FY2018</c:v>
                </c:pt>
                <c:pt idx="2">
                  <c:v>FY2019</c:v>
                </c:pt>
              </c:strCache>
            </c:strRef>
          </c:cat>
          <c:val>
            <c:numRef>
              <c:f>'1-2．分析　ITシステム全体　財務情報'!$C$41:$E$41</c:f>
              <c:numCache>
                <c:formatCode>#,##0.0;[Red]\-#,##0.0</c:formatCode>
                <c:ptCount val="3"/>
                <c:pt idx="0">
                  <c:v>0</c:v>
                </c:pt>
                <c:pt idx="1">
                  <c:v>0</c:v>
                </c:pt>
                <c:pt idx="2">
                  <c:v>0</c:v>
                </c:pt>
              </c:numCache>
            </c:numRef>
          </c:val>
          <c:extLst>
            <c:ext xmlns:c16="http://schemas.microsoft.com/office/drawing/2014/chart" uri="{C3380CC4-5D6E-409C-BE32-E72D297353CC}">
              <c16:uniqueId val="{00000000-FDA7-4F2C-BFE8-3DC4C48FC5FE}"/>
            </c:ext>
          </c:extLst>
        </c:ser>
        <c:ser>
          <c:idx val="1"/>
          <c:order val="1"/>
          <c:tx>
            <c:strRef>
              <c:f>'1-2．分析　ITシステム全体　財務情報'!$B$42</c:f>
              <c:strCache>
                <c:ptCount val="1"/>
                <c:pt idx="0">
                  <c:v>IT関連費用（ランザビジネス）</c:v>
                </c:pt>
              </c:strCache>
            </c:strRef>
          </c:tx>
          <c:spPr>
            <a:solidFill>
              <a:schemeClr val="accent2"/>
            </a:solidFill>
            <a:ln>
              <a:noFill/>
            </a:ln>
            <a:effectLst/>
          </c:spPr>
          <c:invertIfNegative val="0"/>
          <c:cat>
            <c:strRef>
              <c:f>'1-2．分析　ITシステム全体　財務情報'!$C$6:$E$6</c:f>
              <c:strCache>
                <c:ptCount val="3"/>
                <c:pt idx="0">
                  <c:v>FY2017</c:v>
                </c:pt>
                <c:pt idx="1">
                  <c:v>FY2018</c:v>
                </c:pt>
                <c:pt idx="2">
                  <c:v>FY2019</c:v>
                </c:pt>
              </c:strCache>
            </c:strRef>
          </c:cat>
          <c:val>
            <c:numRef>
              <c:f>'1-2．分析　ITシステム全体　財務情報'!$C$42:$E$42</c:f>
              <c:numCache>
                <c:formatCode>#,##0.0;[Red]\-#,##0.0</c:formatCode>
                <c:ptCount val="3"/>
                <c:pt idx="0">
                  <c:v>0</c:v>
                </c:pt>
                <c:pt idx="1">
                  <c:v>0</c:v>
                </c:pt>
                <c:pt idx="2">
                  <c:v>0</c:v>
                </c:pt>
              </c:numCache>
            </c:numRef>
          </c:val>
          <c:extLst>
            <c:ext xmlns:c16="http://schemas.microsoft.com/office/drawing/2014/chart" uri="{C3380CC4-5D6E-409C-BE32-E72D297353CC}">
              <c16:uniqueId val="{00000001-FDA7-4F2C-BFE8-3DC4C48FC5FE}"/>
            </c:ext>
          </c:extLst>
        </c:ser>
        <c:dLbls>
          <c:showLegendKey val="0"/>
          <c:showVal val="0"/>
          <c:showCatName val="0"/>
          <c:showSerName val="0"/>
          <c:showPercent val="0"/>
          <c:showBubbleSize val="0"/>
        </c:dLbls>
        <c:gapWidth val="150"/>
        <c:overlap val="100"/>
        <c:axId val="444609328"/>
        <c:axId val="444600144"/>
      </c:barChart>
      <c:catAx>
        <c:axId val="44460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44600144"/>
        <c:crosses val="autoZero"/>
        <c:auto val="1"/>
        <c:lblAlgn val="ctr"/>
        <c:lblOffset val="100"/>
        <c:noMultiLvlLbl val="0"/>
      </c:catAx>
      <c:valAx>
        <c:axId val="4446001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446093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en-US" altLang="ja-JP"/>
              <a:t>IT</a:t>
            </a:r>
            <a:r>
              <a:rPr lang="ja-JP" altLang="en-US"/>
              <a:t>システム全体の評価</a:t>
            </a:r>
            <a:endParaRPr lang="ja-JP"/>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2"/>
          <c:order val="0"/>
          <c:tx>
            <c:strRef>
              <c:f>'1-4．評価結果　ITシステム全体'!$D$1</c:f>
              <c:strCache>
                <c:ptCount val="1"/>
                <c:pt idx="0">
                  <c:v>点数</c:v>
                </c:pt>
              </c:strCache>
            </c:strRef>
          </c:tx>
          <c:spPr>
            <a:solidFill>
              <a:schemeClr val="accent2"/>
            </a:solidFill>
            <a:ln>
              <a:noFill/>
            </a:ln>
            <a:effectLst/>
          </c:spPr>
          <c:invertIfNegative val="0"/>
          <c:cat>
            <c:strRef>
              <c:f>'1-4．評価結果　ITシステム全体'!$B$2:$B$7</c:f>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f>'1-4．評価結果　ITシステム全体'!$D$2:$D$7</c:f>
              <c:numCache>
                <c:formatCode>#,##0.0;[Red]\-#,##0.0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719-4D9A-9715-255C4898DA9E}"/>
            </c:ext>
          </c:extLst>
        </c:ser>
        <c:ser>
          <c:idx val="0"/>
          <c:order val="1"/>
          <c:tx>
            <c:strRef>
              <c:f>'1-4．評価結果　ITシステム全体'!$E$1</c:f>
              <c:strCache>
                <c:ptCount val="1"/>
                <c:pt idx="0">
                  <c:v>配点</c:v>
                </c:pt>
              </c:strCache>
            </c:strRef>
          </c:tx>
          <c:spPr>
            <a:solidFill>
              <a:schemeClr val="accent3"/>
            </a:solidFill>
            <a:ln>
              <a:noFill/>
            </a:ln>
            <a:effectLst/>
          </c:spPr>
          <c:invertIfNegative val="0"/>
          <c:cat>
            <c:strRef>
              <c:f>'1-4．評価結果　ITシステム全体'!$B$2:$B$7</c:f>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f>'1-4．評価結果　ITシステム全体'!$E$2:$E$7</c:f>
              <c:numCache>
                <c:formatCode>#,##0.0;[Red]\-#,##0.0</c:formatCode>
                <c:ptCount val="6"/>
                <c:pt idx="0">
                  <c:v>16.666666666666668</c:v>
                </c:pt>
                <c:pt idx="1">
                  <c:v>16.666666666666668</c:v>
                </c:pt>
                <c:pt idx="2">
                  <c:v>16.666666666666668</c:v>
                </c:pt>
                <c:pt idx="3">
                  <c:v>16.666666666666668</c:v>
                </c:pt>
                <c:pt idx="4">
                  <c:v>16.666666666666668</c:v>
                </c:pt>
                <c:pt idx="5">
                  <c:v>16.666666666666668</c:v>
                </c:pt>
              </c:numCache>
            </c:numRef>
          </c:val>
          <c:extLst>
            <c:ext xmlns:c16="http://schemas.microsoft.com/office/drawing/2014/chart" uri="{C3380CC4-5D6E-409C-BE32-E72D297353CC}">
              <c16:uniqueId val="{00000001-4719-4D9A-9715-255C4898DA9E}"/>
            </c:ext>
          </c:extLst>
        </c:ser>
        <c:dLbls>
          <c:showLegendKey val="0"/>
          <c:showVal val="0"/>
          <c:showCatName val="0"/>
          <c:showSerName val="0"/>
          <c:showPercent val="0"/>
          <c:showBubbleSize val="0"/>
        </c:dLbls>
        <c:gapWidth val="219"/>
        <c:axId val="418314664"/>
        <c:axId val="418316632"/>
      </c:barChart>
      <c:lineChart>
        <c:grouping val="standard"/>
        <c:varyColors val="0"/>
        <c:dLbls>
          <c:showLegendKey val="0"/>
          <c:showVal val="0"/>
          <c:showCatName val="0"/>
          <c:showSerName val="0"/>
          <c:showPercent val="0"/>
          <c:showBubbleSize val="0"/>
        </c:dLbls>
        <c:marker val="1"/>
        <c:smooth val="0"/>
        <c:axId val="418823312"/>
        <c:axId val="418828232"/>
        <c:extLst>
          <c:ext xmlns:c15="http://schemas.microsoft.com/office/drawing/2012/chart" uri="{02D57815-91ED-43cb-92C2-25804820EDAC}">
            <c15:filteredLineSeries>
              <c15:ser>
                <c:idx val="1"/>
                <c:order val="2"/>
                <c:tx>
                  <c:strRef>
                    <c:extLst>
                      <c:ext uri="{02D57815-91ED-43cb-92C2-25804820EDAC}">
                        <c15:formulaRef>
                          <c15:sqref>'1-4．評価結果　ITシステム全体'!$C$1</c15:sqref>
                        </c15:formulaRef>
                      </c:ext>
                    </c:extLst>
                    <c:strCache>
                      <c:ptCount val="1"/>
                      <c:pt idx="0">
                        <c:v>割合（%）</c:v>
                      </c:pt>
                    </c:strCache>
                  </c:strRef>
                </c:tx>
                <c:spPr>
                  <a:ln w="28575" cap="rnd">
                    <a:solidFill>
                      <a:schemeClr val="accent2"/>
                    </a:solidFill>
                    <a:round/>
                  </a:ln>
                  <a:effectLst/>
                </c:spPr>
                <c:marker>
                  <c:symbol val="none"/>
                </c:marker>
                <c:cat>
                  <c:strRef>
                    <c:extLst>
                      <c:ext uri="{02D57815-91ED-43cb-92C2-25804820EDAC}">
                        <c15:formulaRef>
                          <c15:sqref>'1-4．評価結果　ITシステム全体'!$B$2:$B$7</c15:sqref>
                        </c15:formulaRef>
                      </c:ext>
                    </c:extLst>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extLst>
                      <c:ext uri="{02D57815-91ED-43cb-92C2-25804820EDAC}">
                        <c15:formulaRef>
                          <c15:sqref>'1-4．評価結果　ITシステム全体'!$C$2:$C$7</c15:sqref>
                        </c15:formulaRef>
                      </c:ext>
                    </c:extLst>
                    <c:numCache>
                      <c:formatCode>0%</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2-4719-4D9A-9715-255C4898DA9E}"/>
                  </c:ext>
                </c:extLst>
              </c15:ser>
            </c15:filteredLineSeries>
          </c:ext>
        </c:extLst>
      </c:lineChart>
      <c:catAx>
        <c:axId val="41831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6632"/>
        <c:crosses val="autoZero"/>
        <c:auto val="1"/>
        <c:lblAlgn val="ctr"/>
        <c:lblOffset val="100"/>
        <c:noMultiLvlLbl val="0"/>
      </c:catAx>
      <c:valAx>
        <c:axId val="418316632"/>
        <c:scaling>
          <c:orientation val="minMax"/>
        </c:scaling>
        <c:delete val="0"/>
        <c:axPos val="l"/>
        <c:majorGridlines>
          <c:spPr>
            <a:ln w="9525" cap="flat" cmpd="sng" algn="ctr">
              <a:solidFill>
                <a:schemeClr val="tx1">
                  <a:lumMod val="15000"/>
                  <a:lumOff val="85000"/>
                </a:schemeClr>
              </a:solidFill>
              <a:round/>
            </a:ln>
            <a:effectLst/>
          </c:spPr>
        </c:majorGridlines>
        <c:numFmt formatCode="#,##0.0;[Red]\-#,##0.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4664"/>
        <c:crosses val="autoZero"/>
        <c:crossBetween val="between"/>
      </c:valAx>
      <c:valAx>
        <c:axId val="418828232"/>
        <c:scaling>
          <c:orientation val="minMax"/>
          <c:max val="1"/>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823312"/>
        <c:crosses val="max"/>
        <c:crossBetween val="between"/>
      </c:valAx>
      <c:catAx>
        <c:axId val="418823312"/>
        <c:scaling>
          <c:orientation val="minMax"/>
        </c:scaling>
        <c:delete val="1"/>
        <c:axPos val="b"/>
        <c:numFmt formatCode="General" sourceLinked="1"/>
        <c:majorTickMark val="out"/>
        <c:minorTickMark val="none"/>
        <c:tickLblPos val="nextTo"/>
        <c:crossAx val="41882823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1"/>
          <c:order val="0"/>
          <c:tx>
            <c:strRef>
              <c:f>'1-4．評価結果　ITシステム全体'!$D$1</c:f>
              <c:strCache>
                <c:ptCount val="1"/>
                <c:pt idx="0">
                  <c:v>点数</c:v>
                </c:pt>
              </c:strCache>
            </c:strRef>
          </c:tx>
          <c:spPr>
            <a:ln w="28575" cap="rnd">
              <a:solidFill>
                <a:schemeClr val="accent2"/>
              </a:solidFill>
              <a:round/>
            </a:ln>
            <a:effectLst/>
          </c:spPr>
          <c:marker>
            <c:symbol val="none"/>
          </c:marker>
          <c:cat>
            <c:strRef>
              <c:f>'1-4．評価結果　ITシステム全体'!$B$2:$B$7</c:f>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f>'1-4．評価結果　ITシステム全体'!$D$2:$D$7</c:f>
              <c:numCache>
                <c:formatCode>#,##0.0;[Red]\-#,##0.0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06EF-435D-AAFE-6865B32B1C67}"/>
            </c:ext>
          </c:extLst>
        </c:ser>
        <c:ser>
          <c:idx val="2"/>
          <c:order val="1"/>
          <c:tx>
            <c:strRef>
              <c:f>'1-4．評価結果　ITシステム全体'!$E$1</c:f>
              <c:strCache>
                <c:ptCount val="1"/>
                <c:pt idx="0">
                  <c:v>配点</c:v>
                </c:pt>
              </c:strCache>
            </c:strRef>
          </c:tx>
          <c:spPr>
            <a:ln w="28575" cap="rnd">
              <a:solidFill>
                <a:schemeClr val="accent3"/>
              </a:solidFill>
              <a:round/>
            </a:ln>
            <a:effectLst/>
          </c:spPr>
          <c:marker>
            <c:symbol val="none"/>
          </c:marker>
          <c:cat>
            <c:strRef>
              <c:f>'1-4．評価結果　ITシステム全体'!$B$2:$B$7</c:f>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f>'1-4．評価結果　ITシステム全体'!$E$2:$E$7</c:f>
              <c:numCache>
                <c:formatCode>#,##0.0;[Red]\-#,##0.0</c:formatCode>
                <c:ptCount val="6"/>
                <c:pt idx="0">
                  <c:v>16.666666666666668</c:v>
                </c:pt>
                <c:pt idx="1">
                  <c:v>16.666666666666668</c:v>
                </c:pt>
                <c:pt idx="2">
                  <c:v>16.666666666666668</c:v>
                </c:pt>
                <c:pt idx="3">
                  <c:v>16.666666666666668</c:v>
                </c:pt>
                <c:pt idx="4">
                  <c:v>16.666666666666668</c:v>
                </c:pt>
                <c:pt idx="5">
                  <c:v>16.666666666666668</c:v>
                </c:pt>
              </c:numCache>
            </c:numRef>
          </c:val>
          <c:extLst>
            <c:ext xmlns:c16="http://schemas.microsoft.com/office/drawing/2014/chart" uri="{C3380CC4-5D6E-409C-BE32-E72D297353CC}">
              <c16:uniqueId val="{00000001-06EF-435D-AAFE-6865B32B1C67}"/>
            </c:ext>
          </c:extLst>
        </c:ser>
        <c:dLbls>
          <c:showLegendKey val="0"/>
          <c:showVal val="0"/>
          <c:showCatName val="0"/>
          <c:showSerName val="0"/>
          <c:showPercent val="0"/>
          <c:showBubbleSize val="0"/>
        </c:dLbls>
        <c:axId val="630411976"/>
        <c:axId val="630412304"/>
      </c:radarChart>
      <c:radarChart>
        <c:radarStyle val="marker"/>
        <c:varyColors val="0"/>
        <c:dLbls>
          <c:showLegendKey val="0"/>
          <c:showVal val="0"/>
          <c:showCatName val="0"/>
          <c:showSerName val="0"/>
          <c:showPercent val="0"/>
          <c:showBubbleSize val="0"/>
        </c:dLbls>
        <c:axId val="671018640"/>
        <c:axId val="671017656"/>
        <c:extLst/>
      </c:radarChart>
      <c:catAx>
        <c:axId val="63041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30412304"/>
        <c:crosses val="autoZero"/>
        <c:auto val="1"/>
        <c:lblAlgn val="ctr"/>
        <c:lblOffset val="100"/>
        <c:noMultiLvlLbl val="0"/>
      </c:catAx>
      <c:valAx>
        <c:axId val="630412304"/>
        <c:scaling>
          <c:orientation val="minMax"/>
          <c:max val="16.7"/>
          <c:min val="0"/>
        </c:scaling>
        <c:delete val="0"/>
        <c:axPos val="l"/>
        <c:majorGridlines>
          <c:spPr>
            <a:ln w="9525" cap="flat" cmpd="sng" algn="ctr">
              <a:solidFill>
                <a:schemeClr val="tx1">
                  <a:lumMod val="15000"/>
                  <a:lumOff val="85000"/>
                </a:schemeClr>
              </a:solidFill>
              <a:round/>
            </a:ln>
            <a:effectLst/>
          </c:spPr>
        </c:majorGridlines>
        <c:numFmt formatCode="General" sourceLinked="0"/>
        <c:majorTickMark val="out"/>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eiryo UI" panose="020B0604030504040204" pitchFamily="50" charset="-128"/>
                <a:cs typeface="+mn-cs"/>
              </a:defRPr>
            </a:pPr>
            <a:endParaRPr lang="ja-JP"/>
          </a:p>
        </c:txPr>
        <c:crossAx val="630411976"/>
        <c:crosses val="autoZero"/>
        <c:crossBetween val="between"/>
      </c:valAx>
      <c:valAx>
        <c:axId val="671017656"/>
        <c:scaling>
          <c:orientation val="minMax"/>
          <c:max val="1"/>
        </c:scaling>
        <c:delete val="1"/>
        <c:axPos val="l"/>
        <c:numFmt formatCode="0%" sourceLinked="0"/>
        <c:majorTickMark val="out"/>
        <c:minorTickMark val="none"/>
        <c:tickLblPos val="nextTo"/>
        <c:crossAx val="671018640"/>
        <c:crosses val="max"/>
        <c:crossBetween val="between"/>
        <c:majorUnit val="0.25"/>
      </c:valAx>
      <c:catAx>
        <c:axId val="6710186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one"/>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71017656"/>
        <c:crosses val="max"/>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en-US" altLang="ja-JP" sz="1100"/>
              <a:t>IT</a:t>
            </a:r>
            <a:r>
              <a:rPr lang="ja-JP" altLang="en-US" sz="1100"/>
              <a:t>人数、費用の割合</a:t>
            </a:r>
            <a:endParaRPr lang="ja-JP" sz="1100"/>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0"/>
          <c:order val="0"/>
          <c:tx>
            <c:strRef>
              <c:f>'1-2．分析　ITシステム全体　財務情報（記入例）'!$B$24</c:f>
              <c:strCache>
                <c:ptCount val="1"/>
                <c:pt idx="0">
                  <c:v>ITシステム部門の人数の割合</c:v>
                </c:pt>
              </c:strCache>
            </c:strRef>
          </c:tx>
          <c:spPr>
            <a:solidFill>
              <a:schemeClr val="accent1"/>
            </a:solidFill>
            <a:ln>
              <a:noFill/>
            </a:ln>
            <a:effectLst/>
          </c:spPr>
          <c:invertIfNegative val="0"/>
          <c:cat>
            <c:strRef>
              <c:f>'1-2．分析　ITシステム全体　財務情報（記入例）'!$C$6:$E$6</c:f>
              <c:strCache>
                <c:ptCount val="3"/>
                <c:pt idx="0">
                  <c:v>FY2017</c:v>
                </c:pt>
                <c:pt idx="1">
                  <c:v>FY2018</c:v>
                </c:pt>
                <c:pt idx="2">
                  <c:v>FY2019</c:v>
                </c:pt>
              </c:strCache>
            </c:strRef>
          </c:cat>
          <c:val>
            <c:numRef>
              <c:f>'1-2．分析　ITシステム全体　財務情報（記入例）'!$C$24:$E$24</c:f>
              <c:numCache>
                <c:formatCode>0.0%</c:formatCode>
                <c:ptCount val="3"/>
                <c:pt idx="0">
                  <c:v>0.12974956140350877</c:v>
                </c:pt>
                <c:pt idx="1">
                  <c:v>0.12994152046783625</c:v>
                </c:pt>
                <c:pt idx="2">
                  <c:v>0.13011695906432749</c:v>
                </c:pt>
              </c:numCache>
            </c:numRef>
          </c:val>
          <c:extLst>
            <c:ext xmlns:c16="http://schemas.microsoft.com/office/drawing/2014/chart" uri="{C3380CC4-5D6E-409C-BE32-E72D297353CC}">
              <c16:uniqueId val="{00000000-B8CF-4F58-8A52-EC8982627B74}"/>
            </c:ext>
          </c:extLst>
        </c:ser>
        <c:ser>
          <c:idx val="1"/>
          <c:order val="1"/>
          <c:tx>
            <c:strRef>
              <c:f>'1-2．分析　ITシステム全体　財務情報（記入例）'!$B$25</c:f>
              <c:strCache>
                <c:ptCount val="1"/>
                <c:pt idx="0">
                  <c:v>販管費に対するIT関連費用の割合</c:v>
                </c:pt>
              </c:strCache>
            </c:strRef>
          </c:tx>
          <c:spPr>
            <a:solidFill>
              <a:schemeClr val="accent2"/>
            </a:solidFill>
            <a:ln>
              <a:noFill/>
            </a:ln>
            <a:effectLst/>
          </c:spPr>
          <c:invertIfNegative val="0"/>
          <c:cat>
            <c:strRef>
              <c:f>'1-2．分析　ITシステム全体　財務情報（記入例）'!$C$6:$E$6</c:f>
              <c:strCache>
                <c:ptCount val="3"/>
                <c:pt idx="0">
                  <c:v>FY2017</c:v>
                </c:pt>
                <c:pt idx="1">
                  <c:v>FY2018</c:v>
                </c:pt>
                <c:pt idx="2">
                  <c:v>FY2019</c:v>
                </c:pt>
              </c:strCache>
            </c:strRef>
          </c:cat>
          <c:val>
            <c:numRef>
              <c:f>'1-2．分析　ITシステム全体　財務情報（記入例）'!$C$25:$E$25</c:f>
              <c:numCache>
                <c:formatCode>0.0%</c:formatCode>
                <c:ptCount val="3"/>
                <c:pt idx="0">
                  <c:v>8.5298686850898406E-2</c:v>
                </c:pt>
                <c:pt idx="1">
                  <c:v>8.6176408711151606E-2</c:v>
                </c:pt>
                <c:pt idx="2">
                  <c:v>8.706598746999239E-2</c:v>
                </c:pt>
              </c:numCache>
            </c:numRef>
          </c:val>
          <c:extLst>
            <c:ext xmlns:c16="http://schemas.microsoft.com/office/drawing/2014/chart" uri="{C3380CC4-5D6E-409C-BE32-E72D297353CC}">
              <c16:uniqueId val="{00000001-B8CF-4F58-8A52-EC8982627B74}"/>
            </c:ext>
          </c:extLst>
        </c:ser>
        <c:dLbls>
          <c:showLegendKey val="0"/>
          <c:showVal val="0"/>
          <c:showCatName val="0"/>
          <c:showSerName val="0"/>
          <c:showPercent val="0"/>
          <c:showBubbleSize val="0"/>
        </c:dLbls>
        <c:gapWidth val="219"/>
        <c:overlap val="-27"/>
        <c:axId val="406254528"/>
        <c:axId val="406256168"/>
      </c:barChart>
      <c:catAx>
        <c:axId val="406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06256168"/>
        <c:crosses val="autoZero"/>
        <c:auto val="1"/>
        <c:lblAlgn val="ctr"/>
        <c:lblOffset val="100"/>
        <c:noMultiLvlLbl val="0"/>
      </c:catAx>
      <c:valAx>
        <c:axId val="4062561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062545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207495101033649"/>
          <c:y val="5.9395128430273274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0"/>
          <c:order val="0"/>
          <c:tx>
            <c:strRef>
              <c:f>'1-2．分析　ITシステム全体　財務情報（記入例）'!$B$58</c:f>
              <c:strCache>
                <c:ptCount val="1"/>
                <c:pt idx="0">
                  <c:v>IT関連資産に対するIT関連サービス費用の割合</c:v>
                </c:pt>
              </c:strCache>
            </c:strRef>
          </c:tx>
          <c:spPr>
            <a:solidFill>
              <a:schemeClr val="accent1"/>
            </a:solidFill>
            <a:ln>
              <a:noFill/>
            </a:ln>
            <a:effectLst/>
          </c:spPr>
          <c:invertIfNegative val="0"/>
          <c:cat>
            <c:strRef>
              <c:f>'1-2．分析　ITシステム全体　財務情報（記入例）'!$C$6:$E$6</c:f>
              <c:strCache>
                <c:ptCount val="3"/>
                <c:pt idx="0">
                  <c:v>FY2017</c:v>
                </c:pt>
                <c:pt idx="1">
                  <c:v>FY2018</c:v>
                </c:pt>
                <c:pt idx="2">
                  <c:v>FY2019</c:v>
                </c:pt>
              </c:strCache>
            </c:strRef>
          </c:cat>
          <c:val>
            <c:numRef>
              <c:f>'1-2．分析　ITシステム全体　財務情報（記入例）'!$C$58:$E$58</c:f>
              <c:numCache>
                <c:formatCode>0.0%</c:formatCode>
                <c:ptCount val="3"/>
                <c:pt idx="0">
                  <c:v>1.0909090909090906</c:v>
                </c:pt>
                <c:pt idx="1">
                  <c:v>1.2</c:v>
                </c:pt>
                <c:pt idx="2">
                  <c:v>1.32</c:v>
                </c:pt>
              </c:numCache>
            </c:numRef>
          </c:val>
          <c:extLst>
            <c:ext xmlns:c16="http://schemas.microsoft.com/office/drawing/2014/chart" uri="{C3380CC4-5D6E-409C-BE32-E72D297353CC}">
              <c16:uniqueId val="{00000000-7335-42B6-9E50-A5FDF56E44B2}"/>
            </c:ext>
          </c:extLst>
        </c:ser>
        <c:dLbls>
          <c:showLegendKey val="0"/>
          <c:showVal val="0"/>
          <c:showCatName val="0"/>
          <c:showSerName val="0"/>
          <c:showPercent val="0"/>
          <c:showBubbleSize val="0"/>
        </c:dLbls>
        <c:gapWidth val="219"/>
        <c:overlap val="-27"/>
        <c:axId val="610499560"/>
        <c:axId val="610498248"/>
      </c:barChart>
      <c:catAx>
        <c:axId val="610499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0498248"/>
        <c:crosses val="autoZero"/>
        <c:auto val="1"/>
        <c:lblAlgn val="ctr"/>
        <c:lblOffset val="100"/>
        <c:noMultiLvlLbl val="0"/>
      </c:catAx>
      <c:valAx>
        <c:axId val="6104982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6104995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en-US" altLang="ja-JP" sz="1100"/>
              <a:t>IT</a:t>
            </a:r>
            <a:r>
              <a:rPr lang="ja-JP" altLang="en-US" sz="1100"/>
              <a:t>関連費用の内訳</a:t>
            </a:r>
            <a:endParaRPr lang="ja-JP" sz="1100"/>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percentStacked"/>
        <c:varyColors val="0"/>
        <c:ser>
          <c:idx val="0"/>
          <c:order val="0"/>
          <c:tx>
            <c:strRef>
              <c:f>'1-2．分析　ITシステム全体　財務情報（記入例）'!$B$41</c:f>
              <c:strCache>
                <c:ptCount val="1"/>
                <c:pt idx="0">
                  <c:v>IT関連費用（バリューアップ）</c:v>
                </c:pt>
              </c:strCache>
            </c:strRef>
          </c:tx>
          <c:spPr>
            <a:solidFill>
              <a:schemeClr val="accent1"/>
            </a:solidFill>
            <a:ln>
              <a:noFill/>
            </a:ln>
            <a:effectLst/>
          </c:spPr>
          <c:invertIfNegative val="0"/>
          <c:cat>
            <c:strRef>
              <c:f>'1-2．分析　ITシステム全体　財務情報（記入例）'!$C$6:$E$6</c:f>
              <c:strCache>
                <c:ptCount val="3"/>
                <c:pt idx="0">
                  <c:v>FY2017</c:v>
                </c:pt>
                <c:pt idx="1">
                  <c:v>FY2018</c:v>
                </c:pt>
                <c:pt idx="2">
                  <c:v>FY2019</c:v>
                </c:pt>
              </c:strCache>
            </c:strRef>
          </c:cat>
          <c:val>
            <c:numRef>
              <c:f>'1-2．分析　ITシステム全体　財務情報（記入例）'!$C$41:$E$41</c:f>
              <c:numCache>
                <c:formatCode>#,##0.0;[Red]\-#,##0.0</c:formatCode>
                <c:ptCount val="3"/>
                <c:pt idx="0">
                  <c:v>350.06158033604709</c:v>
                </c:pt>
                <c:pt idx="1">
                  <c:v>432.88437775816413</c:v>
                </c:pt>
                <c:pt idx="2">
                  <c:v>520.44999999999993</c:v>
                </c:pt>
              </c:numCache>
            </c:numRef>
          </c:val>
          <c:extLst>
            <c:ext xmlns:c16="http://schemas.microsoft.com/office/drawing/2014/chart" uri="{C3380CC4-5D6E-409C-BE32-E72D297353CC}">
              <c16:uniqueId val="{00000000-6828-4DAA-B511-4BED31C79830}"/>
            </c:ext>
          </c:extLst>
        </c:ser>
        <c:ser>
          <c:idx val="1"/>
          <c:order val="1"/>
          <c:tx>
            <c:strRef>
              <c:f>'1-2．分析　ITシステム全体　財務情報（記入例）'!$B$42</c:f>
              <c:strCache>
                <c:ptCount val="1"/>
                <c:pt idx="0">
                  <c:v>IT関連費用（ランザビジネス）</c:v>
                </c:pt>
              </c:strCache>
            </c:strRef>
          </c:tx>
          <c:spPr>
            <a:solidFill>
              <a:schemeClr val="accent2"/>
            </a:solidFill>
            <a:ln>
              <a:noFill/>
            </a:ln>
            <a:effectLst/>
          </c:spPr>
          <c:invertIfNegative val="0"/>
          <c:cat>
            <c:strRef>
              <c:f>'1-2．分析　ITシステム全体　財務情報（記入例）'!$C$6:$E$6</c:f>
              <c:strCache>
                <c:ptCount val="3"/>
                <c:pt idx="0">
                  <c:v>FY2017</c:v>
                </c:pt>
                <c:pt idx="1">
                  <c:v>FY2018</c:v>
                </c:pt>
                <c:pt idx="2">
                  <c:v>FY2019</c:v>
                </c:pt>
              </c:strCache>
            </c:strRef>
          </c:cat>
          <c:val>
            <c:numRef>
              <c:f>'1-2．分析　ITシステム全体　財務情報（記入例）'!$C$42:$E$42</c:f>
              <c:numCache>
                <c:formatCode>#,##0.0;[Red]\-#,##0.0</c:formatCode>
                <c:ptCount val="3"/>
                <c:pt idx="0">
                  <c:v>1050.1847410081414</c:v>
                </c:pt>
                <c:pt idx="1">
                  <c:v>1010.063548102383</c:v>
                </c:pt>
                <c:pt idx="2">
                  <c:v>966.55000000000007</c:v>
                </c:pt>
              </c:numCache>
            </c:numRef>
          </c:val>
          <c:extLst>
            <c:ext xmlns:c16="http://schemas.microsoft.com/office/drawing/2014/chart" uri="{C3380CC4-5D6E-409C-BE32-E72D297353CC}">
              <c16:uniqueId val="{00000001-6828-4DAA-B511-4BED31C79830}"/>
            </c:ext>
          </c:extLst>
        </c:ser>
        <c:dLbls>
          <c:showLegendKey val="0"/>
          <c:showVal val="0"/>
          <c:showCatName val="0"/>
          <c:showSerName val="0"/>
          <c:showPercent val="0"/>
          <c:showBubbleSize val="0"/>
        </c:dLbls>
        <c:gapWidth val="150"/>
        <c:overlap val="100"/>
        <c:axId val="444609328"/>
        <c:axId val="444600144"/>
      </c:barChart>
      <c:catAx>
        <c:axId val="44460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44600144"/>
        <c:crosses val="autoZero"/>
        <c:auto val="1"/>
        <c:lblAlgn val="ctr"/>
        <c:lblOffset val="100"/>
        <c:noMultiLvlLbl val="0"/>
      </c:catAx>
      <c:valAx>
        <c:axId val="4446001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446093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r>
              <a:rPr lang="en-US" altLang="ja-JP"/>
              <a:t>IT</a:t>
            </a:r>
            <a:r>
              <a:rPr lang="ja-JP" altLang="en-US"/>
              <a:t>システム全体の評価</a:t>
            </a:r>
            <a:endParaRPr lang="ja-JP"/>
          </a:p>
        </c:rich>
      </c:tx>
      <c:overlay val="0"/>
      <c:spPr>
        <a:noFill/>
        <a:ln>
          <a:noFill/>
        </a:ln>
        <a:effectLst/>
      </c:spPr>
      <c:txPr>
        <a:bodyPr rot="0" spcFirstLastPara="1" vertOverflow="ellipsis" vert="horz" wrap="square" anchor="ctr" anchorCtr="1"/>
        <a:lstStyle/>
        <a:p>
          <a:pPr>
            <a:defRPr sz="132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title>
    <c:autoTitleDeleted val="0"/>
    <c:plotArea>
      <c:layout/>
      <c:barChart>
        <c:barDir val="col"/>
        <c:grouping val="clustered"/>
        <c:varyColors val="0"/>
        <c:ser>
          <c:idx val="2"/>
          <c:order val="0"/>
          <c:tx>
            <c:strRef>
              <c:f>'1-4．評価結果　ITシステム全体（記入例）'!$D$1</c:f>
              <c:strCache>
                <c:ptCount val="1"/>
                <c:pt idx="0">
                  <c:v>点数</c:v>
                </c:pt>
              </c:strCache>
            </c:strRef>
          </c:tx>
          <c:spPr>
            <a:solidFill>
              <a:schemeClr val="accent2"/>
            </a:solidFill>
            <a:ln>
              <a:noFill/>
            </a:ln>
            <a:effectLst/>
          </c:spPr>
          <c:invertIfNegative val="0"/>
          <c:cat>
            <c:strRef>
              <c:f>'1-4．評価結果　ITシステム全体（記入例）'!$B$2:$B$7</c:f>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f>'1-4．評価結果　ITシステム全体（記入例）'!$D$2:$D$7</c:f>
              <c:numCache>
                <c:formatCode>#,##0.0;[Red]\-#,##0.0</c:formatCode>
                <c:ptCount val="6"/>
                <c:pt idx="0">
                  <c:v>6.666666666666667</c:v>
                </c:pt>
                <c:pt idx="1">
                  <c:v>1.6666666666666667</c:v>
                </c:pt>
                <c:pt idx="2">
                  <c:v>10</c:v>
                </c:pt>
                <c:pt idx="3">
                  <c:v>8.8888888888888893</c:v>
                </c:pt>
                <c:pt idx="4">
                  <c:v>11.666666666666668</c:v>
                </c:pt>
                <c:pt idx="5">
                  <c:v>6.666666666666667</c:v>
                </c:pt>
              </c:numCache>
            </c:numRef>
          </c:val>
          <c:extLst>
            <c:ext xmlns:c16="http://schemas.microsoft.com/office/drawing/2014/chart" uri="{C3380CC4-5D6E-409C-BE32-E72D297353CC}">
              <c16:uniqueId val="{00000000-0DB1-4D0B-A26D-9FA83DB0F85C}"/>
            </c:ext>
          </c:extLst>
        </c:ser>
        <c:ser>
          <c:idx val="0"/>
          <c:order val="1"/>
          <c:tx>
            <c:strRef>
              <c:f>'1-4．評価結果　ITシステム全体（記入例）'!$E$1</c:f>
              <c:strCache>
                <c:ptCount val="1"/>
                <c:pt idx="0">
                  <c:v>配点</c:v>
                </c:pt>
              </c:strCache>
            </c:strRef>
          </c:tx>
          <c:spPr>
            <a:solidFill>
              <a:schemeClr val="accent3"/>
            </a:solidFill>
            <a:ln>
              <a:noFill/>
            </a:ln>
            <a:effectLst/>
          </c:spPr>
          <c:invertIfNegative val="0"/>
          <c:cat>
            <c:strRef>
              <c:f>'1-4．評価結果　ITシステム全体（記入例）'!$B$2:$B$7</c:f>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f>'1-4．評価結果　ITシステム全体（記入例）'!$E$2:$E$7</c:f>
              <c:numCache>
                <c:formatCode>#,##0.0;[Red]\-#,##0.0</c:formatCode>
                <c:ptCount val="6"/>
                <c:pt idx="0">
                  <c:v>16.666666666666668</c:v>
                </c:pt>
                <c:pt idx="1">
                  <c:v>16.666666666666668</c:v>
                </c:pt>
                <c:pt idx="2">
                  <c:v>16.666666666666668</c:v>
                </c:pt>
                <c:pt idx="3">
                  <c:v>16.666666666666668</c:v>
                </c:pt>
                <c:pt idx="4">
                  <c:v>16.666666666666668</c:v>
                </c:pt>
                <c:pt idx="5">
                  <c:v>16.666666666666668</c:v>
                </c:pt>
              </c:numCache>
            </c:numRef>
          </c:val>
          <c:extLst>
            <c:ext xmlns:c16="http://schemas.microsoft.com/office/drawing/2014/chart" uri="{C3380CC4-5D6E-409C-BE32-E72D297353CC}">
              <c16:uniqueId val="{00000001-0DB1-4D0B-A26D-9FA83DB0F85C}"/>
            </c:ext>
          </c:extLst>
        </c:ser>
        <c:dLbls>
          <c:showLegendKey val="0"/>
          <c:showVal val="0"/>
          <c:showCatName val="0"/>
          <c:showSerName val="0"/>
          <c:showPercent val="0"/>
          <c:showBubbleSize val="0"/>
        </c:dLbls>
        <c:gapWidth val="219"/>
        <c:axId val="418314664"/>
        <c:axId val="418316632"/>
      </c:barChart>
      <c:lineChart>
        <c:grouping val="standard"/>
        <c:varyColors val="0"/>
        <c:dLbls>
          <c:showLegendKey val="0"/>
          <c:showVal val="0"/>
          <c:showCatName val="0"/>
          <c:showSerName val="0"/>
          <c:showPercent val="0"/>
          <c:showBubbleSize val="0"/>
        </c:dLbls>
        <c:marker val="1"/>
        <c:smooth val="0"/>
        <c:axId val="418823312"/>
        <c:axId val="418828232"/>
        <c:extLst>
          <c:ext xmlns:c15="http://schemas.microsoft.com/office/drawing/2012/chart" uri="{02D57815-91ED-43cb-92C2-25804820EDAC}">
            <c15:filteredLineSeries>
              <c15:ser>
                <c:idx val="1"/>
                <c:order val="2"/>
                <c:tx>
                  <c:strRef>
                    <c:extLst>
                      <c:ext uri="{02D57815-91ED-43cb-92C2-25804820EDAC}">
                        <c15:formulaRef>
                          <c15:sqref>'1-4．評価結果　ITシステム全体（記入例）'!$C$1</c15:sqref>
                        </c15:formulaRef>
                      </c:ext>
                    </c:extLst>
                    <c:strCache>
                      <c:ptCount val="1"/>
                      <c:pt idx="0">
                        <c:v>割合（%）</c:v>
                      </c:pt>
                    </c:strCache>
                  </c:strRef>
                </c:tx>
                <c:spPr>
                  <a:ln w="28575" cap="rnd">
                    <a:solidFill>
                      <a:schemeClr val="accent2"/>
                    </a:solidFill>
                    <a:round/>
                  </a:ln>
                  <a:effectLst/>
                </c:spPr>
                <c:marker>
                  <c:symbol val="none"/>
                </c:marker>
                <c:cat>
                  <c:strRef>
                    <c:extLst>
                      <c:ext uri="{02D57815-91ED-43cb-92C2-25804820EDAC}">
                        <c15:formulaRef>
                          <c15:sqref>'1-4．評価結果　ITシステム全体（記入例）'!$B$2:$B$7</c15:sqref>
                        </c15:formulaRef>
                      </c:ext>
                    </c:extLst>
                    <c:strCache>
                      <c:ptCount val="6"/>
                      <c:pt idx="0">
                        <c:v>機能システム間の独立性</c:v>
                      </c:pt>
                      <c:pt idx="1">
                        <c:v>データ活用の仕組み</c:v>
                      </c:pt>
                      <c:pt idx="2">
                        <c:v>運用の標準化</c:v>
                      </c:pt>
                      <c:pt idx="3">
                        <c:v>プロジェクトマネジメント、品質</c:v>
                      </c:pt>
                      <c:pt idx="4">
                        <c:v>セキュリティ、プライバシー</c:v>
                      </c:pt>
                      <c:pt idx="5">
                        <c:v>CIO、デジタル人材</c:v>
                      </c:pt>
                    </c:strCache>
                  </c:strRef>
                </c:cat>
                <c:val>
                  <c:numRef>
                    <c:extLst>
                      <c:ext uri="{02D57815-91ED-43cb-92C2-25804820EDAC}">
                        <c15:formulaRef>
                          <c15:sqref>'1-4．評価結果　ITシステム全体（記入例）'!$C$2:$C$7</c15:sqref>
                        </c15:formulaRef>
                      </c:ext>
                    </c:extLst>
                    <c:numCache>
                      <c:formatCode>0%</c:formatCode>
                      <c:ptCount val="6"/>
                      <c:pt idx="0">
                        <c:v>0.39999999999999997</c:v>
                      </c:pt>
                      <c:pt idx="1">
                        <c:v>9.9999999999999992E-2</c:v>
                      </c:pt>
                      <c:pt idx="2">
                        <c:v>0.6</c:v>
                      </c:pt>
                      <c:pt idx="3">
                        <c:v>0.53333333333333333</c:v>
                      </c:pt>
                      <c:pt idx="4">
                        <c:v>0.70000000000000007</c:v>
                      </c:pt>
                      <c:pt idx="5">
                        <c:v>0.39999999999999997</c:v>
                      </c:pt>
                    </c:numCache>
                  </c:numRef>
                </c:val>
                <c:smooth val="0"/>
                <c:extLst>
                  <c:ext xmlns:c16="http://schemas.microsoft.com/office/drawing/2014/chart" uri="{C3380CC4-5D6E-409C-BE32-E72D297353CC}">
                    <c16:uniqueId val="{00000002-0DB1-4D0B-A26D-9FA83DB0F85C}"/>
                  </c:ext>
                </c:extLst>
              </c15:ser>
            </c15:filteredLineSeries>
          </c:ext>
        </c:extLst>
      </c:lineChart>
      <c:catAx>
        <c:axId val="41831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6632"/>
        <c:crosses val="autoZero"/>
        <c:auto val="1"/>
        <c:lblAlgn val="ctr"/>
        <c:lblOffset val="100"/>
        <c:noMultiLvlLbl val="0"/>
      </c:catAx>
      <c:valAx>
        <c:axId val="418316632"/>
        <c:scaling>
          <c:orientation val="minMax"/>
        </c:scaling>
        <c:delete val="0"/>
        <c:axPos val="l"/>
        <c:majorGridlines>
          <c:spPr>
            <a:ln w="9525" cap="flat" cmpd="sng" algn="ctr">
              <a:solidFill>
                <a:schemeClr val="tx1">
                  <a:lumMod val="15000"/>
                  <a:lumOff val="85000"/>
                </a:schemeClr>
              </a:solidFill>
              <a:round/>
            </a:ln>
            <a:effectLst/>
          </c:spPr>
        </c:majorGridlines>
        <c:numFmt formatCode="#,##0.0;[Red]\-#,##0.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314664"/>
        <c:crosses val="autoZero"/>
        <c:crossBetween val="between"/>
      </c:valAx>
      <c:valAx>
        <c:axId val="418828232"/>
        <c:scaling>
          <c:orientation val="minMax"/>
          <c:max val="1"/>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crossAx val="418823312"/>
        <c:crosses val="max"/>
        <c:crossBetween val="between"/>
      </c:valAx>
      <c:catAx>
        <c:axId val="418823312"/>
        <c:scaling>
          <c:orientation val="minMax"/>
        </c:scaling>
        <c:delete val="1"/>
        <c:axPos val="b"/>
        <c:numFmt formatCode="General" sourceLinked="1"/>
        <c:majorTickMark val="out"/>
        <c:minorTickMark val="none"/>
        <c:tickLblPos val="nextTo"/>
        <c:crossAx val="41882823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latin typeface="Meiryo UI" panose="020B0604030504040204" pitchFamily="50" charset="-128"/>
          <a:ea typeface="Meiryo UI" panose="020B0604030504040204" pitchFamily="50"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creativecommons.org/licenses/by/4.0/legalcode.ja"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37</xdr:row>
      <xdr:rowOff>0</xdr:rowOff>
    </xdr:from>
    <xdr:to>
      <xdr:col>2</xdr:col>
      <xdr:colOff>1743607</xdr:colOff>
      <xdr:row>40</xdr:row>
      <xdr:rowOff>126465</xdr:rowOff>
    </xdr:to>
    <xdr:pic>
      <xdr:nvPicPr>
        <xdr:cNvPr id="2" name="図 1">
          <a:extLst>
            <a:ext uri="{FF2B5EF4-FFF2-40B4-BE49-F238E27FC236}">
              <a16:creationId xmlns:a16="http://schemas.microsoft.com/office/drawing/2014/main" id="{B2B65A52-39B1-44B2-86B0-7EFB2959CF15}"/>
            </a:ext>
          </a:extLst>
        </xdr:cNvPr>
        <xdr:cNvPicPr>
          <a:picLocks noChangeAspect="1"/>
        </xdr:cNvPicPr>
      </xdr:nvPicPr>
      <xdr:blipFill>
        <a:blip xmlns:r="http://schemas.openxmlformats.org/officeDocument/2006/relationships" r:embed="rId1"/>
        <a:stretch>
          <a:fillRect/>
        </a:stretch>
      </xdr:blipFill>
      <xdr:spPr>
        <a:xfrm>
          <a:off x="1187824" y="8269941"/>
          <a:ext cx="1743607" cy="731583"/>
        </a:xfrm>
        <a:prstGeom prst="rect">
          <a:avLst/>
        </a:prstGeom>
      </xdr:spPr>
    </xdr:pic>
    <xdr:clientData/>
  </xdr:twoCellAnchor>
  <xdr:twoCellAnchor>
    <xdr:from>
      <xdr:col>2</xdr:col>
      <xdr:colOff>1841127</xdr:colOff>
      <xdr:row>15</xdr:row>
      <xdr:rowOff>57151</xdr:rowOff>
    </xdr:from>
    <xdr:to>
      <xdr:col>4</xdr:col>
      <xdr:colOff>117102</xdr:colOff>
      <xdr:row>18</xdr:row>
      <xdr:rowOff>104776</xdr:rowOff>
    </xdr:to>
    <xdr:sp macro="" textlink="">
      <xdr:nvSpPr>
        <xdr:cNvPr id="56" name="矢印: 五方向 55">
          <a:extLst>
            <a:ext uri="{FF2B5EF4-FFF2-40B4-BE49-F238E27FC236}">
              <a16:creationId xmlns:a16="http://schemas.microsoft.com/office/drawing/2014/main" id="{716FEA73-87F1-4DE1-A6C7-0732C8ADF24B}"/>
            </a:ext>
          </a:extLst>
        </xdr:cNvPr>
        <xdr:cNvSpPr/>
      </xdr:nvSpPr>
      <xdr:spPr>
        <a:xfrm>
          <a:off x="3031752" y="2057401"/>
          <a:ext cx="1743075" cy="647700"/>
        </a:xfrm>
        <a:prstGeom prst="homePlate">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機能システム</a:t>
          </a:r>
          <a:r>
            <a:rPr kumimoji="1" lang="en-US" altLang="ja-JP" sz="1100">
              <a:latin typeface="Meiryo UI" panose="020B0604030504040204" pitchFamily="50" charset="-128"/>
              <a:ea typeface="Meiryo UI" panose="020B0604030504040204" pitchFamily="50" charset="-128"/>
            </a:rPr>
            <a:t>A</a:t>
          </a:r>
          <a:r>
            <a:rPr kumimoji="1" lang="ja-JP" altLang="en-US" sz="1100">
              <a:latin typeface="Meiryo UI" panose="020B0604030504040204" pitchFamily="50" charset="-128"/>
              <a:ea typeface="Meiryo UI" panose="020B0604030504040204" pitchFamily="50" charset="-128"/>
            </a:rPr>
            <a:t>の評価</a:t>
          </a:r>
        </a:p>
      </xdr:txBody>
    </xdr:sp>
    <xdr:clientData/>
  </xdr:twoCellAnchor>
  <xdr:twoCellAnchor>
    <xdr:from>
      <xdr:col>2</xdr:col>
      <xdr:colOff>1841127</xdr:colOff>
      <xdr:row>18</xdr:row>
      <xdr:rowOff>190501</xdr:rowOff>
    </xdr:from>
    <xdr:to>
      <xdr:col>4</xdr:col>
      <xdr:colOff>117102</xdr:colOff>
      <xdr:row>22</xdr:row>
      <xdr:rowOff>38101</xdr:rowOff>
    </xdr:to>
    <xdr:sp macro="" textlink="">
      <xdr:nvSpPr>
        <xdr:cNvPr id="57" name="矢印: 五方向 56">
          <a:extLst>
            <a:ext uri="{FF2B5EF4-FFF2-40B4-BE49-F238E27FC236}">
              <a16:creationId xmlns:a16="http://schemas.microsoft.com/office/drawing/2014/main" id="{31EAB854-DBA9-4F46-90C3-FED91175C4D7}"/>
            </a:ext>
          </a:extLst>
        </xdr:cNvPr>
        <xdr:cNvSpPr/>
      </xdr:nvSpPr>
      <xdr:spPr>
        <a:xfrm>
          <a:off x="3031752" y="2790826"/>
          <a:ext cx="1743075" cy="647700"/>
        </a:xfrm>
        <a:prstGeom prst="homePlate">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機能システム</a:t>
          </a:r>
          <a:r>
            <a:rPr kumimoji="1" lang="en-US" altLang="ja-JP" sz="1100">
              <a:latin typeface="Meiryo UI" panose="020B0604030504040204" pitchFamily="50" charset="-128"/>
              <a:ea typeface="Meiryo UI" panose="020B0604030504040204" pitchFamily="50" charset="-128"/>
            </a:rPr>
            <a:t>B</a:t>
          </a:r>
          <a:r>
            <a:rPr kumimoji="1" lang="ja-JP" altLang="en-US" sz="1100">
              <a:latin typeface="Meiryo UI" panose="020B0604030504040204" pitchFamily="50" charset="-128"/>
              <a:ea typeface="Meiryo UI" panose="020B0604030504040204" pitchFamily="50" charset="-128"/>
            </a:rPr>
            <a:t>の評価</a:t>
          </a:r>
        </a:p>
      </xdr:txBody>
    </xdr:sp>
    <xdr:clientData/>
  </xdr:twoCellAnchor>
  <xdr:oneCellAnchor>
    <xdr:from>
      <xdr:col>2</xdr:col>
      <xdr:colOff>2389228</xdr:colOff>
      <xdr:row>22</xdr:row>
      <xdr:rowOff>171450</xdr:rowOff>
    </xdr:from>
    <xdr:ext cx="423449" cy="447675"/>
    <xdr:sp macro="" textlink="">
      <xdr:nvSpPr>
        <xdr:cNvPr id="58" name="テキスト ボックス 57">
          <a:extLst>
            <a:ext uri="{FF2B5EF4-FFF2-40B4-BE49-F238E27FC236}">
              <a16:creationId xmlns:a16="http://schemas.microsoft.com/office/drawing/2014/main" id="{91988C4E-4CE6-458C-9B67-BAC9D691649E}"/>
            </a:ext>
          </a:extLst>
        </xdr:cNvPr>
        <xdr:cNvSpPr txBox="1"/>
      </xdr:nvSpPr>
      <xdr:spPr>
        <a:xfrm>
          <a:off x="3579853" y="3571875"/>
          <a:ext cx="423449"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lIns="0" tIns="0" rIns="0" bIns="0" rtlCol="0" anchor="t">
          <a:spAutoFit/>
        </a:bodyPr>
        <a:lstStyle/>
        <a:p>
          <a:r>
            <a:rPr kumimoji="1" lang="en-US" altLang="ja-JP" sz="2000" b="1">
              <a:solidFill>
                <a:sysClr val="windowText" lastClr="000000"/>
              </a:solidFill>
              <a:latin typeface="Meiryo UI" panose="020B0604030504040204" pitchFamily="50" charset="-128"/>
              <a:ea typeface="Meiryo UI" panose="020B0604030504040204" pitchFamily="50" charset="-128"/>
            </a:rPr>
            <a:t>…</a:t>
          </a:r>
          <a:endParaRPr kumimoji="1" lang="ja-JP" altLang="en-US" sz="20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twoCellAnchor>
    <xdr:from>
      <xdr:col>2</xdr:col>
      <xdr:colOff>1934865</xdr:colOff>
      <xdr:row>16</xdr:row>
      <xdr:rowOff>115422</xdr:rowOff>
    </xdr:from>
    <xdr:to>
      <xdr:col>3</xdr:col>
      <xdr:colOff>753989</xdr:colOff>
      <xdr:row>18</xdr:row>
      <xdr:rowOff>95251</xdr:rowOff>
    </xdr:to>
    <xdr:sp macro="" textlink="">
      <xdr:nvSpPr>
        <xdr:cNvPr id="60" name="フローチャート: 複数書類 59">
          <a:extLst>
            <a:ext uri="{FF2B5EF4-FFF2-40B4-BE49-F238E27FC236}">
              <a16:creationId xmlns:a16="http://schemas.microsoft.com/office/drawing/2014/main" id="{C898DAFC-55A2-409F-9512-F805908AD614}"/>
            </a:ext>
          </a:extLst>
        </xdr:cNvPr>
        <xdr:cNvSpPr/>
      </xdr:nvSpPr>
      <xdr:spPr>
        <a:xfrm>
          <a:off x="3125490" y="2315697"/>
          <a:ext cx="1438499" cy="379879"/>
        </a:xfrm>
        <a:prstGeom prst="flowChartMultidocument">
          <a:avLst/>
        </a:prstGeom>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シート　</a:t>
          </a:r>
          <a:r>
            <a:rPr kumimoji="1" lang="en-US" altLang="ja-JP" sz="1100">
              <a:latin typeface="Meiryo UI" panose="020B0604030504040204" pitchFamily="50" charset="-128"/>
              <a:ea typeface="Meiryo UI" panose="020B0604030504040204" pitchFamily="50" charset="-128"/>
            </a:rPr>
            <a:t>2-1,…,2-8</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2</xdr:col>
      <xdr:colOff>1953915</xdr:colOff>
      <xdr:row>20</xdr:row>
      <xdr:rowOff>58272</xdr:rowOff>
    </xdr:from>
    <xdr:to>
      <xdr:col>3</xdr:col>
      <xdr:colOff>773039</xdr:colOff>
      <xdr:row>22</xdr:row>
      <xdr:rowOff>38101</xdr:rowOff>
    </xdr:to>
    <xdr:sp macro="" textlink="">
      <xdr:nvSpPr>
        <xdr:cNvPr id="61" name="フローチャート: 複数書類 60">
          <a:extLst>
            <a:ext uri="{FF2B5EF4-FFF2-40B4-BE49-F238E27FC236}">
              <a16:creationId xmlns:a16="http://schemas.microsoft.com/office/drawing/2014/main" id="{785F96B2-94AC-4474-8BFD-9DDB704BABB9}"/>
            </a:ext>
          </a:extLst>
        </xdr:cNvPr>
        <xdr:cNvSpPr/>
      </xdr:nvSpPr>
      <xdr:spPr>
        <a:xfrm>
          <a:off x="3144540" y="3058647"/>
          <a:ext cx="1438499" cy="379879"/>
        </a:xfrm>
        <a:prstGeom prst="flowChartMultidocument">
          <a:avLst/>
        </a:prstGeom>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シート　</a:t>
          </a:r>
          <a:r>
            <a:rPr kumimoji="1" lang="en-US" altLang="ja-JP" sz="1100">
              <a:latin typeface="Meiryo UI" panose="020B0604030504040204" pitchFamily="50" charset="-128"/>
              <a:ea typeface="Meiryo UI" panose="020B0604030504040204" pitchFamily="50" charset="-128"/>
            </a:rPr>
            <a:t>2-1,…,2-8</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4</xdr:col>
      <xdr:colOff>590550</xdr:colOff>
      <xdr:row>15</xdr:row>
      <xdr:rowOff>77322</xdr:rowOff>
    </xdr:from>
    <xdr:to>
      <xdr:col>4</xdr:col>
      <xdr:colOff>2329702</xdr:colOff>
      <xdr:row>18</xdr:row>
      <xdr:rowOff>124947</xdr:rowOff>
    </xdr:to>
    <xdr:sp macro="" textlink="">
      <xdr:nvSpPr>
        <xdr:cNvPr id="63" name="矢印: 五方向 62">
          <a:extLst>
            <a:ext uri="{FF2B5EF4-FFF2-40B4-BE49-F238E27FC236}">
              <a16:creationId xmlns:a16="http://schemas.microsoft.com/office/drawing/2014/main" id="{4D4A2133-4F88-4F01-8822-2C10C19EC923}"/>
            </a:ext>
          </a:extLst>
        </xdr:cNvPr>
        <xdr:cNvSpPr/>
      </xdr:nvSpPr>
      <xdr:spPr>
        <a:xfrm>
          <a:off x="5248275" y="2077572"/>
          <a:ext cx="1739152" cy="647700"/>
        </a:xfrm>
        <a:prstGeom prst="homePlate">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ja-JP" altLang="en-US" sz="1100">
              <a:latin typeface="Meiryo UI" panose="020B0604030504040204" pitchFamily="50" charset="-128"/>
              <a:ea typeface="Meiryo UI" panose="020B0604030504040204" pitchFamily="50" charset="-128"/>
            </a:rPr>
            <a:t>総合評価</a:t>
          </a:r>
        </a:p>
      </xdr:txBody>
    </xdr:sp>
    <xdr:clientData/>
  </xdr:twoCellAnchor>
  <xdr:twoCellAnchor>
    <xdr:from>
      <xdr:col>4</xdr:col>
      <xdr:colOff>677565</xdr:colOff>
      <xdr:row>16</xdr:row>
      <xdr:rowOff>143997</xdr:rowOff>
    </xdr:from>
    <xdr:to>
      <xdr:col>4</xdr:col>
      <xdr:colOff>2116064</xdr:colOff>
      <xdr:row>18</xdr:row>
      <xdr:rowOff>123826</xdr:rowOff>
    </xdr:to>
    <xdr:sp macro="" textlink="">
      <xdr:nvSpPr>
        <xdr:cNvPr id="64" name="フローチャート: 複数書類 63">
          <a:extLst>
            <a:ext uri="{FF2B5EF4-FFF2-40B4-BE49-F238E27FC236}">
              <a16:creationId xmlns:a16="http://schemas.microsoft.com/office/drawing/2014/main" id="{646481A5-D8F8-486E-A093-3608F29A0353}"/>
            </a:ext>
          </a:extLst>
        </xdr:cNvPr>
        <xdr:cNvSpPr/>
      </xdr:nvSpPr>
      <xdr:spPr>
        <a:xfrm>
          <a:off x="5335290" y="2344272"/>
          <a:ext cx="1438499" cy="379879"/>
        </a:xfrm>
        <a:prstGeom prst="flowChartMultidocument">
          <a:avLst/>
        </a:prstGeom>
        <a:ln w="9525"/>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b="0">
              <a:latin typeface="Meiryo UI" panose="020B0604030504040204" pitchFamily="50" charset="-128"/>
              <a:ea typeface="Meiryo UI" panose="020B0604030504040204" pitchFamily="50" charset="-128"/>
            </a:rPr>
            <a:t>シート　</a:t>
          </a:r>
          <a:r>
            <a:rPr kumimoji="1" lang="en-US" altLang="ja-JP" sz="1100" b="0">
              <a:latin typeface="Meiryo UI" panose="020B0604030504040204" pitchFamily="50" charset="-128"/>
              <a:ea typeface="Meiryo UI" panose="020B0604030504040204" pitchFamily="50" charset="-128"/>
            </a:rPr>
            <a:t>3-1,3-2</a:t>
          </a:r>
          <a:endParaRPr kumimoji="1" lang="ja-JP" altLang="en-US" sz="1100" b="0">
            <a:latin typeface="Meiryo UI" panose="020B0604030504040204" pitchFamily="50" charset="-128"/>
            <a:ea typeface="Meiryo UI" panose="020B0604030504040204" pitchFamily="50" charset="-128"/>
          </a:endParaRPr>
        </a:p>
      </xdr:txBody>
    </xdr:sp>
    <xdr:clientData/>
  </xdr:twoCellAnchor>
  <xdr:oneCellAnchor>
    <xdr:from>
      <xdr:col>2</xdr:col>
      <xdr:colOff>1836778</xdr:colOff>
      <xdr:row>14</xdr:row>
      <xdr:rowOff>0</xdr:rowOff>
    </xdr:from>
    <xdr:ext cx="582532" cy="254044"/>
    <xdr:sp macro="" textlink="">
      <xdr:nvSpPr>
        <xdr:cNvPr id="66" name="テキスト ボックス 65">
          <a:extLst>
            <a:ext uri="{FF2B5EF4-FFF2-40B4-BE49-F238E27FC236}">
              <a16:creationId xmlns:a16="http://schemas.microsoft.com/office/drawing/2014/main" id="{AED8ED7C-89EB-440F-88C1-AC0DA7BBEB69}"/>
            </a:ext>
          </a:extLst>
        </xdr:cNvPr>
        <xdr:cNvSpPr txBox="1"/>
      </xdr:nvSpPr>
      <xdr:spPr>
        <a:xfrm>
          <a:off x="3027403" y="1800225"/>
          <a:ext cx="582532" cy="254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r>
            <a:rPr kumimoji="1" lang="ja-JP" altLang="en-US" sz="1200" b="1">
              <a:solidFill>
                <a:sysClr val="windowText" lastClr="000000"/>
              </a:solidFill>
              <a:latin typeface="Meiryo UI" panose="020B0604030504040204" pitchFamily="50" charset="-128"/>
              <a:ea typeface="Meiryo UI" panose="020B0604030504040204" pitchFamily="50" charset="-128"/>
            </a:rPr>
            <a:t>ステップ</a:t>
          </a:r>
          <a:r>
            <a:rPr kumimoji="1" lang="en-US" altLang="ja-JP" sz="1200" b="1">
              <a:solidFill>
                <a:sysClr val="windowText" lastClr="000000"/>
              </a:solidFill>
              <a:latin typeface="Meiryo UI" panose="020B0604030504040204" pitchFamily="50" charset="-128"/>
              <a:ea typeface="Meiryo UI" panose="020B0604030504040204" pitchFamily="50" charset="-128"/>
            </a:rPr>
            <a:t>2</a:t>
          </a:r>
          <a:endParaRPr kumimoji="1" lang="ja-JP" altLang="en-US" sz="12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oneCellAnchor>
    <xdr:from>
      <xdr:col>4</xdr:col>
      <xdr:colOff>598528</xdr:colOff>
      <xdr:row>14</xdr:row>
      <xdr:rowOff>9525</xdr:rowOff>
    </xdr:from>
    <xdr:ext cx="582532" cy="254044"/>
    <xdr:sp macro="" textlink="">
      <xdr:nvSpPr>
        <xdr:cNvPr id="67" name="テキスト ボックス 66">
          <a:extLst>
            <a:ext uri="{FF2B5EF4-FFF2-40B4-BE49-F238E27FC236}">
              <a16:creationId xmlns:a16="http://schemas.microsoft.com/office/drawing/2014/main" id="{6ACA8294-C5BC-46CF-834E-3FFC8CFE5310}"/>
            </a:ext>
          </a:extLst>
        </xdr:cNvPr>
        <xdr:cNvSpPr txBox="1"/>
      </xdr:nvSpPr>
      <xdr:spPr>
        <a:xfrm>
          <a:off x="5256253" y="1809750"/>
          <a:ext cx="582532" cy="254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r>
            <a:rPr kumimoji="1" lang="ja-JP" altLang="en-US" sz="1200" b="1">
              <a:solidFill>
                <a:sysClr val="windowText" lastClr="000000"/>
              </a:solidFill>
              <a:latin typeface="Meiryo UI" panose="020B0604030504040204" pitchFamily="50" charset="-128"/>
              <a:ea typeface="Meiryo UI" panose="020B0604030504040204" pitchFamily="50" charset="-128"/>
            </a:rPr>
            <a:t>ステップ</a:t>
          </a:r>
          <a:r>
            <a:rPr kumimoji="1" lang="en-US" altLang="ja-JP" sz="1200" b="1">
              <a:solidFill>
                <a:sysClr val="windowText" lastClr="000000"/>
              </a:solidFill>
              <a:latin typeface="Meiryo UI" panose="020B0604030504040204" pitchFamily="50" charset="-128"/>
              <a:ea typeface="Meiryo UI" panose="020B0604030504040204" pitchFamily="50" charset="-128"/>
            </a:rPr>
            <a:t>3</a:t>
          </a:r>
          <a:endParaRPr kumimoji="1" lang="ja-JP" altLang="en-US" sz="12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twoCellAnchor>
    <xdr:from>
      <xdr:col>4</xdr:col>
      <xdr:colOff>183778</xdr:colOff>
      <xdr:row>15</xdr:row>
      <xdr:rowOff>76200</xdr:rowOff>
    </xdr:from>
    <xdr:to>
      <xdr:col>4</xdr:col>
      <xdr:colOff>440952</xdr:colOff>
      <xdr:row>24</xdr:row>
      <xdr:rowOff>76200</xdr:rowOff>
    </xdr:to>
    <xdr:sp macro="" textlink="">
      <xdr:nvSpPr>
        <xdr:cNvPr id="68" name="右中かっこ 67">
          <a:extLst>
            <a:ext uri="{FF2B5EF4-FFF2-40B4-BE49-F238E27FC236}">
              <a16:creationId xmlns:a16="http://schemas.microsoft.com/office/drawing/2014/main" id="{B9F174D4-026D-49DF-AD52-8C8155C9E476}"/>
            </a:ext>
          </a:extLst>
        </xdr:cNvPr>
        <xdr:cNvSpPr/>
      </xdr:nvSpPr>
      <xdr:spPr>
        <a:xfrm>
          <a:off x="4841503" y="2076450"/>
          <a:ext cx="257174" cy="1800225"/>
        </a:xfrm>
        <a:prstGeom prst="rightBrace">
          <a:avLst>
            <a:gd name="adj1" fmla="val 23485"/>
            <a:gd name="adj2" fmla="val 20371"/>
          </a:avLst>
        </a:prstGeom>
        <a:ln w="19050">
          <a:extLst>
            <a:ext uri="{C807C97D-BFC1-408E-A445-0C87EB9F89A2}">
              <ask:lineSketchStyleProps xmlns:ask="http://schemas.microsoft.com/office/drawing/2018/sketchyshapes" sd="1219033472">
                <a:custGeom>
                  <a:avLst/>
                  <a:gdLst>
                    <a:gd name="connsiteX0" fmla="*/ 0 w 352425"/>
                    <a:gd name="connsiteY0" fmla="*/ 0 h 1800225"/>
                    <a:gd name="connsiteX1" fmla="*/ 176213 w 352425"/>
                    <a:gd name="connsiteY1" fmla="*/ 29368 h 1800225"/>
                    <a:gd name="connsiteX2" fmla="*/ 176213 w 352425"/>
                    <a:gd name="connsiteY2" fmla="*/ 870745 h 1800225"/>
                    <a:gd name="connsiteX3" fmla="*/ 352426 w 352425"/>
                    <a:gd name="connsiteY3" fmla="*/ 900113 h 1800225"/>
                    <a:gd name="connsiteX4" fmla="*/ 176213 w 352425"/>
                    <a:gd name="connsiteY4" fmla="*/ 929481 h 1800225"/>
                    <a:gd name="connsiteX5" fmla="*/ 176213 w 352425"/>
                    <a:gd name="connsiteY5" fmla="*/ 1770857 h 1800225"/>
                    <a:gd name="connsiteX6" fmla="*/ 0 w 352425"/>
                    <a:gd name="connsiteY6" fmla="*/ 1800225 h 1800225"/>
                    <a:gd name="connsiteX7" fmla="*/ 0 w 352425"/>
                    <a:gd name="connsiteY7" fmla="*/ 0 h 1800225"/>
                    <a:gd name="connsiteX0" fmla="*/ 0 w 352425"/>
                    <a:gd name="connsiteY0" fmla="*/ 0 h 1800225"/>
                    <a:gd name="connsiteX1" fmla="*/ 176213 w 352425"/>
                    <a:gd name="connsiteY1" fmla="*/ 29368 h 1800225"/>
                    <a:gd name="connsiteX2" fmla="*/ 176213 w 352425"/>
                    <a:gd name="connsiteY2" fmla="*/ 870745 h 1800225"/>
                    <a:gd name="connsiteX3" fmla="*/ 352426 w 352425"/>
                    <a:gd name="connsiteY3" fmla="*/ 900113 h 1800225"/>
                    <a:gd name="connsiteX4" fmla="*/ 176213 w 352425"/>
                    <a:gd name="connsiteY4" fmla="*/ 929481 h 1800225"/>
                    <a:gd name="connsiteX5" fmla="*/ 176213 w 352425"/>
                    <a:gd name="connsiteY5" fmla="*/ 1770857 h 1800225"/>
                    <a:gd name="connsiteX6" fmla="*/ 0 w 352425"/>
                    <a:gd name="connsiteY6" fmla="*/ 1800225 h 18002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352425" h="1800225" stroke="0" extrusionOk="0">
                      <a:moveTo>
                        <a:pt x="0" y="0"/>
                      </a:moveTo>
                      <a:cubicBezTo>
                        <a:pt x="96362" y="-591"/>
                        <a:pt x="175064" y="13580"/>
                        <a:pt x="176213" y="29368"/>
                      </a:cubicBezTo>
                      <a:cubicBezTo>
                        <a:pt x="175068" y="150550"/>
                        <a:pt x="168426" y="705982"/>
                        <a:pt x="176213" y="870745"/>
                      </a:cubicBezTo>
                      <a:cubicBezTo>
                        <a:pt x="167577" y="895398"/>
                        <a:pt x="253510" y="908934"/>
                        <a:pt x="352426" y="900113"/>
                      </a:cubicBezTo>
                      <a:cubicBezTo>
                        <a:pt x="253722" y="899356"/>
                        <a:pt x="177006" y="913641"/>
                        <a:pt x="176213" y="929481"/>
                      </a:cubicBezTo>
                      <a:cubicBezTo>
                        <a:pt x="112673" y="1224888"/>
                        <a:pt x="180400" y="1534135"/>
                        <a:pt x="176213" y="1770857"/>
                      </a:cubicBezTo>
                      <a:cubicBezTo>
                        <a:pt x="167489" y="1785740"/>
                        <a:pt x="94415" y="1802960"/>
                        <a:pt x="0" y="1800225"/>
                      </a:cubicBezTo>
                      <a:cubicBezTo>
                        <a:pt x="-148447" y="1522810"/>
                        <a:pt x="103135" y="476382"/>
                        <a:pt x="0" y="0"/>
                      </a:cubicBezTo>
                      <a:close/>
                    </a:path>
                    <a:path w="352425" h="1800225" fill="none" extrusionOk="0">
                      <a:moveTo>
                        <a:pt x="0" y="0"/>
                      </a:moveTo>
                      <a:cubicBezTo>
                        <a:pt x="98782" y="818"/>
                        <a:pt x="177234" y="13394"/>
                        <a:pt x="176213" y="29368"/>
                      </a:cubicBezTo>
                      <a:cubicBezTo>
                        <a:pt x="136944" y="157612"/>
                        <a:pt x="122388" y="672767"/>
                        <a:pt x="176213" y="870745"/>
                      </a:cubicBezTo>
                      <a:cubicBezTo>
                        <a:pt x="179484" y="891833"/>
                        <a:pt x="256636" y="915962"/>
                        <a:pt x="352426" y="900113"/>
                      </a:cubicBezTo>
                      <a:cubicBezTo>
                        <a:pt x="256628" y="902458"/>
                        <a:pt x="178246" y="915752"/>
                        <a:pt x="176213" y="929481"/>
                      </a:cubicBezTo>
                      <a:cubicBezTo>
                        <a:pt x="121868" y="1145315"/>
                        <a:pt x="209535" y="1542117"/>
                        <a:pt x="176213" y="1770857"/>
                      </a:cubicBezTo>
                      <a:cubicBezTo>
                        <a:pt x="171131" y="1787911"/>
                        <a:pt x="89336" y="1794716"/>
                        <a:pt x="0" y="1800225"/>
                      </a:cubicBezTo>
                    </a:path>
                  </a:pathLst>
                </a:custGeom>
                <ask:type>
                  <ask:lineSketchNone/>
                </ask:type>
              </ask:lineSketchStyleProps>
            </a:ext>
          </a:extLst>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941294</xdr:colOff>
      <xdr:row>36</xdr:row>
      <xdr:rowOff>187139</xdr:rowOff>
    </xdr:from>
    <xdr:to>
      <xdr:col>2</xdr:col>
      <xdr:colOff>1176617</xdr:colOff>
      <xdr:row>40</xdr:row>
      <xdr:rowOff>108697</xdr:rowOff>
    </xdr:to>
    <xdr:sp macro="" textlink="">
      <xdr:nvSpPr>
        <xdr:cNvPr id="70" name="正方形/長方形 69">
          <a:extLst>
            <a:ext uri="{FF2B5EF4-FFF2-40B4-BE49-F238E27FC236}">
              <a16:creationId xmlns:a16="http://schemas.microsoft.com/office/drawing/2014/main" id="{7657554A-1E84-4F09-A035-C3EB8C6EC7F5}"/>
            </a:ext>
          </a:extLst>
        </xdr:cNvPr>
        <xdr:cNvSpPr/>
      </xdr:nvSpPr>
      <xdr:spPr>
        <a:xfrm>
          <a:off x="1179419" y="1187264"/>
          <a:ext cx="1187823" cy="72165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1848971</xdr:colOff>
      <xdr:row>9</xdr:row>
      <xdr:rowOff>181536</xdr:rowOff>
    </xdr:from>
    <xdr:to>
      <xdr:col>4</xdr:col>
      <xdr:colOff>2308412</xdr:colOff>
      <xdr:row>13</xdr:row>
      <xdr:rowOff>27456</xdr:rowOff>
    </xdr:to>
    <xdr:sp macro="" textlink="">
      <xdr:nvSpPr>
        <xdr:cNvPr id="17" name="矢印: 五方向 16">
          <a:extLst>
            <a:ext uri="{FF2B5EF4-FFF2-40B4-BE49-F238E27FC236}">
              <a16:creationId xmlns:a16="http://schemas.microsoft.com/office/drawing/2014/main" id="{485C8944-7129-45F7-B255-05BC664A4B6B}"/>
            </a:ext>
          </a:extLst>
        </xdr:cNvPr>
        <xdr:cNvSpPr/>
      </xdr:nvSpPr>
      <xdr:spPr>
        <a:xfrm>
          <a:off x="3039596" y="1981761"/>
          <a:ext cx="3926541" cy="646020"/>
        </a:xfrm>
        <a:prstGeom prst="homePlat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0" tIns="36000" rIns="36000" bIns="36000" rtlCol="0" anchor="t"/>
        <a:lstStyle/>
        <a:p>
          <a:pPr algn="l"/>
          <a:r>
            <a:rPr kumimoji="1" lang="en-US" altLang="ja-JP" sz="1100">
              <a:latin typeface="Meiryo UI" panose="020B0604030504040204" pitchFamily="50" charset="-128"/>
              <a:ea typeface="Meiryo UI" panose="020B0604030504040204" pitchFamily="50" charset="-128"/>
            </a:rPr>
            <a:t>IT</a:t>
          </a:r>
          <a:r>
            <a:rPr kumimoji="1" lang="ja-JP" altLang="en-US" sz="1100">
              <a:latin typeface="Meiryo UI" panose="020B0604030504040204" pitchFamily="50" charset="-128"/>
              <a:ea typeface="Meiryo UI" panose="020B0604030504040204" pitchFamily="50" charset="-128"/>
            </a:rPr>
            <a:t>システム全体の評価</a:t>
          </a:r>
        </a:p>
      </xdr:txBody>
    </xdr:sp>
    <xdr:clientData/>
  </xdr:twoCellAnchor>
  <xdr:twoCellAnchor>
    <xdr:from>
      <xdr:col>2</xdr:col>
      <xdr:colOff>1935986</xdr:colOff>
      <xdr:row>11</xdr:row>
      <xdr:rowOff>46505</xdr:rowOff>
    </xdr:from>
    <xdr:to>
      <xdr:col>3</xdr:col>
      <xdr:colOff>752309</xdr:colOff>
      <xdr:row>13</xdr:row>
      <xdr:rowOff>26335</xdr:rowOff>
    </xdr:to>
    <xdr:sp macro="" textlink="">
      <xdr:nvSpPr>
        <xdr:cNvPr id="18" name="フローチャート: 複数書類 17">
          <a:extLst>
            <a:ext uri="{FF2B5EF4-FFF2-40B4-BE49-F238E27FC236}">
              <a16:creationId xmlns:a16="http://schemas.microsoft.com/office/drawing/2014/main" id="{547C35BB-9F4F-4A90-ADA0-64480002084D}"/>
            </a:ext>
          </a:extLst>
        </xdr:cNvPr>
        <xdr:cNvSpPr/>
      </xdr:nvSpPr>
      <xdr:spPr>
        <a:xfrm>
          <a:off x="3126611" y="2246780"/>
          <a:ext cx="1435698" cy="379880"/>
        </a:xfrm>
        <a:prstGeom prst="flowChartMultidocument">
          <a:avLst/>
        </a:prstGeom>
        <a:ln w="19050"/>
      </xdr:spPr>
      <xdr:style>
        <a:lnRef idx="2">
          <a:schemeClr val="dk1"/>
        </a:lnRef>
        <a:fillRef idx="1">
          <a:schemeClr val="lt1"/>
        </a:fillRef>
        <a:effectRef idx="0">
          <a:schemeClr val="dk1"/>
        </a:effectRef>
        <a:fontRef idx="minor">
          <a:schemeClr val="dk1"/>
        </a:fontRef>
      </xdr:style>
      <xdr:txBody>
        <a:bodyPr vertOverflow="overflow" horzOverflow="overflow" wrap="none" lIns="36000" tIns="36000" rIns="36000" bIns="36000" rtlCol="0" anchor="t"/>
        <a:lstStyle/>
        <a:p>
          <a:pPr algn="l"/>
          <a:r>
            <a:rPr kumimoji="1" lang="ja-JP" altLang="en-US" sz="1100" b="1">
              <a:latin typeface="Meiryo UI" panose="020B0604030504040204" pitchFamily="50" charset="-128"/>
              <a:ea typeface="Meiryo UI" panose="020B0604030504040204" pitchFamily="50" charset="-128"/>
            </a:rPr>
            <a:t>シート　</a:t>
          </a:r>
          <a:r>
            <a:rPr kumimoji="1" lang="en-US" altLang="ja-JP" sz="1100" b="1">
              <a:latin typeface="Meiryo UI" panose="020B0604030504040204" pitchFamily="50" charset="-128"/>
              <a:ea typeface="Meiryo UI" panose="020B0604030504040204" pitchFamily="50" charset="-128"/>
            </a:rPr>
            <a:t>1-1,…,1-4</a:t>
          </a:r>
          <a:endParaRPr kumimoji="1" lang="ja-JP" altLang="en-US" sz="1100" b="1">
            <a:latin typeface="Meiryo UI" panose="020B0604030504040204" pitchFamily="50" charset="-128"/>
            <a:ea typeface="Meiryo UI" panose="020B0604030504040204" pitchFamily="50" charset="-128"/>
          </a:endParaRPr>
        </a:p>
      </xdr:txBody>
    </xdr:sp>
    <xdr:clientData/>
  </xdr:twoCellAnchor>
  <xdr:oneCellAnchor>
    <xdr:from>
      <xdr:col>2</xdr:col>
      <xdr:colOff>1875999</xdr:colOff>
      <xdr:row>8</xdr:row>
      <xdr:rowOff>123264</xdr:rowOff>
    </xdr:from>
    <xdr:ext cx="582532" cy="254044"/>
    <xdr:sp macro="" textlink="">
      <xdr:nvSpPr>
        <xdr:cNvPr id="19" name="テキスト ボックス 18">
          <a:extLst>
            <a:ext uri="{FF2B5EF4-FFF2-40B4-BE49-F238E27FC236}">
              <a16:creationId xmlns:a16="http://schemas.microsoft.com/office/drawing/2014/main" id="{244C1057-DD1F-4FD9-B8F5-19C1651C4AF1}"/>
            </a:ext>
          </a:extLst>
        </xdr:cNvPr>
        <xdr:cNvSpPr txBox="1"/>
      </xdr:nvSpPr>
      <xdr:spPr>
        <a:xfrm>
          <a:off x="3066624" y="1723464"/>
          <a:ext cx="582532" cy="254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none" lIns="0" tIns="0" rIns="0" bIns="0" rtlCol="0" anchor="t">
          <a:spAutoFit/>
        </a:bodyPr>
        <a:lstStyle/>
        <a:p>
          <a:r>
            <a:rPr kumimoji="1" lang="ja-JP" altLang="en-US" sz="1200" b="1">
              <a:solidFill>
                <a:sysClr val="windowText" lastClr="000000"/>
              </a:solidFill>
              <a:latin typeface="Meiryo UI" panose="020B0604030504040204" pitchFamily="50" charset="-128"/>
              <a:ea typeface="Meiryo UI" panose="020B0604030504040204" pitchFamily="50" charset="-128"/>
            </a:rPr>
            <a:t>ステップ</a:t>
          </a:r>
          <a:r>
            <a:rPr kumimoji="1" lang="en-US" altLang="ja-JP" sz="1200" b="1">
              <a:solidFill>
                <a:sysClr val="windowText" lastClr="000000"/>
              </a:solidFill>
              <a:latin typeface="Meiryo UI" panose="020B0604030504040204" pitchFamily="50" charset="-128"/>
              <a:ea typeface="Meiryo UI" panose="020B0604030504040204" pitchFamily="50" charset="-128"/>
            </a:rPr>
            <a:t>1</a:t>
          </a:r>
          <a:endParaRPr kumimoji="1" lang="ja-JP" altLang="en-US" sz="1200" b="1">
            <a:solidFill>
              <a:sysClr val="windowText" lastClr="000000"/>
            </a:solidFill>
            <a:latin typeface="Meiryo UI" panose="020B0604030504040204" pitchFamily="50" charset="-128"/>
            <a:ea typeface="Meiryo UI" panose="020B0604030504040204" pitchFamily="50" charset="-128"/>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8682</xdr:colOff>
      <xdr:row>26</xdr:row>
      <xdr:rowOff>33616</xdr:rowOff>
    </xdr:from>
    <xdr:to>
      <xdr:col>1</xdr:col>
      <xdr:colOff>3829048</xdr:colOff>
      <xdr:row>36</xdr:row>
      <xdr:rowOff>157442</xdr:rowOff>
    </xdr:to>
    <xdr:graphicFrame macro="">
      <xdr:nvGraphicFramePr>
        <xdr:cNvPr id="2" name="グラフ 1">
          <a:extLst>
            <a:ext uri="{FF2B5EF4-FFF2-40B4-BE49-F238E27FC236}">
              <a16:creationId xmlns:a16="http://schemas.microsoft.com/office/drawing/2014/main" id="{DF09E0D2-D88D-4262-A373-F8EEFADCB5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80960</xdr:colOff>
      <xdr:row>59</xdr:row>
      <xdr:rowOff>35858</xdr:rowOff>
    </xdr:from>
    <xdr:to>
      <xdr:col>1</xdr:col>
      <xdr:colOff>3939427</xdr:colOff>
      <xdr:row>67</xdr:row>
      <xdr:rowOff>132789</xdr:rowOff>
    </xdr:to>
    <xdr:graphicFrame macro="">
      <xdr:nvGraphicFramePr>
        <xdr:cNvPr id="3" name="グラフ 2">
          <a:extLst>
            <a:ext uri="{FF2B5EF4-FFF2-40B4-BE49-F238E27FC236}">
              <a16:creationId xmlns:a16="http://schemas.microsoft.com/office/drawing/2014/main" id="{CBFAFB39-7A5A-4002-92B3-C8033D1875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7563</xdr:colOff>
      <xdr:row>43</xdr:row>
      <xdr:rowOff>31374</xdr:rowOff>
    </xdr:from>
    <xdr:to>
      <xdr:col>1</xdr:col>
      <xdr:colOff>3913654</xdr:colOff>
      <xdr:row>53</xdr:row>
      <xdr:rowOff>136149</xdr:rowOff>
    </xdr:to>
    <xdr:graphicFrame macro="">
      <xdr:nvGraphicFramePr>
        <xdr:cNvPr id="4" name="グラフ 3">
          <a:extLst>
            <a:ext uri="{FF2B5EF4-FFF2-40B4-BE49-F238E27FC236}">
              <a16:creationId xmlns:a16="http://schemas.microsoft.com/office/drawing/2014/main" id="{AF6889A5-1C8F-4463-B044-7BA219FB35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25</xdr:row>
      <xdr:rowOff>22410</xdr:rowOff>
    </xdr:from>
    <xdr:to>
      <xdr:col>6</xdr:col>
      <xdr:colOff>790016</xdr:colOff>
      <xdr:row>41</xdr:row>
      <xdr:rowOff>168086</xdr:rowOff>
    </xdr:to>
    <xdr:graphicFrame macro="">
      <xdr:nvGraphicFramePr>
        <xdr:cNvPr id="2" name="グラフ 1">
          <a:extLst>
            <a:ext uri="{FF2B5EF4-FFF2-40B4-BE49-F238E27FC236}">
              <a16:creationId xmlns:a16="http://schemas.microsoft.com/office/drawing/2014/main" id="{AA7937B8-DBBF-4CAC-8F09-9363D236AE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9</xdr:row>
      <xdr:rowOff>186577</xdr:rowOff>
    </xdr:from>
    <xdr:to>
      <xdr:col>7</xdr:col>
      <xdr:colOff>400300</xdr:colOff>
      <xdr:row>24</xdr:row>
      <xdr:rowOff>92737</xdr:rowOff>
    </xdr:to>
    <xdr:graphicFrame macro="">
      <xdr:nvGraphicFramePr>
        <xdr:cNvPr id="3" name="グラフ 2">
          <a:extLst>
            <a:ext uri="{FF2B5EF4-FFF2-40B4-BE49-F238E27FC236}">
              <a16:creationId xmlns:a16="http://schemas.microsoft.com/office/drawing/2014/main" id="{2FF37776-6BB0-4FFB-A126-F3ECCC90B0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8682</xdr:colOff>
      <xdr:row>26</xdr:row>
      <xdr:rowOff>33616</xdr:rowOff>
    </xdr:from>
    <xdr:to>
      <xdr:col>1</xdr:col>
      <xdr:colOff>3829048</xdr:colOff>
      <xdr:row>36</xdr:row>
      <xdr:rowOff>157442</xdr:rowOff>
    </xdr:to>
    <xdr:graphicFrame macro="">
      <xdr:nvGraphicFramePr>
        <xdr:cNvPr id="2" name="グラフ 1">
          <a:extLst>
            <a:ext uri="{FF2B5EF4-FFF2-40B4-BE49-F238E27FC236}">
              <a16:creationId xmlns:a16="http://schemas.microsoft.com/office/drawing/2014/main" id="{F4C8BC03-14E8-4CF6-BEB3-B9A6496CA2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80960</xdr:colOff>
      <xdr:row>59</xdr:row>
      <xdr:rowOff>35858</xdr:rowOff>
    </xdr:from>
    <xdr:to>
      <xdr:col>1</xdr:col>
      <xdr:colOff>3939427</xdr:colOff>
      <xdr:row>67</xdr:row>
      <xdr:rowOff>132789</xdr:rowOff>
    </xdr:to>
    <xdr:graphicFrame macro="">
      <xdr:nvGraphicFramePr>
        <xdr:cNvPr id="3" name="グラフ 2">
          <a:extLst>
            <a:ext uri="{FF2B5EF4-FFF2-40B4-BE49-F238E27FC236}">
              <a16:creationId xmlns:a16="http://schemas.microsoft.com/office/drawing/2014/main" id="{F5AE0704-FB13-49EF-9EB9-F200A60762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7563</xdr:colOff>
      <xdr:row>43</xdr:row>
      <xdr:rowOff>31374</xdr:rowOff>
    </xdr:from>
    <xdr:to>
      <xdr:col>1</xdr:col>
      <xdr:colOff>3913654</xdr:colOff>
      <xdr:row>53</xdr:row>
      <xdr:rowOff>136149</xdr:rowOff>
    </xdr:to>
    <xdr:graphicFrame macro="">
      <xdr:nvGraphicFramePr>
        <xdr:cNvPr id="4" name="グラフ 3">
          <a:extLst>
            <a:ext uri="{FF2B5EF4-FFF2-40B4-BE49-F238E27FC236}">
              <a16:creationId xmlns:a16="http://schemas.microsoft.com/office/drawing/2014/main" id="{E32E77F5-0C3C-4C28-9498-73A5EAF085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25</xdr:row>
      <xdr:rowOff>22410</xdr:rowOff>
    </xdr:from>
    <xdr:to>
      <xdr:col>6</xdr:col>
      <xdr:colOff>790016</xdr:colOff>
      <xdr:row>41</xdr:row>
      <xdr:rowOff>168086</xdr:rowOff>
    </xdr:to>
    <xdr:graphicFrame macro="">
      <xdr:nvGraphicFramePr>
        <xdr:cNvPr id="2" name="グラフ 1">
          <a:extLst>
            <a:ext uri="{FF2B5EF4-FFF2-40B4-BE49-F238E27FC236}">
              <a16:creationId xmlns:a16="http://schemas.microsoft.com/office/drawing/2014/main" id="{6C85921C-87DC-4885-8719-966FF9D963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9</xdr:row>
      <xdr:rowOff>186577</xdr:rowOff>
    </xdr:from>
    <xdr:to>
      <xdr:col>7</xdr:col>
      <xdr:colOff>400300</xdr:colOff>
      <xdr:row>24</xdr:row>
      <xdr:rowOff>92737</xdr:rowOff>
    </xdr:to>
    <xdr:graphicFrame macro="">
      <xdr:nvGraphicFramePr>
        <xdr:cNvPr id="3" name="グラフ 2">
          <a:extLst>
            <a:ext uri="{FF2B5EF4-FFF2-40B4-BE49-F238E27FC236}">
              <a16:creationId xmlns:a16="http://schemas.microsoft.com/office/drawing/2014/main" id="{73ACFD33-04A3-4D51-BFE3-15AE5CB44A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0.56807</cdr:x>
      <cdr:y>0.25001</cdr:y>
    </cdr:from>
    <cdr:to>
      <cdr:x>0.75433</cdr:x>
      <cdr:y>0.36079</cdr:y>
    </cdr:to>
    <cdr:sp macro="" textlink="">
      <cdr:nvSpPr>
        <cdr:cNvPr id="2" name="正方形/長方形 1">
          <a:extLst xmlns:a="http://schemas.openxmlformats.org/drawingml/2006/main">
            <a:ext uri="{FF2B5EF4-FFF2-40B4-BE49-F238E27FC236}">
              <a16:creationId xmlns:a16="http://schemas.microsoft.com/office/drawing/2014/main" id="{F436C4E1-8CC3-48DE-8686-64FF0DE3F176}"/>
            </a:ext>
          </a:extLst>
        </cdr:cNvPr>
        <cdr:cNvSpPr/>
      </cdr:nvSpPr>
      <cdr:spPr>
        <a:xfrm xmlns:a="http://schemas.openxmlformats.org/drawingml/2006/main">
          <a:off x="4110513" y="732966"/>
          <a:ext cx="1347757" cy="324779"/>
        </a:xfrm>
        <a:prstGeom xmlns:a="http://schemas.openxmlformats.org/drawingml/2006/main" prst="rect">
          <a:avLst/>
        </a:prstGeom>
        <a:noFill xmlns:a="http://schemas.openxmlformats.org/drawingml/2006/main"/>
        <a:ln xmlns:a="http://schemas.openxmlformats.org/drawingml/2006/main">
          <a:solidFill>
            <a:srgbClr val="FF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ja-JP"/>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1</xdr:col>
      <xdr:colOff>85725</xdr:colOff>
      <xdr:row>1</xdr:row>
      <xdr:rowOff>695325</xdr:rowOff>
    </xdr:from>
    <xdr:to>
      <xdr:col>1</xdr:col>
      <xdr:colOff>933450</xdr:colOff>
      <xdr:row>1</xdr:row>
      <xdr:rowOff>988402</xdr:rowOff>
    </xdr:to>
    <xdr:pic>
      <xdr:nvPicPr>
        <xdr:cNvPr id="2" name="図 1">
          <a:hlinkClick xmlns:r="http://schemas.openxmlformats.org/officeDocument/2006/relationships" r:id="rId1"/>
          <a:extLst>
            <a:ext uri="{FF2B5EF4-FFF2-40B4-BE49-F238E27FC236}">
              <a16:creationId xmlns:a16="http://schemas.microsoft.com/office/drawing/2014/main" id="{070C3271-E0F1-45FD-8D0F-A3B8DEA9D7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1525" y="942975"/>
          <a:ext cx="847725" cy="2930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CBBD4BB-898B-4C43-A7EF-CC6B34BF3CD6}" name="テーブル58" displayName="テーブル58" ref="C3:F8" totalsRowShown="0" headerRowDxfId="65" dataDxfId="64">
  <autoFilter ref="C3:F8" xr:uid="{1CBA5B73-A6E9-4FD6-9C5F-8DD9393A43FC}">
    <filterColumn colId="0" hiddenButton="1"/>
    <filterColumn colId="1" hiddenButton="1"/>
    <filterColumn colId="2" hiddenButton="1"/>
    <filterColumn colId="3" hiddenButton="1"/>
  </autoFilter>
  <tableColumns count="4">
    <tableColumn id="1" xr3:uid="{2E2C2C8A-FB50-48EC-B5B5-866AF52434B8}" name="No." dataDxfId="63"/>
    <tableColumn id="2" xr3:uid="{A8F4DA52-238E-4753-816C-D9FC9DEE6ED2}" name="項目" dataDxfId="62"/>
    <tableColumn id="3" xr3:uid="{D99ADB81-A405-44E8-AA98-040D2C25F353}" name="設問" dataDxfId="61"/>
    <tableColumn id="14" xr3:uid="{61368B12-3F5E-478B-8368-0CA7BCA9CA33}" name="回答" dataDxfId="60"/>
  </tableColumns>
  <tableStyleInfo name="TableStyleLight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7675871-819E-4927-A6C2-F55BD4B1122B}" name="テーブル25779" displayName="テーブル25779" ref="C2:N15" totalsRowCount="1" headerRowDxfId="59" dataDxfId="58" totalsRowDxfId="57">
  <autoFilter ref="C2:N14" xr:uid="{07ED292C-1347-49FC-9EC0-C3FFE5B867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6" xr3:uid="{0ACC3422-8038-4362-B3D0-A8F520A752FF}" name="No." dataDxfId="56" totalsRowDxfId="55"/>
    <tableColumn id="2" xr3:uid="{79DBE72E-20CA-44C4-9DAC-8268CF97D721}" name="項目" dataDxfId="54" totalsRowDxfId="53"/>
    <tableColumn id="3" xr3:uid="{2F90A860-B235-4F21-9E1C-B80AC95A2824}" name="設問（実施状況）" dataDxfId="52" totalsRowDxfId="51"/>
    <tableColumn id="4" xr3:uid="{A1796C15-6A7C-41F4-966B-C3D907C98378}" name="設問（効果）" dataDxfId="50" totalsRowDxfId="49"/>
    <tableColumn id="13" xr3:uid="{EFEBDB23-71E6-4BE9-98B3-B56480B3D7A0}" name="配点" totalsRowFunction="sum" dataDxfId="48" totalsRowDxfId="47" dataCellStyle="桁区切り">
      <calculatedColumnFormula>G$19/COUNTIF(I$5:I$6,"対象")</calculatedColumnFormula>
    </tableColumn>
    <tableColumn id="5" xr3:uid="{71A4FE9A-FC0F-47FB-B90A-85C74467288D}" name="重み" dataDxfId="46" totalsRowDxfId="45" dataCellStyle="桁区切り"/>
    <tableColumn id="12" xr3:uid="{3BD6343F-69E3-480A-AAC0-3B9771CD6435}" name="対象／対象外" dataDxfId="44" totalsRowDxfId="43" dataCellStyle="桁区切り">
      <calculatedColumnFormula>IF(テーブル25779[[#This Row],[重み]]="－","対象外","対象")</calculatedColumnFormula>
    </tableColumn>
    <tableColumn id="8" xr3:uid="{F03DCD70-3F26-4702-94F4-8D9E9213AF55}" name="回答（実施状況）" dataDxfId="42" totalsRowDxfId="41"/>
    <tableColumn id="9" xr3:uid="{734C7FE5-E6D3-49E8-A975-6678858CE889}" name="回答（効果）" dataDxfId="40" totalsRowDxfId="39"/>
    <tableColumn id="7" xr3:uid="{EEA51587-2DF8-4E52-BFEA-89C5A88F0C6A}" name="点数" dataDxfId="38" totalsRowDxfId="37">
      <calculatedColumnFormula>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calculatedColumnFormula>
    </tableColumn>
    <tableColumn id="10" xr3:uid="{C58E7EA7-D117-4DD9-BEF8-C73F7209420D}" name="点数×重み×（配点／５）" totalsRowFunction="sum" dataDxfId="36" totalsRowDxfId="35" dataCellStyle="桁区切り">
      <calculatedColumnFormula>IF(OR(テーブル25779[[#This Row],[点数]]="",テーブル25779[[#This Row],[重み]]=""),"",テーブル25779[[#This Row],[点数]]*テーブル25779[[#This Row],[重み]]*(テーブル25779[[#This Row],[配点]]/L$16))</calculatedColumnFormula>
    </tableColumn>
    <tableColumn id="11" xr3:uid="{2F50B1E3-6EF6-45AB-8B78-D959EABF4DB9}" name="配点×重み" totalsRowFunction="sum" dataDxfId="34" totalsRowDxfId="33" dataCellStyle="桁区切り">
      <calculatedColumnFormula>IF(テーブル25779[[#This Row],[重み]]="","",IF(テーブル25779[[#This Row],[重み]]="－",0,テーブル25779[[#This Row],[配点]]*テーブル25779[[#This Row],[重み]]))</calculatedColumnFormula>
    </tableColumn>
  </tableColumns>
  <tableStyleInfo name="TableStyleLight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8EF02E7-E042-44D0-88F6-8FA7079C1F1C}" name="テーブル585" displayName="テーブル585" ref="C3:F8" totalsRowShown="0" headerRowDxfId="32" dataDxfId="31">
  <autoFilter ref="C3:F8" xr:uid="{1CBA5B73-A6E9-4FD6-9C5F-8DD9393A43FC}">
    <filterColumn colId="0" hiddenButton="1"/>
    <filterColumn colId="1" hiddenButton="1"/>
    <filterColumn colId="2" hiddenButton="1"/>
    <filterColumn colId="3" hiddenButton="1"/>
  </autoFilter>
  <tableColumns count="4">
    <tableColumn id="1" xr3:uid="{3AAACBDB-FFDE-4CDC-99CF-26A89764C473}" name="No." dataDxfId="30"/>
    <tableColumn id="2" xr3:uid="{AF0235F4-93C2-4B56-A86B-A88566CD8DB2}" name="項目" dataDxfId="29"/>
    <tableColumn id="3" xr3:uid="{7440AC7C-DD83-4EB4-8CE4-D4A8789A0FF2}" name="設問" dataDxfId="28"/>
    <tableColumn id="14" xr3:uid="{02B3566B-868C-4DE4-8FC5-B7C697D6322B}" name="回答" dataDxfId="27"/>
  </tableColumns>
  <tableStyleInfo name="TableStyleLight20"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B1DE43E-20A2-48EB-9C98-CE76C743814F}" name="テーブル2577" displayName="テーブル2577" ref="C2:N15" totalsRowCount="1" headerRowDxfId="26" dataDxfId="25" totalsRowDxfId="24">
  <autoFilter ref="C2:N14" xr:uid="{07ED292C-1347-49FC-9EC0-C3FFE5B867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6" xr3:uid="{86DE5AB8-EBC1-42D2-BC87-CB74E9B954E0}" name="No." dataDxfId="23" totalsRowDxfId="22"/>
    <tableColumn id="2" xr3:uid="{868E79E8-CAAD-43E9-98E0-43BC11E54D6A}" name="項目" dataDxfId="21" totalsRowDxfId="20"/>
    <tableColumn id="3" xr3:uid="{C5B25715-307C-4CF9-A4A1-A192FDA7DDD8}" name="設問（実施状況）" dataDxfId="19" totalsRowDxfId="18"/>
    <tableColumn id="4" xr3:uid="{0768B339-2706-4881-A5F9-CC93FC253D0D}" name="設問（効果）" dataDxfId="17" totalsRowDxfId="16"/>
    <tableColumn id="13" xr3:uid="{B801FED3-F0B2-4C6B-B947-523AD020066E}" name="配点" totalsRowFunction="sum" dataDxfId="15" totalsRowDxfId="14" dataCellStyle="桁区切り">
      <calculatedColumnFormula>G$19/COUNTIF(I$5:I$6,"対象")</calculatedColumnFormula>
    </tableColumn>
    <tableColumn id="5" xr3:uid="{33123E6C-6E33-455E-BEDD-C20365E22B04}" name="重み" dataDxfId="13" totalsRowDxfId="12" dataCellStyle="桁区切り"/>
    <tableColumn id="12" xr3:uid="{03FBC284-E4A8-4A82-842D-09459460769B}" name="対象／対象外" dataDxfId="11" totalsRowDxfId="10" dataCellStyle="桁区切り">
      <calculatedColumnFormula>IF(テーブル2577[[#This Row],[重み]]="－","対象外","対象")</calculatedColumnFormula>
    </tableColumn>
    <tableColumn id="8" xr3:uid="{F045A82C-71A9-4F74-8380-CF49D235809F}" name="回答（実施状況）" dataDxfId="9" totalsRowDxfId="8"/>
    <tableColumn id="9" xr3:uid="{15D7BD56-936A-4200-AB7B-9D32BA218D7C}" name="回答（効果）" dataDxfId="7" totalsRowDxfId="6"/>
    <tableColumn id="7" xr3:uid="{0E39CC2B-AF21-48CE-B2B2-FD4DF4053B14}" name="点数" dataDxfId="5" totalsRowDxfId="4">
      <calculatedColumnFormula>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calculatedColumnFormula>
    </tableColumn>
    <tableColumn id="10" xr3:uid="{2F6A2F00-BAAF-471B-BC7E-EFD924CD5E96}" name="点数×重み×（配点／５）" totalsRowFunction="sum" dataDxfId="3" totalsRowDxfId="2" dataCellStyle="桁区切り">
      <calculatedColumnFormula>IF(OR(テーブル2577[[#This Row],[点数]]="",テーブル2577[[#This Row],[重み]]=""),"",テーブル2577[[#This Row],[点数]]*テーブル2577[[#This Row],[重み]]*(テーブル2577[[#This Row],[配点]]/L$16))</calculatedColumnFormula>
    </tableColumn>
    <tableColumn id="11" xr3:uid="{3697879C-40BB-4BA3-8EE6-06C2A8B2F69A}" name="配点×重み" totalsRowFunction="sum" dataDxfId="1" totalsRowDxfId="0" dataCellStyle="桁区切り">
      <calculatedColumnFormula>IF(テーブル2577[[#This Row],[重み]]="","",IF(テーブル2577[[#This Row],[重み]]="－",0,テーブル2577[[#This Row],[配点]]*テーブル2577[[#This Row],[重み]]))</calculatedColumnFormula>
    </tableColumn>
  </tableColumns>
  <tableStyleInfo name="TableStyleLight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022AD-D1B7-4D4A-93A6-267206B6E644}">
  <dimension ref="A1:H5"/>
  <sheetViews>
    <sheetView workbookViewId="0"/>
  </sheetViews>
  <sheetFormatPr defaultRowHeight="18.75"/>
  <cols>
    <col min="1" max="1" width="21.375" bestFit="1" customWidth="1"/>
    <col min="2" max="2" width="15.125" bestFit="1" customWidth="1"/>
    <col min="3" max="3" width="18.875" bestFit="1" customWidth="1"/>
    <col min="4" max="5" width="11" bestFit="1" customWidth="1"/>
  </cols>
  <sheetData>
    <row r="1" spans="1:8">
      <c r="A1" s="7" t="s">
        <v>7</v>
      </c>
      <c r="B1" s="7" t="s">
        <v>8</v>
      </c>
      <c r="C1" s="7" t="s">
        <v>9</v>
      </c>
      <c r="D1" s="7" t="s">
        <v>10</v>
      </c>
      <c r="E1" s="7" t="s">
        <v>11</v>
      </c>
      <c r="F1" s="7" t="s">
        <v>22</v>
      </c>
      <c r="G1" s="7" t="s">
        <v>4</v>
      </c>
      <c r="H1" s="7" t="s">
        <v>5</v>
      </c>
    </row>
    <row r="2" spans="1:8">
      <c r="A2" s="8"/>
      <c r="B2" s="8"/>
      <c r="C2" s="8"/>
      <c r="D2" s="8"/>
      <c r="E2" s="8"/>
      <c r="F2" s="8"/>
      <c r="G2" s="8"/>
      <c r="H2" s="8"/>
    </row>
    <row r="3" spans="1:8">
      <c r="A3" s="8" t="s">
        <v>13</v>
      </c>
      <c r="B3" s="8" t="s">
        <v>14</v>
      </c>
      <c r="C3" s="8" t="s">
        <v>20</v>
      </c>
      <c r="D3" s="8" t="s">
        <v>20</v>
      </c>
      <c r="E3" s="8" t="s">
        <v>20</v>
      </c>
      <c r="F3" s="8" t="s">
        <v>23</v>
      </c>
      <c r="G3" s="8" t="s">
        <v>25</v>
      </c>
      <c r="H3" s="8" t="s">
        <v>25</v>
      </c>
    </row>
    <row r="4" spans="1:8">
      <c r="A4" s="8" t="s">
        <v>15</v>
      </c>
      <c r="B4" s="8" t="s">
        <v>18</v>
      </c>
      <c r="C4" s="8" t="s">
        <v>16</v>
      </c>
      <c r="D4" s="8" t="s">
        <v>16</v>
      </c>
      <c r="E4" s="8" t="s">
        <v>16</v>
      </c>
      <c r="F4" s="8" t="s">
        <v>24</v>
      </c>
      <c r="G4" s="8" t="s">
        <v>26</v>
      </c>
      <c r="H4" s="8" t="s">
        <v>26</v>
      </c>
    </row>
    <row r="5" spans="1:8">
      <c r="B5" s="8" t="s">
        <v>19</v>
      </c>
      <c r="C5" s="8" t="s">
        <v>17</v>
      </c>
      <c r="D5" s="8" t="s">
        <v>17</v>
      </c>
      <c r="E5" s="8" t="s">
        <v>17</v>
      </c>
      <c r="G5" s="8" t="s">
        <v>27</v>
      </c>
      <c r="H5" s="8" t="s">
        <v>27</v>
      </c>
    </row>
  </sheetData>
  <phoneticPr fontId="7"/>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BCD4C-4522-4127-830E-D7B100F8D5A4}">
  <sheetPr>
    <pageSetUpPr fitToPage="1"/>
  </sheetPr>
  <dimension ref="A1:P23"/>
  <sheetViews>
    <sheetView workbookViewId="0"/>
  </sheetViews>
  <sheetFormatPr defaultRowHeight="15.75" outlineLevelRow="1" outlineLevelCol="1"/>
  <cols>
    <col min="1" max="1" width="4" style="35" bestFit="1" customWidth="1"/>
    <col min="2" max="2" width="22.625" style="35" customWidth="1"/>
    <col min="3" max="3" width="4.875" style="35" customWidth="1"/>
    <col min="4" max="4" width="27.25" style="35" bestFit="1" customWidth="1"/>
    <col min="5" max="6" width="54.25" style="35" customWidth="1" outlineLevel="1"/>
    <col min="7" max="7" width="8.75" style="35" customWidth="1"/>
    <col min="8" max="8" width="7.375" style="35" hidden="1" customWidth="1" outlineLevel="1"/>
    <col min="9" max="9" width="7.125" style="35" hidden="1" customWidth="1" outlineLevel="1"/>
    <col min="10" max="10" width="8.625" style="74" customWidth="1" collapsed="1"/>
    <col min="11" max="11" width="8.625" style="74" customWidth="1"/>
    <col min="12" max="12" width="8.125" style="35" customWidth="1"/>
    <col min="13" max="13" width="12.375" style="35" customWidth="1"/>
    <col min="14" max="14" width="9" style="35" customWidth="1"/>
    <col min="15" max="15" width="4.25" style="35" customWidth="1"/>
    <col min="16" max="16" width="69.375" style="79" customWidth="1"/>
    <col min="17" max="16384" width="9" style="35"/>
  </cols>
  <sheetData>
    <row r="1" spans="1:16" s="5" customFormat="1" ht="19.5">
      <c r="A1" s="5" t="s">
        <v>135</v>
      </c>
      <c r="D1" s="33"/>
      <c r="H1" s="32" t="s">
        <v>95</v>
      </c>
      <c r="I1" s="32" t="s">
        <v>96</v>
      </c>
      <c r="J1" s="134" t="s">
        <v>53</v>
      </c>
      <c r="P1" s="78"/>
    </row>
    <row r="2" spans="1:16" ht="31.5">
      <c r="B2" s="36" t="s">
        <v>54</v>
      </c>
      <c r="C2" s="37" t="s">
        <v>34</v>
      </c>
      <c r="D2" s="37" t="s">
        <v>55</v>
      </c>
      <c r="E2" s="37" t="s">
        <v>56</v>
      </c>
      <c r="F2" s="37" t="s">
        <v>57</v>
      </c>
      <c r="G2" s="38" t="s">
        <v>0</v>
      </c>
      <c r="H2" s="76" t="s">
        <v>2</v>
      </c>
      <c r="I2" s="77" t="s">
        <v>58</v>
      </c>
      <c r="J2" s="39" t="s">
        <v>59</v>
      </c>
      <c r="K2" s="39" t="s">
        <v>60</v>
      </c>
      <c r="L2" s="40" t="s">
        <v>3</v>
      </c>
      <c r="M2" s="41" t="s">
        <v>61</v>
      </c>
      <c r="N2" s="41" t="s">
        <v>6</v>
      </c>
      <c r="P2" s="79" t="s">
        <v>50</v>
      </c>
    </row>
    <row r="3" spans="1:16" s="47" customFormat="1" ht="31.5">
      <c r="A3" s="42"/>
      <c r="B3" s="193" t="s">
        <v>62</v>
      </c>
      <c r="C3" s="43">
        <v>1</v>
      </c>
      <c r="D3" s="44" t="s">
        <v>63</v>
      </c>
      <c r="E3" s="51" t="s">
        <v>233</v>
      </c>
      <c r="F3" s="51" t="s">
        <v>234</v>
      </c>
      <c r="G3" s="45">
        <f>G$18/COUNTIF(I$3:I$4,"対象")</f>
        <v>8.3333333333333339</v>
      </c>
      <c r="H3" s="45">
        <v>1</v>
      </c>
      <c r="I3" s="44" t="str">
        <f>IF(テーブル2577[[#This Row],[重み]]="－","対象外","対象")</f>
        <v>対象</v>
      </c>
      <c r="J3" s="46" t="s">
        <v>26</v>
      </c>
      <c r="K3" s="46" t="s">
        <v>25</v>
      </c>
      <c r="L3"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1</v>
      </c>
      <c r="M3" s="45">
        <f>IF(OR(テーブル2577[[#This Row],[点数]]="",テーブル2577[[#This Row],[重み]]=""),"",テーブル2577[[#This Row],[点数]]*テーブル2577[[#This Row],[重み]]*(テーブル2577[[#This Row],[配点]]/L$16))</f>
        <v>1.6666666666666667</v>
      </c>
      <c r="N3" s="45">
        <f>IF(テーブル2577[[#This Row],[重み]]="","",IF(テーブル2577[[#This Row],[重み]]="－",0,テーブル2577[[#This Row],[配点]]*テーブル2577[[#This Row],[重み]]))</f>
        <v>8.3333333333333339</v>
      </c>
      <c r="P3" s="12" t="s">
        <v>145</v>
      </c>
    </row>
    <row r="4" spans="1:16" s="47" customFormat="1" ht="47.25">
      <c r="B4" s="193"/>
      <c r="C4" s="43">
        <v>2</v>
      </c>
      <c r="D4" s="44" t="s">
        <v>64</v>
      </c>
      <c r="E4" s="51" t="s">
        <v>235</v>
      </c>
      <c r="F4" s="51" t="s">
        <v>236</v>
      </c>
      <c r="G4" s="45">
        <f>G$18/COUNTIF(I$3:I$4,"対象")</f>
        <v>8.3333333333333339</v>
      </c>
      <c r="H4" s="45">
        <v>1</v>
      </c>
      <c r="I4" s="48" t="str">
        <f>IF(テーブル2577[[#This Row],[重み]]="－","対象外","対象")</f>
        <v>対象</v>
      </c>
      <c r="J4" s="46" t="s">
        <v>26</v>
      </c>
      <c r="K4" s="46" t="s">
        <v>26</v>
      </c>
      <c r="L4"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3</v>
      </c>
      <c r="M4" s="45">
        <f>IF(OR(テーブル2577[[#This Row],[点数]]="",テーブル2577[[#This Row],[重み]]=""),"",テーブル2577[[#This Row],[点数]]*テーブル2577[[#This Row],[重み]]*(テーブル2577[[#This Row],[配点]]/L$16))</f>
        <v>5</v>
      </c>
      <c r="N4" s="45">
        <f>IF(テーブル2577[[#This Row],[重み]]="","",IF(テーブル2577[[#This Row],[重み]]="－",0,テーブル2577[[#This Row],[配点]]*テーブル2577[[#This Row],[重み]]))</f>
        <v>8.3333333333333339</v>
      </c>
      <c r="P4" s="12" t="s">
        <v>169</v>
      </c>
    </row>
    <row r="5" spans="1:16" s="47" customFormat="1" ht="78.75">
      <c r="B5" s="193" t="s">
        <v>65</v>
      </c>
      <c r="C5" s="43">
        <v>3</v>
      </c>
      <c r="D5" s="44" t="s">
        <v>66</v>
      </c>
      <c r="E5" s="51" t="s">
        <v>179</v>
      </c>
      <c r="F5" s="51" t="s">
        <v>237</v>
      </c>
      <c r="G5" s="45">
        <f>G$19/COUNTIF(I$5:I$6,"対象")</f>
        <v>8.3333333333333339</v>
      </c>
      <c r="H5" s="45">
        <v>1</v>
      </c>
      <c r="I5" s="48" t="str">
        <f>IF(テーブル2577[[#This Row],[重み]]="－","対象外","対象")</f>
        <v>対象</v>
      </c>
      <c r="J5" s="46" t="s">
        <v>26</v>
      </c>
      <c r="K5" s="46" t="s">
        <v>25</v>
      </c>
      <c r="L5"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1</v>
      </c>
      <c r="M5" s="45">
        <f>IF(OR(テーブル2577[[#This Row],[点数]]="",テーブル2577[[#This Row],[重み]]=""),"",テーブル2577[[#This Row],[点数]]*テーブル2577[[#This Row],[重み]]*(テーブル2577[[#This Row],[配点]]/L$16))</f>
        <v>1.6666666666666667</v>
      </c>
      <c r="N5" s="45">
        <f>IF(テーブル2577[[#This Row],[重み]]="","",IF(テーブル2577[[#This Row],[重み]]="－",0,テーブル2577[[#This Row],[配点]]*テーブル2577[[#This Row],[重み]]))</f>
        <v>8.3333333333333339</v>
      </c>
      <c r="P5" s="12" t="s">
        <v>146</v>
      </c>
    </row>
    <row r="6" spans="1:16" s="47" customFormat="1" ht="78.75">
      <c r="B6" s="193"/>
      <c r="C6" s="43">
        <v>4</v>
      </c>
      <c r="D6" s="44" t="s">
        <v>67</v>
      </c>
      <c r="E6" s="51" t="s">
        <v>223</v>
      </c>
      <c r="F6" s="51" t="s">
        <v>224</v>
      </c>
      <c r="G6" s="45">
        <f>G$19/COUNTIF(I$5:I$6,"対象")</f>
        <v>8.3333333333333339</v>
      </c>
      <c r="H6" s="45">
        <v>1</v>
      </c>
      <c r="I6" s="48" t="str">
        <f>IF(テーブル2577[[#This Row],[重み]]="－","対象外","対象")</f>
        <v>対象</v>
      </c>
      <c r="J6" s="46" t="s">
        <v>25</v>
      </c>
      <c r="K6" s="46" t="s">
        <v>69</v>
      </c>
      <c r="L6"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0</v>
      </c>
      <c r="M6" s="45">
        <f>IF(OR(テーブル2577[[#This Row],[点数]]="",テーブル2577[[#This Row],[重み]]=""),"",テーブル2577[[#This Row],[点数]]*テーブル2577[[#This Row],[重み]]*(テーブル2577[[#This Row],[配点]]/L$16))</f>
        <v>0</v>
      </c>
      <c r="N6" s="45">
        <f>IF(テーブル2577[[#This Row],[重み]]="","",IF(テーブル2577[[#This Row],[重み]]="－",0,テーブル2577[[#This Row],[配点]]*テーブル2577[[#This Row],[重み]]))</f>
        <v>8.3333333333333339</v>
      </c>
      <c r="P6" s="12" t="s">
        <v>147</v>
      </c>
    </row>
    <row r="7" spans="1:16" s="47" customFormat="1" ht="78.75">
      <c r="B7" s="49" t="s">
        <v>70</v>
      </c>
      <c r="C7" s="43">
        <v>5</v>
      </c>
      <c r="D7" s="44" t="s">
        <v>71</v>
      </c>
      <c r="E7" s="51" t="s">
        <v>72</v>
      </c>
      <c r="F7" s="51" t="s">
        <v>73</v>
      </c>
      <c r="G7" s="45">
        <f>G$20/COUNTIF(I$7,"対象")</f>
        <v>16.666666666666668</v>
      </c>
      <c r="H7" s="45">
        <v>1</v>
      </c>
      <c r="I7" s="48" t="str">
        <f>IF(テーブル2577[[#This Row],[重み]]="－","対象外","対象")</f>
        <v>対象</v>
      </c>
      <c r="J7" s="46" t="s">
        <v>26</v>
      </c>
      <c r="K7" s="46" t="s">
        <v>26</v>
      </c>
      <c r="L7"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3</v>
      </c>
      <c r="M7" s="45">
        <f>IF(OR(テーブル2577[[#This Row],[点数]]="",テーブル2577[[#This Row],[重み]]=""),"",テーブル2577[[#This Row],[点数]]*テーブル2577[[#This Row],[重み]]*(テーブル2577[[#This Row],[配点]]/L$16))</f>
        <v>10</v>
      </c>
      <c r="N7" s="45">
        <f>IF(テーブル2577[[#This Row],[重み]]="","",IF(テーブル2577[[#This Row],[重み]]="－",0,テーブル2577[[#This Row],[配点]]*テーブル2577[[#This Row],[重み]]))</f>
        <v>16.666666666666668</v>
      </c>
      <c r="P7" s="12" t="s">
        <v>97</v>
      </c>
    </row>
    <row r="8" spans="1:16" s="47" customFormat="1" ht="78.75">
      <c r="B8" s="194" t="s">
        <v>194</v>
      </c>
      <c r="C8" s="50">
        <v>6</v>
      </c>
      <c r="D8" s="51" t="s">
        <v>74</v>
      </c>
      <c r="E8" s="51" t="s">
        <v>75</v>
      </c>
      <c r="F8" s="51" t="s">
        <v>76</v>
      </c>
      <c r="G8" s="45">
        <f>G$21/COUNTIF(I$8:I$10,"対象")</f>
        <v>5.5555555555555562</v>
      </c>
      <c r="H8" s="45">
        <v>1</v>
      </c>
      <c r="I8" s="48" t="str">
        <f>IF(テーブル2577[[#This Row],[重み]]="－","対象外","対象")</f>
        <v>対象</v>
      </c>
      <c r="J8" s="46" t="s">
        <v>27</v>
      </c>
      <c r="K8" s="46" t="s">
        <v>26</v>
      </c>
      <c r="L8"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4</v>
      </c>
      <c r="M8" s="45">
        <f>IF(OR(テーブル2577[[#This Row],[点数]]="",テーブル2577[[#This Row],[重み]]=""),"",テーブル2577[[#This Row],[点数]]*テーブル2577[[#This Row],[重み]]*(テーブル2577[[#This Row],[配点]]/L$16))</f>
        <v>4.4444444444444446</v>
      </c>
      <c r="N8" s="45">
        <f>IF(テーブル2577[[#This Row],[重み]]="","",IF(テーブル2577[[#This Row],[重み]]="－",0,テーブル2577[[#This Row],[配点]]*テーブル2577[[#This Row],[重み]]))</f>
        <v>5.5555555555555562</v>
      </c>
      <c r="P8" s="12" t="s">
        <v>151</v>
      </c>
    </row>
    <row r="9" spans="1:16" s="47" customFormat="1" ht="47.25">
      <c r="B9" s="195"/>
      <c r="C9" s="50">
        <v>7</v>
      </c>
      <c r="D9" s="51" t="s">
        <v>77</v>
      </c>
      <c r="E9" s="51" t="s">
        <v>239</v>
      </c>
      <c r="F9" s="51" t="s">
        <v>240</v>
      </c>
      <c r="G9" s="45">
        <f>G$21/COUNTIF(I$8:I$10,"対象")</f>
        <v>5.5555555555555562</v>
      </c>
      <c r="H9" s="45">
        <v>1</v>
      </c>
      <c r="I9" s="48" t="str">
        <f>IF(テーブル2577[[#This Row],[重み]]="－","対象外","対象")</f>
        <v>対象</v>
      </c>
      <c r="J9" s="46" t="s">
        <v>26</v>
      </c>
      <c r="K9" s="46" t="s">
        <v>26</v>
      </c>
      <c r="L9"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3</v>
      </c>
      <c r="M9" s="45">
        <f>IF(OR(テーブル2577[[#This Row],[点数]]="",テーブル2577[[#This Row],[重み]]=""),"",テーブル2577[[#This Row],[点数]]*テーブル2577[[#This Row],[重み]]*(テーブル2577[[#This Row],[配点]]/L$16))</f>
        <v>3.3333333333333335</v>
      </c>
      <c r="N9" s="45">
        <f>IF(テーブル2577[[#This Row],[重み]]="","",IF(テーブル2577[[#This Row],[重み]]="－",0,テーブル2577[[#This Row],[配点]]*テーブル2577[[#This Row],[重み]]))</f>
        <v>5.5555555555555562</v>
      </c>
      <c r="P9" s="12"/>
    </row>
    <row r="10" spans="1:16" s="47" customFormat="1" ht="63">
      <c r="B10" s="196"/>
      <c r="C10" s="50">
        <v>8</v>
      </c>
      <c r="D10" s="51" t="s">
        <v>78</v>
      </c>
      <c r="E10" s="51" t="s">
        <v>241</v>
      </c>
      <c r="F10" s="51" t="s">
        <v>79</v>
      </c>
      <c r="G10" s="45">
        <f>G$21/COUNTIF(I$8:I$10,"対象")</f>
        <v>5.5555555555555562</v>
      </c>
      <c r="H10" s="45">
        <v>1</v>
      </c>
      <c r="I10" s="48" t="str">
        <f>IF(テーブル2577[[#This Row],[重み]]="－","対象外","対象")</f>
        <v>対象</v>
      </c>
      <c r="J10" s="46" t="s">
        <v>26</v>
      </c>
      <c r="K10" s="46" t="s">
        <v>25</v>
      </c>
      <c r="L10"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1</v>
      </c>
      <c r="M10" s="45">
        <f>IF(OR(テーブル2577[[#This Row],[点数]]="",テーブル2577[[#This Row],[重み]]=""),"",テーブル2577[[#This Row],[点数]]*テーブル2577[[#This Row],[重み]]*(テーブル2577[[#This Row],[配点]]/L$16))</f>
        <v>1.1111111111111112</v>
      </c>
      <c r="N10" s="45">
        <f>IF(テーブル2577[[#This Row],[重み]]="","",IF(テーブル2577[[#This Row],[重み]]="－",0,テーブル2577[[#This Row],[配点]]*テーブル2577[[#This Row],[重み]]))</f>
        <v>5.5555555555555562</v>
      </c>
      <c r="P10" s="12"/>
    </row>
    <row r="11" spans="1:16" s="47" customFormat="1" ht="47.25">
      <c r="B11" s="196" t="s">
        <v>80</v>
      </c>
      <c r="C11" s="50">
        <v>9</v>
      </c>
      <c r="D11" s="44" t="s">
        <v>81</v>
      </c>
      <c r="E11" s="51" t="s">
        <v>242</v>
      </c>
      <c r="F11" s="51" t="s">
        <v>243</v>
      </c>
      <c r="G11" s="45">
        <f>G$22/COUNTIF(I$11:I$12,"対象")</f>
        <v>8.3333333333333339</v>
      </c>
      <c r="H11" s="45">
        <v>1</v>
      </c>
      <c r="I11" s="48" t="str">
        <f>IF(テーブル2577[[#This Row],[重み]]="－","対象外","対象")</f>
        <v>対象</v>
      </c>
      <c r="J11" s="46" t="s">
        <v>26</v>
      </c>
      <c r="K11" s="46" t="s">
        <v>26</v>
      </c>
      <c r="L11"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3</v>
      </c>
      <c r="M11" s="45">
        <f>IF(OR(テーブル2577[[#This Row],[点数]]="",テーブル2577[[#This Row],[重み]]=""),"",テーブル2577[[#This Row],[点数]]*テーブル2577[[#This Row],[重み]]*(テーブル2577[[#This Row],[配点]]/L$16))</f>
        <v>5</v>
      </c>
      <c r="N11" s="45">
        <f>IF(テーブル2577[[#This Row],[重み]]="","",IF(テーブル2577[[#This Row],[重み]]="－",0,テーブル2577[[#This Row],[配点]]*テーブル2577[[#This Row],[重み]]))</f>
        <v>8.3333333333333339</v>
      </c>
      <c r="P11" s="12" t="s">
        <v>148</v>
      </c>
    </row>
    <row r="12" spans="1:16" s="47" customFormat="1" ht="47.25">
      <c r="B12" s="196"/>
      <c r="C12" s="50">
        <v>10</v>
      </c>
      <c r="D12" s="44" t="s">
        <v>82</v>
      </c>
      <c r="E12" s="51" t="s">
        <v>225</v>
      </c>
      <c r="F12" s="51" t="s">
        <v>220</v>
      </c>
      <c r="G12" s="45">
        <f>G$22/COUNTIF(I$11:I$12,"対象")</f>
        <v>8.3333333333333339</v>
      </c>
      <c r="H12" s="45">
        <v>1</v>
      </c>
      <c r="I12" s="48" t="str">
        <f>IF(テーブル2577[[#This Row],[重み]]="－","対象外","対象")</f>
        <v>対象</v>
      </c>
      <c r="J12" s="46" t="s">
        <v>27</v>
      </c>
      <c r="K12" s="46" t="s">
        <v>26</v>
      </c>
      <c r="L12"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4</v>
      </c>
      <c r="M12" s="45">
        <f>IF(OR(テーブル2577[[#This Row],[点数]]="",テーブル2577[[#This Row],[重み]]=""),"",テーブル2577[[#This Row],[点数]]*テーブル2577[[#This Row],[重み]]*(テーブル2577[[#This Row],[配点]]/L$16))</f>
        <v>6.666666666666667</v>
      </c>
      <c r="N12" s="45">
        <f>IF(テーブル2577[[#This Row],[重み]]="","",IF(テーブル2577[[#This Row],[重み]]="－",0,テーブル2577[[#This Row],[配点]]*テーブル2577[[#This Row],[重み]]))</f>
        <v>8.3333333333333339</v>
      </c>
      <c r="P12" s="12" t="s">
        <v>149</v>
      </c>
    </row>
    <row r="13" spans="1:16" s="47" customFormat="1" ht="47.25">
      <c r="B13" s="196" t="s">
        <v>83</v>
      </c>
      <c r="C13" s="50">
        <v>11</v>
      </c>
      <c r="D13" s="44" t="s">
        <v>84</v>
      </c>
      <c r="E13" s="51" t="s">
        <v>245</v>
      </c>
      <c r="F13" s="51" t="s">
        <v>246</v>
      </c>
      <c r="G13" s="45">
        <f>G$23/COUNTIF(I$13:I$14,"対象")</f>
        <v>8.3333333333333339</v>
      </c>
      <c r="H13" s="45">
        <v>1</v>
      </c>
      <c r="I13" s="48" t="str">
        <f>IF(テーブル2577[[#This Row],[重み]]="－","対象外","対象")</f>
        <v>対象</v>
      </c>
      <c r="J13" s="46" t="s">
        <v>26</v>
      </c>
      <c r="K13" s="46" t="s">
        <v>26</v>
      </c>
      <c r="L13"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3</v>
      </c>
      <c r="M13" s="45">
        <f>IF(OR(テーブル2577[[#This Row],[点数]]="",テーブル2577[[#This Row],[重み]]=""),"",テーブル2577[[#This Row],[点数]]*テーブル2577[[#This Row],[重み]]*(テーブル2577[[#This Row],[配点]]/L$16))</f>
        <v>5</v>
      </c>
      <c r="N13" s="45">
        <f>IF(テーブル2577[[#This Row],[重み]]="","",IF(テーブル2577[[#This Row],[重み]]="－",0,テーブル2577[[#This Row],[配点]]*テーブル2577[[#This Row],[重み]]))</f>
        <v>8.3333333333333339</v>
      </c>
      <c r="P13" s="12" t="s">
        <v>150</v>
      </c>
    </row>
    <row r="14" spans="1:16" s="47" customFormat="1" ht="78.75">
      <c r="B14" s="197"/>
      <c r="C14" s="50">
        <v>12</v>
      </c>
      <c r="D14" s="44" t="s">
        <v>85</v>
      </c>
      <c r="E14" s="51" t="s">
        <v>86</v>
      </c>
      <c r="F14" s="51" t="s">
        <v>222</v>
      </c>
      <c r="G14" s="45">
        <f>G$23/COUNTIF(I$13:I$14,"対象")</f>
        <v>8.3333333333333339</v>
      </c>
      <c r="H14" s="45">
        <v>1</v>
      </c>
      <c r="I14" s="48" t="str">
        <f>IF(テーブル2577[[#This Row],[重み]]="－","対象外","対象")</f>
        <v>対象</v>
      </c>
      <c r="J14" s="46" t="s">
        <v>26</v>
      </c>
      <c r="K14" s="46" t="s">
        <v>25</v>
      </c>
      <c r="L14" s="43">
        <f>IF(AND(テーブル2577[[#This Row],[回答（実施状況）]]="○",テーブル2577[[#This Row],[回答（効果）]]="○"),5,IF(AND(テーブル2577[[#This Row],[回答（実施状況）]]="○",テーブル2577[[#This Row],[回答（効果）]]="△"),4,IF(AND(テーブル2577[[#This Row],[回答（実施状況）]]="△",テーブル2577[[#This Row],[回答（効果）]]="△"),3,IF(AND(テーブル2577[[#This Row],[回答（実施状況）]]="○",テーブル2577[[#This Row],[回答（効果）]]="×"),2,IF(AND(テーブル2577[[#This Row],[回答（実施状況）]]="△",テーブル2577[[#This Row],[回答（効果）]]="×"),1,IF(AND(テーブル2577[[#This Row],[回答（実施状況）]]="×",テーブル2577[[#This Row],[回答（効果）]]="×"),0,""))))))</f>
        <v>1</v>
      </c>
      <c r="M14" s="45">
        <f>IF(OR(テーブル2577[[#This Row],[点数]]="",テーブル2577[[#This Row],[重み]]=""),"",テーブル2577[[#This Row],[点数]]*テーブル2577[[#This Row],[重み]]*(テーブル2577[[#This Row],[配点]]/L$16))</f>
        <v>1.6666666666666667</v>
      </c>
      <c r="N14" s="45">
        <f>IF(テーブル2577[[#This Row],[重み]]="","",IF(テーブル2577[[#This Row],[重み]]="－",0,テーブル2577[[#This Row],[配点]]*テーブル2577[[#This Row],[重み]]))</f>
        <v>8.3333333333333339</v>
      </c>
      <c r="P14" s="12" t="s">
        <v>136</v>
      </c>
    </row>
    <row r="15" spans="1:16" s="52" customFormat="1" ht="19.5" outlineLevel="1">
      <c r="B15" s="53" t="s">
        <v>1</v>
      </c>
      <c r="C15" s="54"/>
      <c r="D15" s="55"/>
      <c r="E15" s="55"/>
      <c r="F15" s="55"/>
      <c r="G15" s="56">
        <f>SUBTOTAL(109,テーブル2577[配点])</f>
        <v>99.999999999999986</v>
      </c>
      <c r="H15" s="57"/>
      <c r="I15" s="55"/>
      <c r="J15" s="58"/>
      <c r="K15" s="58"/>
      <c r="L15" s="54"/>
      <c r="M15" s="59">
        <f>SUBTOTAL(109,テーブル2577[点数×重み×（配点／５）])</f>
        <v>45.55555555555555</v>
      </c>
      <c r="N15" s="59">
        <f>SUBTOTAL(109,テーブル2577[配点×重み])</f>
        <v>99.999999999999986</v>
      </c>
      <c r="P15" s="80"/>
    </row>
    <row r="16" spans="1:16" s="52" customFormat="1" ht="19.5" outlineLevel="1">
      <c r="B16" s="61"/>
      <c r="C16" s="54"/>
      <c r="D16" s="55"/>
      <c r="E16" s="55"/>
      <c r="F16" s="55"/>
      <c r="G16" s="62"/>
      <c r="H16" s="57"/>
      <c r="I16" s="55"/>
      <c r="J16" s="58"/>
      <c r="K16" s="58"/>
      <c r="L16" s="34">
        <v>5</v>
      </c>
      <c r="M16" s="63"/>
      <c r="N16" s="59"/>
      <c r="P16" s="80"/>
    </row>
    <row r="17" spans="2:16" s="52" customFormat="1" ht="31.5" outlineLevel="1">
      <c r="B17" s="61"/>
      <c r="C17" s="54"/>
      <c r="D17" s="55"/>
      <c r="E17" s="55"/>
      <c r="F17" s="55"/>
      <c r="G17" s="75" t="s">
        <v>0</v>
      </c>
      <c r="H17" s="57"/>
      <c r="I17" s="55"/>
      <c r="J17" s="58"/>
      <c r="K17" s="64" t="s">
        <v>87</v>
      </c>
      <c r="L17" s="64" t="s">
        <v>88</v>
      </c>
      <c r="M17" s="65" t="s">
        <v>89</v>
      </c>
      <c r="N17" s="66" t="s">
        <v>6</v>
      </c>
      <c r="P17" s="80"/>
    </row>
    <row r="18" spans="2:16" s="52" customFormat="1" ht="19.5" outlineLevel="1">
      <c r="B18" s="67" t="s">
        <v>90</v>
      </c>
      <c r="C18" s="68"/>
      <c r="D18" s="69"/>
      <c r="E18" s="55"/>
      <c r="F18" s="55"/>
      <c r="G18" s="70">
        <f t="shared" ref="G18:G23" si="0">100/COUNTA(B$18:B$23)</f>
        <v>16.666666666666668</v>
      </c>
      <c r="H18" s="57"/>
      <c r="I18" s="55"/>
      <c r="J18" s="58"/>
      <c r="K18" s="71">
        <f>L18/G18</f>
        <v>0.39999999999999997</v>
      </c>
      <c r="L18" s="72">
        <f>IF(N18=0,"",M18*G18/N18)</f>
        <v>6.666666666666667</v>
      </c>
      <c r="M18" s="73">
        <f>SUM(M3:M4)</f>
        <v>6.666666666666667</v>
      </c>
      <c r="N18" s="73">
        <f>SUM(N3:N4)</f>
        <v>16.666666666666668</v>
      </c>
      <c r="P18" s="80"/>
    </row>
    <row r="19" spans="2:16" s="52" customFormat="1" ht="19.5" outlineLevel="1">
      <c r="B19" s="67" t="s">
        <v>91</v>
      </c>
      <c r="C19" s="68"/>
      <c r="D19" s="69"/>
      <c r="E19" s="55"/>
      <c r="F19" s="55"/>
      <c r="G19" s="70">
        <f t="shared" si="0"/>
        <v>16.666666666666668</v>
      </c>
      <c r="H19" s="57"/>
      <c r="I19" s="55"/>
      <c r="J19" s="58"/>
      <c r="K19" s="71">
        <f t="shared" ref="K19:K23" si="1">L19/G19</f>
        <v>9.9999999999999992E-2</v>
      </c>
      <c r="L19" s="72">
        <f t="shared" ref="L19:L23" si="2">IF(N19=0,"",M19*G19/N19)</f>
        <v>1.6666666666666667</v>
      </c>
      <c r="M19" s="73">
        <f>SUM(M5:M6)</f>
        <v>1.6666666666666667</v>
      </c>
      <c r="N19" s="73">
        <f>SUM(N5:N6)</f>
        <v>16.666666666666668</v>
      </c>
      <c r="P19" s="80"/>
    </row>
    <row r="20" spans="2:16" s="52" customFormat="1" ht="19.5" outlineLevel="1">
      <c r="B20" s="67" t="s">
        <v>92</v>
      </c>
      <c r="C20" s="68"/>
      <c r="D20" s="69"/>
      <c r="E20" s="55"/>
      <c r="F20" s="55"/>
      <c r="G20" s="70">
        <f t="shared" si="0"/>
        <v>16.666666666666668</v>
      </c>
      <c r="H20" s="57"/>
      <c r="I20" s="55"/>
      <c r="J20" s="58"/>
      <c r="K20" s="71">
        <f t="shared" si="1"/>
        <v>0.6</v>
      </c>
      <c r="L20" s="72">
        <f t="shared" si="2"/>
        <v>10</v>
      </c>
      <c r="M20" s="73">
        <f>SUM(M7)</f>
        <v>10</v>
      </c>
      <c r="N20" s="73">
        <f>SUM(N7)</f>
        <v>16.666666666666668</v>
      </c>
      <c r="P20" s="80"/>
    </row>
    <row r="21" spans="2:16" s="52" customFormat="1" ht="19.5" outlineLevel="1">
      <c r="B21" s="67" t="s">
        <v>195</v>
      </c>
      <c r="C21" s="68"/>
      <c r="D21" s="69"/>
      <c r="E21" s="55"/>
      <c r="F21" s="55"/>
      <c r="G21" s="70">
        <f t="shared" si="0"/>
        <v>16.666666666666668</v>
      </c>
      <c r="H21" s="57"/>
      <c r="I21" s="55"/>
      <c r="J21" s="58"/>
      <c r="K21" s="71">
        <f t="shared" si="1"/>
        <v>0.53333333333333333</v>
      </c>
      <c r="L21" s="72">
        <f t="shared" si="2"/>
        <v>8.8888888888888893</v>
      </c>
      <c r="M21" s="73">
        <f>SUM(M8:M10)</f>
        <v>8.8888888888888893</v>
      </c>
      <c r="N21" s="73">
        <f>SUM(N8:N10)</f>
        <v>16.666666666666668</v>
      </c>
      <c r="P21" s="80"/>
    </row>
    <row r="22" spans="2:16" s="52" customFormat="1" ht="19.5" outlineLevel="1">
      <c r="B22" s="67" t="s">
        <v>93</v>
      </c>
      <c r="C22" s="68"/>
      <c r="D22" s="69"/>
      <c r="E22" s="55"/>
      <c r="F22" s="55"/>
      <c r="G22" s="70">
        <f t="shared" si="0"/>
        <v>16.666666666666668</v>
      </c>
      <c r="H22" s="57"/>
      <c r="I22" s="55"/>
      <c r="J22" s="58"/>
      <c r="K22" s="71">
        <f t="shared" si="1"/>
        <v>0.70000000000000007</v>
      </c>
      <c r="L22" s="72">
        <f t="shared" si="2"/>
        <v>11.666666666666668</v>
      </c>
      <c r="M22" s="73">
        <f>SUM(M11:M12)</f>
        <v>11.666666666666668</v>
      </c>
      <c r="N22" s="73">
        <f>SUM(N11:N12)</f>
        <v>16.666666666666668</v>
      </c>
      <c r="P22" s="80"/>
    </row>
    <row r="23" spans="2:16" s="52" customFormat="1" ht="19.5" outlineLevel="1">
      <c r="B23" s="67" t="s">
        <v>94</v>
      </c>
      <c r="C23" s="68"/>
      <c r="D23" s="69"/>
      <c r="E23" s="55"/>
      <c r="F23" s="55"/>
      <c r="G23" s="70">
        <f t="shared" si="0"/>
        <v>16.666666666666668</v>
      </c>
      <c r="H23" s="57"/>
      <c r="I23" s="55"/>
      <c r="J23" s="58"/>
      <c r="K23" s="71">
        <f t="shared" si="1"/>
        <v>0.39999999999999997</v>
      </c>
      <c r="L23" s="72">
        <f t="shared" si="2"/>
        <v>6.666666666666667</v>
      </c>
      <c r="M23" s="73">
        <f>SUM(M13:M14)</f>
        <v>6.666666666666667</v>
      </c>
      <c r="N23" s="73">
        <f>SUM(N13:N14)</f>
        <v>16.666666666666668</v>
      </c>
      <c r="P23" s="80"/>
    </row>
  </sheetData>
  <mergeCells count="5">
    <mergeCell ref="B3:B4"/>
    <mergeCell ref="B5:B6"/>
    <mergeCell ref="B8:B10"/>
    <mergeCell ref="B11:B12"/>
    <mergeCell ref="B13:B14"/>
  </mergeCells>
  <phoneticPr fontId="7"/>
  <pageMargins left="0.23622047244094491" right="0.23622047244094491" top="0.74803149606299213" bottom="0.74803149606299213" header="0.31496062992125984" footer="0.31496062992125984"/>
  <pageSetup paperSize="9" scale="44" orientation="landscape" r:id="rId1"/>
  <headerFooter>
    <oddHeader>&amp;L&amp;A&amp;R&amp;F</oddHeader>
    <oddFooter>&amp;P / &amp;N ページ</oddFooter>
  </headerFooter>
  <ignoredErrors>
    <ignoredError sqref="G3:G14" calculatedColumn="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promptTitle="入力規則" prompt="○ 実施できている_x000a_△ 一部実施できている、予定が決定している_x000a_× 実施できていない" xr:uid="{8E69C186-CECE-4513-AAF2-ADD26E9A2AA5}">
          <x14:formula1>
            <xm:f>リスト!$G$2:$G$5</xm:f>
          </x14:formula1>
          <xm:sqref>J3:J14</xm:sqref>
        </x14:dataValidation>
        <x14:dataValidation type="list" allowBlank="1" showInputMessage="1" showErrorMessage="1" promptTitle="入力規則" prompt="○ 十分な効果が出ている_x000a_△ ある程度効果が出ている_x000a_× 効果が出ていない_x000a__x000a_なお、「回答（実施状況）」欄が△の場合当欄は△または×、×の場合当欄は×のみとなる" xr:uid="{6F19A500-A728-4DBB-91BB-00BB814DF58F}">
          <x14:formula1>
            <xm:f>リスト!$H$2:$H$5</xm:f>
          </x14:formula1>
          <xm:sqref>K3:K14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6A0AE-F562-4B93-8D5D-C2DAAB4F2D05}">
  <sheetPr>
    <pageSetUpPr fitToPage="1"/>
  </sheetPr>
  <dimension ref="A1:M24"/>
  <sheetViews>
    <sheetView workbookViewId="0"/>
  </sheetViews>
  <sheetFormatPr defaultRowHeight="15.75"/>
  <cols>
    <col min="1" max="1" width="19.75" style="1" customWidth="1"/>
    <col min="2" max="2" width="23.375" style="1" customWidth="1"/>
    <col min="3" max="4" width="9" style="1"/>
    <col min="5" max="5" width="9.375" style="1" bestFit="1" customWidth="1"/>
    <col min="6" max="6" width="12.625" style="1" bestFit="1" customWidth="1"/>
    <col min="7" max="7" width="10.5" style="1" bestFit="1" customWidth="1"/>
    <col min="8" max="16384" width="9" style="1"/>
  </cols>
  <sheetData>
    <row r="1" spans="1:13" s="3" customFormat="1" ht="31.5">
      <c r="A1" s="82" t="str">
        <f>$B$1</f>
        <v>大分類</v>
      </c>
      <c r="B1" s="83" t="s">
        <v>98</v>
      </c>
      <c r="C1" s="84" t="s">
        <v>21</v>
      </c>
      <c r="D1" s="84" t="s">
        <v>3</v>
      </c>
      <c r="E1" s="85" t="s">
        <v>0</v>
      </c>
      <c r="F1" s="86" t="s">
        <v>89</v>
      </c>
      <c r="G1" s="86" t="s">
        <v>6</v>
      </c>
    </row>
    <row r="2" spans="1:13" ht="15.75" customHeight="1">
      <c r="A2" s="87" t="str">
        <f t="shared" ref="A2:A4" si="0">B2</f>
        <v>機能システム間の独立性</v>
      </c>
      <c r="B2" s="88" t="s">
        <v>99</v>
      </c>
      <c r="C2" s="89">
        <f>D2/E2</f>
        <v>0.39999999999999997</v>
      </c>
      <c r="D2" s="90">
        <f>IF(G2=0,"",F2/G2*E2)</f>
        <v>6.666666666666667</v>
      </c>
      <c r="E2" s="91">
        <v>16.666666666666668</v>
      </c>
      <c r="F2" s="92">
        <f>'1-3．評価項目　評価　ITシステム全体（記入例）'!M18</f>
        <v>6.666666666666667</v>
      </c>
      <c r="G2" s="92">
        <f>'1-3．評価項目　評価　ITシステム全体（記入例）'!N18</f>
        <v>16.666666666666668</v>
      </c>
      <c r="H2" s="200" t="s">
        <v>180</v>
      </c>
      <c r="I2" s="200"/>
    </row>
    <row r="3" spans="1:13">
      <c r="A3" s="82" t="str">
        <f t="shared" si="0"/>
        <v>データ活用の仕組み</v>
      </c>
      <c r="B3" s="83" t="s">
        <v>100</v>
      </c>
      <c r="C3" s="93">
        <f>D3/E3</f>
        <v>9.9999999999999992E-2</v>
      </c>
      <c r="D3" s="94">
        <f>IF(G3=0,"",F3/G3*E3)</f>
        <v>1.6666666666666667</v>
      </c>
      <c r="E3" s="95">
        <v>16.666666666666668</v>
      </c>
      <c r="F3" s="92">
        <f>'1-3．評価項目　評価　ITシステム全体（記入例）'!M19</f>
        <v>1.6666666666666667</v>
      </c>
      <c r="G3" s="92">
        <f>'1-3．評価項目　評価　ITシステム全体（記入例）'!N19</f>
        <v>16.666666666666668</v>
      </c>
      <c r="H3" s="200"/>
      <c r="I3" s="200"/>
    </row>
    <row r="4" spans="1:13">
      <c r="A4" s="96" t="str">
        <f t="shared" si="0"/>
        <v>運用の標準化</v>
      </c>
      <c r="B4" s="97" t="s">
        <v>101</v>
      </c>
      <c r="C4" s="98">
        <f>D4/E4</f>
        <v>0.6</v>
      </c>
      <c r="D4" s="99">
        <f>IF(G4=0,"",F4/G4*E4)</f>
        <v>10</v>
      </c>
      <c r="E4" s="100">
        <v>16.666666666666668</v>
      </c>
      <c r="F4" s="92">
        <f>'1-3．評価項目　評価　ITシステム全体（記入例）'!M20</f>
        <v>10</v>
      </c>
      <c r="G4" s="92">
        <f>'1-3．評価項目　評価　ITシステム全体（記入例）'!N20</f>
        <v>16.666666666666668</v>
      </c>
      <c r="H4" s="200"/>
      <c r="I4" s="200"/>
    </row>
    <row r="5" spans="1:13">
      <c r="A5" s="201" t="s">
        <v>102</v>
      </c>
      <c r="B5" s="84" t="s">
        <v>196</v>
      </c>
      <c r="C5" s="93">
        <f>D5/E5</f>
        <v>0.53333333333333333</v>
      </c>
      <c r="D5" s="94">
        <f>IF(G5=0,"",F5/G5*E5)</f>
        <v>8.8888888888888893</v>
      </c>
      <c r="E5" s="95">
        <v>16.666666666666668</v>
      </c>
      <c r="F5" s="92">
        <f>'1-3．評価項目　評価　ITシステム全体（記入例）'!M21</f>
        <v>8.8888888888888893</v>
      </c>
      <c r="G5" s="92">
        <f>'1-3．評価項目　評価　ITシステム全体（記入例）'!N21</f>
        <v>16.666666666666668</v>
      </c>
      <c r="H5" s="200"/>
      <c r="I5" s="200"/>
    </row>
    <row r="6" spans="1:13">
      <c r="A6" s="202"/>
      <c r="B6" s="101" t="s">
        <v>103</v>
      </c>
      <c r="C6" s="93">
        <f t="shared" ref="C6:C7" si="1">D6/E6</f>
        <v>0.70000000000000007</v>
      </c>
      <c r="D6" s="94">
        <f t="shared" ref="D6:D7" si="2">IF(G6=0,"",F6/G6*E6)</f>
        <v>11.666666666666668</v>
      </c>
      <c r="E6" s="95">
        <v>16.666666666666668</v>
      </c>
      <c r="F6" s="92">
        <f>'1-3．評価項目　評価　ITシステム全体（記入例）'!M22</f>
        <v>11.666666666666668</v>
      </c>
      <c r="G6" s="92">
        <f>'1-3．評価項目　評価　ITシステム全体（記入例）'!N22</f>
        <v>16.666666666666668</v>
      </c>
      <c r="H6" s="200"/>
      <c r="I6" s="200"/>
    </row>
    <row r="7" spans="1:13">
      <c r="A7" s="203"/>
      <c r="B7" s="101" t="s">
        <v>104</v>
      </c>
      <c r="C7" s="93">
        <f t="shared" si="1"/>
        <v>0.39999999999999997</v>
      </c>
      <c r="D7" s="94">
        <f t="shared" si="2"/>
        <v>6.666666666666667</v>
      </c>
      <c r="E7" s="95">
        <v>16.666666666666668</v>
      </c>
      <c r="F7" s="92">
        <f>'1-3．評価項目　評価　ITシステム全体（記入例）'!M23</f>
        <v>6.666666666666667</v>
      </c>
      <c r="G7" s="92">
        <f>'1-3．評価項目　評価　ITシステム全体（記入例）'!N23</f>
        <v>16.666666666666668</v>
      </c>
      <c r="H7" s="200"/>
      <c r="I7" s="200"/>
    </row>
    <row r="8" spans="1:13">
      <c r="A8" s="4" t="str">
        <f>$B$8</f>
        <v>合計</v>
      </c>
      <c r="B8" s="102" t="s">
        <v>1</v>
      </c>
      <c r="C8" s="9"/>
      <c r="D8" s="103">
        <f>SUM(D2:D7)</f>
        <v>45.555555555555557</v>
      </c>
      <c r="E8" s="104">
        <f>SUM(E2:E7)</f>
        <v>100.00000000000001</v>
      </c>
    </row>
    <row r="11" spans="1:13" ht="15.75" customHeight="1">
      <c r="I11" s="206" t="s">
        <v>165</v>
      </c>
      <c r="J11" s="206"/>
      <c r="K11" s="206"/>
      <c r="M11" s="138"/>
    </row>
    <row r="12" spans="1:13">
      <c r="I12" s="205" t="s">
        <v>193</v>
      </c>
      <c r="J12" s="205"/>
      <c r="K12" s="205"/>
      <c r="L12" s="198" t="s">
        <v>192</v>
      </c>
      <c r="M12" s="199"/>
    </row>
    <row r="13" spans="1:13">
      <c r="I13" s="205"/>
      <c r="J13" s="205"/>
      <c r="K13" s="205"/>
      <c r="L13" s="198"/>
      <c r="M13" s="199"/>
    </row>
    <row r="14" spans="1:13">
      <c r="I14" s="205"/>
      <c r="J14" s="205"/>
      <c r="K14" s="205"/>
      <c r="L14" s="198"/>
      <c r="M14" s="199"/>
    </row>
    <row r="15" spans="1:13">
      <c r="I15" s="205"/>
      <c r="J15" s="205"/>
      <c r="K15" s="205"/>
      <c r="L15" s="198"/>
      <c r="M15" s="199"/>
    </row>
    <row r="16" spans="1:13">
      <c r="I16" s="205"/>
      <c r="J16" s="205"/>
      <c r="K16" s="205"/>
      <c r="L16" s="198"/>
      <c r="M16" s="199"/>
    </row>
    <row r="17" spans="9:13">
      <c r="I17" s="205"/>
      <c r="J17" s="205"/>
      <c r="K17" s="205"/>
      <c r="L17" s="198"/>
      <c r="M17" s="199"/>
    </row>
    <row r="18" spans="9:13">
      <c r="I18" s="205"/>
      <c r="J18" s="205"/>
      <c r="K18" s="205"/>
      <c r="L18" s="198"/>
      <c r="M18" s="199"/>
    </row>
    <row r="19" spans="9:13">
      <c r="I19" s="205"/>
      <c r="J19" s="205"/>
      <c r="K19" s="205"/>
      <c r="L19" s="198"/>
      <c r="M19" s="199"/>
    </row>
    <row r="20" spans="9:13">
      <c r="I20" s="205"/>
      <c r="J20" s="205"/>
      <c r="K20" s="205"/>
      <c r="L20" s="198"/>
      <c r="M20" s="199"/>
    </row>
    <row r="21" spans="9:13">
      <c r="I21" s="205"/>
      <c r="J21" s="205"/>
      <c r="K21" s="205"/>
      <c r="L21" s="198"/>
      <c r="M21" s="199"/>
    </row>
    <row r="22" spans="9:13">
      <c r="I22" s="205"/>
      <c r="J22" s="205"/>
      <c r="K22" s="205"/>
      <c r="L22" s="198"/>
      <c r="M22" s="199"/>
    </row>
    <row r="23" spans="9:13">
      <c r="I23" s="205"/>
      <c r="J23" s="205"/>
      <c r="K23" s="205"/>
      <c r="L23" s="198"/>
      <c r="M23" s="199"/>
    </row>
    <row r="24" spans="9:13">
      <c r="I24" s="205"/>
      <c r="J24" s="205"/>
      <c r="K24" s="205"/>
      <c r="L24" s="198"/>
      <c r="M24" s="199"/>
    </row>
  </sheetData>
  <mergeCells count="5">
    <mergeCell ref="L12:M24"/>
    <mergeCell ref="H2:I7"/>
    <mergeCell ref="A5:A7"/>
    <mergeCell ref="I11:K11"/>
    <mergeCell ref="I12:K24"/>
  </mergeCells>
  <phoneticPr fontId="7"/>
  <pageMargins left="0.23622047244094491" right="0.23622047244094491" top="0.74803149606299213" bottom="0.74803149606299213" header="0.31496062992125984" footer="0.31496062992125984"/>
  <pageSetup paperSize="9" scale="73" orientation="landscape" r:id="rId1"/>
  <headerFooter>
    <oddHeader>&amp;L&amp;A&amp;R&amp;F</oddHeader>
    <oddFooter>&amp;P / &amp;N ページ</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53034-A617-43E0-A08C-23B2CD8F2910}">
  <dimension ref="A1:B4"/>
  <sheetViews>
    <sheetView workbookViewId="0"/>
  </sheetViews>
  <sheetFormatPr defaultRowHeight="15.75"/>
  <cols>
    <col min="1" max="1" width="9" style="1"/>
    <col min="2" max="2" width="76.5" style="1" customWidth="1"/>
    <col min="3" max="16384" width="9" style="1"/>
  </cols>
  <sheetData>
    <row r="1" spans="1:2" ht="19.5">
      <c r="A1" s="142" t="s">
        <v>213</v>
      </c>
    </row>
    <row r="2" spans="1:2" ht="90.75" customHeight="1">
      <c r="B2" s="47" t="s">
        <v>216</v>
      </c>
    </row>
    <row r="3" spans="1:2" ht="18.75" customHeight="1">
      <c r="A3" s="174" t="s">
        <v>215</v>
      </c>
      <c r="B3" s="47"/>
    </row>
    <row r="4" spans="1:2" ht="349.5" customHeight="1">
      <c r="B4" s="47" t="s">
        <v>217</v>
      </c>
    </row>
  </sheetData>
  <phoneticPr fontId="7"/>
  <pageMargins left="0.7" right="0.7" top="0.75" bottom="0.75" header="0.3" footer="0.3"/>
  <pageSetup paperSize="9" scale="80" fitToHeight="0" orientation="landscape" r:id="rId1"/>
  <headerFooter>
    <oddHeader>&amp;C&amp;F</oddHeader>
    <oddFooter>&amp;P / &amp;N ページ</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7637D8-03CB-40F2-B045-CCCD31A82378}">
  <dimension ref="A1:D6"/>
  <sheetViews>
    <sheetView workbookViewId="0"/>
  </sheetViews>
  <sheetFormatPr defaultRowHeight="15.75"/>
  <cols>
    <col min="1" max="2" width="9" style="1"/>
    <col min="3" max="3" width="17" style="143" bestFit="1" customWidth="1"/>
    <col min="4" max="4" width="54.25" style="1" customWidth="1"/>
    <col min="5" max="16384" width="9" style="1"/>
  </cols>
  <sheetData>
    <row r="1" spans="1:4" ht="19.5">
      <c r="A1" s="142" t="s">
        <v>183</v>
      </c>
    </row>
    <row r="3" spans="1:4">
      <c r="B3" s="144" t="s">
        <v>184</v>
      </c>
      <c r="C3" s="145" t="s">
        <v>185</v>
      </c>
      <c r="D3" s="144" t="s">
        <v>186</v>
      </c>
    </row>
    <row r="4" spans="1:4">
      <c r="B4" s="175" t="s">
        <v>212</v>
      </c>
      <c r="C4" s="147">
        <v>44466</v>
      </c>
      <c r="D4" s="148" t="s">
        <v>187</v>
      </c>
    </row>
    <row r="5" spans="1:4">
      <c r="B5" s="175" t="s">
        <v>226</v>
      </c>
      <c r="C5" s="176">
        <v>45061</v>
      </c>
      <c r="D5" s="148" t="s">
        <v>247</v>
      </c>
    </row>
    <row r="6" spans="1:4">
      <c r="B6" s="146"/>
      <c r="C6" s="147"/>
      <c r="D6" s="146"/>
    </row>
  </sheetData>
  <phoneticPr fontId="7"/>
  <pageMargins left="0.7" right="0.7" top="0.75" bottom="0.75" header="0.3" footer="0.3"/>
  <pageSetup paperSize="9" scale="80" fitToHeight="0" orientation="landscape" r:id="rId1"/>
  <headerFooter>
    <oddHeader>&amp;C&amp;F</oddHead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36FE3-FC23-4D29-9407-E8D5C44964DE}">
  <sheetPr>
    <pageSetUpPr fitToPage="1"/>
  </sheetPr>
  <dimension ref="M8:S30"/>
  <sheetViews>
    <sheetView tabSelected="1" workbookViewId="0"/>
  </sheetViews>
  <sheetFormatPr defaultRowHeight="15.75"/>
  <cols>
    <col min="1" max="15" width="2.625" style="1" customWidth="1"/>
    <col min="16" max="16" width="51.625" style="141" bestFit="1" customWidth="1"/>
    <col min="17" max="32" width="2.625" style="1" customWidth="1"/>
    <col min="33" max="16384" width="9" style="1"/>
  </cols>
  <sheetData>
    <row r="8" spans="13:19" ht="21">
      <c r="P8" s="151" t="s">
        <v>182</v>
      </c>
    </row>
    <row r="9" spans="13:19">
      <c r="M9" s="149"/>
      <c r="N9" s="149"/>
      <c r="O9" s="149"/>
      <c r="P9" s="150"/>
      <c r="Q9" s="149"/>
      <c r="R9" s="149"/>
      <c r="S9" s="149"/>
    </row>
    <row r="24" spans="16:16" ht="19.5">
      <c r="P24" s="152" t="s">
        <v>227</v>
      </c>
    </row>
    <row r="25" spans="16:16" ht="19.5">
      <c r="P25" s="152">
        <v>45061</v>
      </c>
    </row>
    <row r="29" spans="16:16" ht="19.5">
      <c r="P29" s="140" t="s">
        <v>181</v>
      </c>
    </row>
    <row r="30" spans="16:16" ht="19.5">
      <c r="P30" s="140" t="s">
        <v>188</v>
      </c>
    </row>
  </sheetData>
  <phoneticPr fontId="7"/>
  <pageMargins left="0.25" right="0.25"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AD2CC-6E66-4BF2-AFBC-273A503ED810}">
  <sheetPr>
    <pageSetUpPr fitToPage="1"/>
  </sheetPr>
  <dimension ref="A1:G51"/>
  <sheetViews>
    <sheetView workbookViewId="0"/>
  </sheetViews>
  <sheetFormatPr defaultRowHeight="15.75"/>
  <cols>
    <col min="1" max="1" width="3.125" style="131" customWidth="1"/>
    <col min="2" max="2" width="12.5" style="129" bestFit="1" customWidth="1"/>
    <col min="3" max="3" width="34.375" style="129" bestFit="1" customWidth="1"/>
    <col min="4" max="4" width="11.125" style="129" bestFit="1" customWidth="1"/>
    <col min="5" max="5" width="63.625" style="129" customWidth="1"/>
    <col min="6" max="16384" width="9" style="129"/>
  </cols>
  <sheetData>
    <row r="1" spans="1:2" s="131" customFormat="1">
      <c r="A1" s="132" t="s">
        <v>170</v>
      </c>
    </row>
    <row r="2" spans="1:2" s="131" customFormat="1">
      <c r="B2" s="131" t="s">
        <v>171</v>
      </c>
    </row>
    <row r="3" spans="1:2" s="131" customFormat="1">
      <c r="B3" s="131" t="s">
        <v>172</v>
      </c>
    </row>
    <row r="4" spans="1:2" s="131" customFormat="1"/>
    <row r="5" spans="1:2" s="131" customFormat="1">
      <c r="B5" s="133" t="s">
        <v>228</v>
      </c>
    </row>
    <row r="7" spans="1:2" s="131" customFormat="1">
      <c r="A7" s="132" t="s">
        <v>157</v>
      </c>
    </row>
    <row r="8" spans="1:2" s="131" customFormat="1">
      <c r="B8" s="131" t="s">
        <v>158</v>
      </c>
    </row>
    <row r="9" spans="1:2" s="139" customFormat="1"/>
    <row r="10" spans="1:2" s="139" customFormat="1"/>
    <row r="11" spans="1:2" s="139" customFormat="1"/>
    <row r="12" spans="1:2" s="139" customFormat="1"/>
    <row r="13" spans="1:2" s="139" customFormat="1"/>
    <row r="14" spans="1:2" s="139" customFormat="1"/>
    <row r="15" spans="1:2" s="131" customFormat="1"/>
    <row r="16" spans="1:2" s="131" customFormat="1"/>
    <row r="17" spans="1:7" s="131" customFormat="1"/>
    <row r="18" spans="1:7" s="131" customFormat="1"/>
    <row r="19" spans="1:7" s="131" customFormat="1"/>
    <row r="20" spans="1:7" s="131" customFormat="1"/>
    <row r="21" spans="1:7" s="131" customFormat="1"/>
    <row r="22" spans="1:7" s="131" customFormat="1"/>
    <row r="23" spans="1:7" s="131" customFormat="1"/>
    <row r="24" spans="1:7" s="131" customFormat="1"/>
    <row r="25" spans="1:7" s="131" customFormat="1"/>
    <row r="26" spans="1:7" s="131" customFormat="1"/>
    <row r="27" spans="1:7" s="131" customFormat="1">
      <c r="A27" s="132" t="s">
        <v>144</v>
      </c>
    </row>
    <row r="28" spans="1:7">
      <c r="B28" s="128" t="s">
        <v>139</v>
      </c>
      <c r="C28" s="128" t="s">
        <v>140</v>
      </c>
      <c r="D28" s="128" t="s">
        <v>156</v>
      </c>
      <c r="E28" s="128" t="s">
        <v>141</v>
      </c>
      <c r="F28" s="128" t="s">
        <v>162</v>
      </c>
      <c r="G28" s="128" t="s">
        <v>163</v>
      </c>
    </row>
    <row r="29" spans="1:7">
      <c r="B29" s="178" t="s">
        <v>142</v>
      </c>
      <c r="C29" s="130" t="s">
        <v>175</v>
      </c>
      <c r="D29" s="181" t="s">
        <v>152</v>
      </c>
      <c r="E29" s="130" t="s">
        <v>229</v>
      </c>
      <c r="F29" s="137" t="s">
        <v>164</v>
      </c>
      <c r="G29" s="137" t="s">
        <v>154</v>
      </c>
    </row>
    <row r="30" spans="1:7" ht="47.25">
      <c r="B30" s="179"/>
      <c r="C30" s="130" t="s">
        <v>155</v>
      </c>
      <c r="D30" s="182"/>
      <c r="E30" s="130" t="s">
        <v>143</v>
      </c>
      <c r="F30" s="137" t="s">
        <v>164</v>
      </c>
      <c r="G30" s="137" t="s">
        <v>164</v>
      </c>
    </row>
    <row r="31" spans="1:7" ht="31.5">
      <c r="B31" s="179"/>
      <c r="C31" s="130" t="s">
        <v>176</v>
      </c>
      <c r="D31" s="181" t="s">
        <v>153</v>
      </c>
      <c r="E31" s="130" t="s">
        <v>230</v>
      </c>
      <c r="F31" s="137" t="s">
        <v>164</v>
      </c>
      <c r="G31" s="137" t="s">
        <v>154</v>
      </c>
    </row>
    <row r="32" spans="1:7" ht="31.5">
      <c r="B32" s="180"/>
      <c r="C32" s="130" t="s">
        <v>178</v>
      </c>
      <c r="D32" s="182"/>
      <c r="E32" s="130" t="s">
        <v>166</v>
      </c>
      <c r="F32" s="137" t="s">
        <v>164</v>
      </c>
      <c r="G32" s="137" t="s">
        <v>164</v>
      </c>
    </row>
    <row r="33" spans="1:5" s="131" customFormat="1">
      <c r="C33" s="177" t="s">
        <v>231</v>
      </c>
      <c r="D33" s="177"/>
      <c r="E33" s="177"/>
    </row>
    <row r="34" spans="1:5" s="131" customFormat="1"/>
    <row r="36" spans="1:5">
      <c r="A36" s="132" t="s">
        <v>160</v>
      </c>
    </row>
    <row r="37" spans="1:5" s="131" customFormat="1">
      <c r="B37" s="6" t="s">
        <v>159</v>
      </c>
    </row>
    <row r="38" spans="1:5" s="131" customFormat="1">
      <c r="B38" s="136" t="s">
        <v>161</v>
      </c>
    </row>
    <row r="39" spans="1:5" s="131" customFormat="1">
      <c r="B39" s="32"/>
    </row>
    <row r="40" spans="1:5" s="131" customFormat="1">
      <c r="B40" s="32"/>
    </row>
    <row r="41" spans="1:5" s="131" customFormat="1"/>
    <row r="44" spans="1:5">
      <c r="A44" s="132" t="s">
        <v>198</v>
      </c>
    </row>
    <row r="45" spans="1:5">
      <c r="B45" s="131" t="s">
        <v>199</v>
      </c>
    </row>
    <row r="46" spans="1:5">
      <c r="B46" s="131" t="s">
        <v>214</v>
      </c>
    </row>
    <row r="47" spans="1:5">
      <c r="B47" s="131" t="s">
        <v>200</v>
      </c>
    </row>
    <row r="48" spans="1:5">
      <c r="B48" s="131" t="s">
        <v>178</v>
      </c>
    </row>
    <row r="49" spans="2:2">
      <c r="B49" s="161" t="s">
        <v>201</v>
      </c>
    </row>
    <row r="50" spans="2:2">
      <c r="B50" s="161" t="s">
        <v>202</v>
      </c>
    </row>
    <row r="51" spans="2:2">
      <c r="B51" s="161" t="s">
        <v>203</v>
      </c>
    </row>
  </sheetData>
  <mergeCells count="3">
    <mergeCell ref="B29:B32"/>
    <mergeCell ref="D29:D30"/>
    <mergeCell ref="D31:D32"/>
  </mergeCells>
  <phoneticPr fontId="7"/>
  <pageMargins left="0.23622047244094491" right="0.23622047244094491" top="0.74803149606299213" bottom="0.74803149606299213" header="0.31496062992125984" footer="0.31496062992125984"/>
  <pageSetup paperSize="9" scale="57" orientation="landscape" r:id="rId1"/>
  <headerFooter>
    <oddHeader>&amp;L&amp;A&amp;R&amp;F</oddHead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A867D-0347-4C80-9FAB-16723D96BD0A}">
  <sheetPr>
    <pageSetUpPr fitToPage="1"/>
  </sheetPr>
  <dimension ref="A1:S8"/>
  <sheetViews>
    <sheetView workbookViewId="0"/>
  </sheetViews>
  <sheetFormatPr defaultRowHeight="15.75" outlineLevelCol="1"/>
  <cols>
    <col min="1" max="1" width="2.625" style="3" customWidth="1"/>
    <col min="2" max="2" width="6.375" style="2" customWidth="1"/>
    <col min="3" max="3" width="4" style="3" customWidth="1"/>
    <col min="4" max="4" width="21" style="3" customWidth="1"/>
    <col min="5" max="5" width="57.125" style="2" customWidth="1"/>
    <col min="6" max="6" width="39.375" style="2" customWidth="1" outlineLevel="1"/>
    <col min="7" max="7" width="3" style="2" customWidth="1"/>
    <col min="8" max="16" width="7.25" style="2" customWidth="1"/>
    <col min="17" max="17" width="6.75" style="2" customWidth="1"/>
    <col min="18" max="18" width="3" style="2" customWidth="1"/>
    <col min="19" max="19" width="76.125" style="32" customWidth="1"/>
    <col min="20" max="16384" width="9" style="3"/>
  </cols>
  <sheetData>
    <row r="1" spans="1:19" ht="19.5">
      <c r="A1" s="5" t="s">
        <v>134</v>
      </c>
      <c r="E1" s="3"/>
      <c r="H1" s="154" t="s">
        <v>189</v>
      </c>
    </row>
    <row r="2" spans="1:19" ht="19.5">
      <c r="A2" s="5"/>
      <c r="B2" s="13" t="s">
        <v>28</v>
      </c>
      <c r="C2" s="14"/>
      <c r="D2" s="15"/>
      <c r="E2" s="16" t="s">
        <v>29</v>
      </c>
      <c r="F2" s="17"/>
      <c r="G2" s="18"/>
      <c r="H2" s="19" t="s">
        <v>30</v>
      </c>
      <c r="I2" s="19"/>
      <c r="J2" s="20"/>
      <c r="K2" s="21" t="s">
        <v>31</v>
      </c>
      <c r="L2" s="19"/>
      <c r="M2" s="20"/>
      <c r="N2" s="21" t="s">
        <v>32</v>
      </c>
      <c r="O2" s="19"/>
      <c r="P2" s="20"/>
      <c r="Q2" s="184" t="s">
        <v>131</v>
      </c>
    </row>
    <row r="3" spans="1:19">
      <c r="B3" s="22" t="s">
        <v>33</v>
      </c>
      <c r="C3" s="10" t="s">
        <v>34</v>
      </c>
      <c r="D3" s="10" t="s">
        <v>35</v>
      </c>
      <c r="E3" s="10" t="s">
        <v>36</v>
      </c>
      <c r="F3" s="23" t="s">
        <v>37</v>
      </c>
      <c r="G3" s="24"/>
      <c r="H3" s="20" t="s">
        <v>38</v>
      </c>
      <c r="I3" s="25" t="s">
        <v>39</v>
      </c>
      <c r="J3" s="25" t="s">
        <v>40</v>
      </c>
      <c r="K3" s="25" t="s">
        <v>38</v>
      </c>
      <c r="L3" s="25" t="s">
        <v>39</v>
      </c>
      <c r="M3" s="25" t="s">
        <v>40</v>
      </c>
      <c r="N3" s="25" t="s">
        <v>38</v>
      </c>
      <c r="O3" s="25" t="s">
        <v>39</v>
      </c>
      <c r="P3" s="25" t="s">
        <v>40</v>
      </c>
      <c r="Q3" s="185"/>
      <c r="S3" s="32" t="s">
        <v>50</v>
      </c>
    </row>
    <row r="4" spans="1:19" ht="63">
      <c r="B4" s="183" t="s">
        <v>41</v>
      </c>
      <c r="C4" s="3">
        <v>1</v>
      </c>
      <c r="D4" s="2" t="s">
        <v>12</v>
      </c>
      <c r="E4" s="2" t="s">
        <v>42</v>
      </c>
      <c r="F4" s="81" t="str">
        <f>H$2&amp;"　"&amp;H$3&amp;TEXT(H4,"0.0")&amp;"、"&amp;I$3&amp;TEXT(I4,"0.0")
&amp;CHAR(10)&amp;K$2&amp;"　"&amp;K$3&amp;TEXT(K4,"0.0")&amp;"、"&amp;L$3&amp;TEXT(L4,"0.0")
&amp;CHAR(10)&amp;N$2&amp;"　"&amp;N$3&amp;TEXT(N4,"0.0")&amp;"、"&amp;O$3&amp;TEXT(O4,"0.0")&amp;"　［"&amp;Q4&amp;"］"</f>
        <v>FY2017　①0.0、②0.0
FY2018　①0.0、②0.0
FY2019　①0.0、②0.0　［］</v>
      </c>
      <c r="G4" s="18"/>
      <c r="H4" s="26"/>
      <c r="I4" s="27"/>
      <c r="J4" s="28"/>
      <c r="K4" s="27"/>
      <c r="L4" s="27"/>
      <c r="M4" s="28"/>
      <c r="N4" s="27"/>
      <c r="O4" s="27"/>
      <c r="P4" s="28"/>
      <c r="Q4" s="27"/>
      <c r="S4" s="153" t="s">
        <v>190</v>
      </c>
    </row>
    <row r="5" spans="1:19" ht="47.25">
      <c r="B5" s="183"/>
      <c r="C5" s="3">
        <v>2</v>
      </c>
      <c r="D5" s="2" t="s">
        <v>43</v>
      </c>
      <c r="E5" s="2" t="s">
        <v>44</v>
      </c>
      <c r="F5" s="81" t="str">
        <f>H$2&amp;"　"&amp;H$3&amp;TEXT(H5,"0.0")&amp;"、"&amp;I$3&amp;TEXT(I5,"0.0")
&amp;CHAR(10)&amp;K$2&amp;"　"&amp;K$3&amp;TEXT(K5,"0.0")&amp;"、"&amp;L$3&amp;TEXT(L5,"0.0")
&amp;CHAR(10)&amp;N$2&amp;"　"&amp;N$3&amp;TEXT(N5,"0.0")&amp;"、"&amp;O$3&amp;TEXT(O5,"0.0")&amp;"　［"&amp;Q5&amp;"］"</f>
        <v>FY2017　①0.0、②0.0
FY2018　①0.0、②0.0
FY2019　①0.0、②0.0　［］</v>
      </c>
      <c r="G5" s="18"/>
      <c r="H5" s="26"/>
      <c r="I5" s="27"/>
      <c r="J5" s="28"/>
      <c r="K5" s="27"/>
      <c r="L5" s="27"/>
      <c r="M5" s="28"/>
      <c r="N5" s="27"/>
      <c r="O5" s="27"/>
      <c r="P5" s="28"/>
      <c r="Q5" s="27"/>
      <c r="S5" s="11" t="s">
        <v>51</v>
      </c>
    </row>
    <row r="6" spans="1:19" ht="47.25">
      <c r="B6" s="183"/>
      <c r="C6" s="3">
        <v>3</v>
      </c>
      <c r="D6" s="2" t="s">
        <v>45</v>
      </c>
      <c r="E6" s="2" t="s">
        <v>46</v>
      </c>
      <c r="F6" s="81" t="str">
        <f>H$2&amp;"　"&amp;H$3&amp;TEXT(H6,"0")&amp;"、"&amp;I$3&amp;TEXT(I6,"0")&amp;"、"&amp;J$3&amp;TEXT(J6,"0")
&amp;CHAR(10)&amp;K$2&amp;"　"&amp;K$3&amp;TEXT(K6,"0")&amp;"、"&amp;L$3&amp;TEXT(L6,"0")&amp;"、"&amp;M$3&amp;TEXT(M6,"0")
&amp;CHAR(10)&amp;N$2&amp;"　"&amp;N$3&amp;TEXT(N6,"0")&amp;"、"&amp;O$3&amp;TEXT(O6,"0")&amp;"、"&amp;P$3&amp;TEXT(P6,"0")&amp;"　［"&amp;Q6&amp;"］"</f>
        <v>FY2017　①0、②0、③0
FY2018　①0、②0、③0
FY2019　①0、②0、③0　［］</v>
      </c>
      <c r="G6" s="18"/>
      <c r="H6" s="17"/>
      <c r="I6" s="29"/>
      <c r="J6" s="29"/>
      <c r="K6" s="29"/>
      <c r="L6" s="29"/>
      <c r="M6" s="29"/>
      <c r="N6" s="29"/>
      <c r="O6" s="29"/>
      <c r="P6" s="29"/>
      <c r="Q6" s="29"/>
    </row>
    <row r="7" spans="1:19" ht="63">
      <c r="B7" s="183"/>
      <c r="C7" s="3">
        <v>4</v>
      </c>
      <c r="D7" s="2" t="s">
        <v>47</v>
      </c>
      <c r="E7" s="31" t="s">
        <v>204</v>
      </c>
      <c r="F7" s="81" t="str">
        <f>H$2&amp;"　"&amp;H$3&amp;TEXT(H7,"0")&amp;"、"&amp;I$3&amp;TEXT(I7,"0")
&amp;CHAR(10)&amp;K$2&amp;"　"&amp;K$3&amp;TEXT(K7,"0")&amp;"、"&amp;L$3&amp;TEXT(L7,"0")
&amp;CHAR(10)&amp;N$2&amp;"　"&amp;N$3&amp;TEXT(N7,"0")&amp;"、"&amp;O$3&amp;TEXT(O7,"0")&amp;"　［"&amp;Q7&amp;"］"</f>
        <v>FY2017　①0、②0
FY2018　①0、②0
FY2019　①0、②0　［］</v>
      </c>
      <c r="G7" s="18"/>
      <c r="H7" s="17"/>
      <c r="I7" s="29"/>
      <c r="J7" s="30"/>
      <c r="K7" s="29"/>
      <c r="L7" s="29"/>
      <c r="M7" s="30"/>
      <c r="N7" s="29"/>
      <c r="O7" s="29"/>
      <c r="P7" s="30"/>
      <c r="Q7" s="29"/>
      <c r="S7" s="11" t="s">
        <v>52</v>
      </c>
    </row>
    <row r="8" spans="1:19" ht="47.25">
      <c r="B8" s="183"/>
      <c r="C8" s="3">
        <v>5</v>
      </c>
      <c r="D8" s="31" t="s">
        <v>48</v>
      </c>
      <c r="E8" s="31" t="s">
        <v>49</v>
      </c>
      <c r="F8" s="81" t="str">
        <f>H$2&amp;"　"&amp;H$3&amp;TEXT(H8,"0")&amp;"、"&amp;I$3&amp;TEXT(I8,"0")&amp;"、"&amp;J$3&amp;TEXT(J8,"0")
&amp;CHAR(10)&amp;K$2&amp;"　"&amp;K$3&amp;TEXT(K8,"0")&amp;"、"&amp;L$3&amp;TEXT(L8,"0")&amp;"、"&amp;M$3&amp;TEXT(M8,"0")
&amp;CHAR(10)&amp;N$2&amp;"　"&amp;N$3&amp;TEXT(N8,"0")&amp;"、"&amp;O$3&amp;TEXT(O8,"0")&amp;"、"&amp;P$3&amp;TEXT(P8,"0")&amp;"　［"&amp;Q8&amp;"］"</f>
        <v>FY2017　①0、②0、③0
FY2018　①0、②0、③0
FY2019　①0、②0、③0　［］</v>
      </c>
      <c r="G8" s="18"/>
      <c r="H8" s="17"/>
      <c r="I8" s="29"/>
      <c r="J8" s="29"/>
      <c r="K8" s="29"/>
      <c r="L8" s="29"/>
      <c r="M8" s="29"/>
      <c r="N8" s="29"/>
      <c r="O8" s="29"/>
      <c r="P8" s="29"/>
      <c r="Q8" s="29"/>
      <c r="S8" s="32" t="s">
        <v>167</v>
      </c>
    </row>
  </sheetData>
  <mergeCells count="2">
    <mergeCell ref="B4:B8"/>
    <mergeCell ref="Q2:Q3"/>
  </mergeCells>
  <phoneticPr fontId="7"/>
  <dataValidations count="1">
    <dataValidation allowBlank="1" showInputMessage="1" showErrorMessage="1" promptTitle="別セルの内容を読みやすく表示します" prompt="ここに入力せず、H～P列に入力して下さい" sqref="F4:F8" xr:uid="{4B7DC92B-93CC-4792-A2CB-5D9260FDFEF5}"/>
  </dataValidations>
  <pageMargins left="0.23622047244094491" right="0.23622047244094491" top="0.74803149606299213" bottom="0.74803149606299213" header="0.31496062992125984" footer="0.31496062992125984"/>
  <pageSetup paperSize="9" scale="47" orientation="landscape" r:id="rId1"/>
  <headerFooter>
    <oddHeader>&amp;L&amp;A&amp;R&amp;F</oddHeader>
    <oddFooter>&amp;P / &amp;N ページ</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43BD5-E534-4129-8028-CAF723D0E10A}">
  <sheetPr>
    <pageSetUpPr fitToPage="1"/>
  </sheetPr>
  <dimension ref="A1:H72"/>
  <sheetViews>
    <sheetView workbookViewId="0"/>
  </sheetViews>
  <sheetFormatPr defaultRowHeight="15.75"/>
  <cols>
    <col min="1" max="1" width="9" style="108"/>
    <col min="2" max="2" width="53.625" style="108" bestFit="1" customWidth="1"/>
    <col min="3" max="3" width="10" style="108" bestFit="1" customWidth="1"/>
    <col min="4" max="4" width="9.375" style="108" bestFit="1" customWidth="1"/>
    <col min="5" max="5" width="9.5" style="108" bestFit="1" customWidth="1"/>
    <col min="6" max="16384" width="9" style="108"/>
  </cols>
  <sheetData>
    <row r="1" spans="1:5">
      <c r="A1" s="125" t="s">
        <v>218</v>
      </c>
    </row>
    <row r="2" spans="1:5">
      <c r="A2" s="126" t="s">
        <v>133</v>
      </c>
    </row>
    <row r="3" spans="1:5">
      <c r="A3" s="126" t="s">
        <v>219</v>
      </c>
    </row>
    <row r="4" spans="1:5">
      <c r="A4" s="125" t="s">
        <v>232</v>
      </c>
    </row>
    <row r="5" spans="1:5">
      <c r="A5" s="109"/>
      <c r="E5" s="112" t="s">
        <v>173</v>
      </c>
    </row>
    <row r="6" spans="1:5" s="106" customFormat="1">
      <c r="A6" s="105" t="s">
        <v>105</v>
      </c>
      <c r="B6" s="105" t="s">
        <v>106</v>
      </c>
      <c r="C6" s="135" t="str">
        <f>'1-1．属性情報　ITシステム全体'!$H$2</f>
        <v>FY2017</v>
      </c>
      <c r="D6" s="135" t="str">
        <f>'1-1．属性情報　ITシステム全体'!$K$2</f>
        <v>FY2018</v>
      </c>
      <c r="E6" s="135" t="str">
        <f>'1-1．属性情報　ITシステム全体'!$N$2</f>
        <v>FY2019</v>
      </c>
    </row>
    <row r="7" spans="1:5">
      <c r="A7" s="186" t="s">
        <v>12</v>
      </c>
      <c r="B7" s="107" t="s">
        <v>107</v>
      </c>
      <c r="C7" s="113">
        <f>'1-1．属性情報　ITシステム全体'!$H$4</f>
        <v>0</v>
      </c>
      <c r="D7" s="113">
        <f>'1-1．属性情報　ITシステム全体'!$K$4</f>
        <v>0</v>
      </c>
      <c r="E7" s="113">
        <f>'1-1．属性情報　ITシステム全体'!$N$4</f>
        <v>0</v>
      </c>
    </row>
    <row r="8" spans="1:5">
      <c r="A8" s="186"/>
      <c r="B8" s="107" t="s">
        <v>108</v>
      </c>
      <c r="C8" s="113">
        <f>'1-1．属性情報　ITシステム全体'!$I$4</f>
        <v>0</v>
      </c>
      <c r="D8" s="113">
        <f>'1-1．属性情報　ITシステム全体'!$L$4</f>
        <v>0</v>
      </c>
      <c r="E8" s="113">
        <f>'1-1．属性情報　ITシステム全体'!$O$4</f>
        <v>0</v>
      </c>
    </row>
    <row r="9" spans="1:5">
      <c r="A9" s="186"/>
      <c r="B9" s="107" t="s">
        <v>109</v>
      </c>
      <c r="C9" s="114"/>
      <c r="D9" s="114"/>
      <c r="E9" s="114"/>
    </row>
    <row r="10" spans="1:5">
      <c r="A10" s="186" t="s">
        <v>43</v>
      </c>
      <c r="B10" s="107" t="s">
        <v>110</v>
      </c>
      <c r="C10" s="115">
        <f>'1-1．属性情報　ITシステム全体'!$H$5</f>
        <v>0</v>
      </c>
      <c r="D10" s="115">
        <f>'1-1．属性情報　ITシステム全体'!$K$5</f>
        <v>0</v>
      </c>
      <c r="E10" s="115">
        <f>'1-1．属性情報　ITシステム全体'!$N$5</f>
        <v>0</v>
      </c>
    </row>
    <row r="11" spans="1:5">
      <c r="A11" s="186"/>
      <c r="B11" s="107" t="s">
        <v>111</v>
      </c>
      <c r="C11" s="115">
        <f>'1-1．属性情報　ITシステム全体'!$I$5</f>
        <v>0</v>
      </c>
      <c r="D11" s="115">
        <f>'1-1．属性情報　ITシステム全体'!$L$5</f>
        <v>0</v>
      </c>
      <c r="E11" s="115">
        <f>'1-1．属性情報　ITシステム全体'!$O$5</f>
        <v>0</v>
      </c>
    </row>
    <row r="12" spans="1:5">
      <c r="A12" s="186"/>
      <c r="B12" s="107" t="s">
        <v>109</v>
      </c>
      <c r="C12" s="116"/>
      <c r="D12" s="116"/>
      <c r="E12" s="116"/>
    </row>
    <row r="13" spans="1:5">
      <c r="A13" s="186" t="s">
        <v>112</v>
      </c>
      <c r="B13" s="107" t="s">
        <v>113</v>
      </c>
      <c r="C13" s="117">
        <f>'1-1．属性情報　ITシステム全体'!$H$6</f>
        <v>0</v>
      </c>
      <c r="D13" s="117">
        <f>'1-1．属性情報　ITシステム全体'!$K$6</f>
        <v>0</v>
      </c>
      <c r="E13" s="117">
        <f>'1-1．属性情報　ITシステム全体'!$N$6</f>
        <v>0</v>
      </c>
    </row>
    <row r="14" spans="1:5">
      <c r="A14" s="186"/>
      <c r="B14" s="107" t="s">
        <v>114</v>
      </c>
      <c r="C14" s="117">
        <f>'1-1．属性情報　ITシステム全体'!$I$6</f>
        <v>0</v>
      </c>
      <c r="D14" s="117">
        <f>'1-1．属性情報　ITシステム全体'!$L$6</f>
        <v>0</v>
      </c>
      <c r="E14" s="117">
        <f>'1-1．属性情報　ITシステム全体'!$O$6</f>
        <v>0</v>
      </c>
    </row>
    <row r="15" spans="1:5">
      <c r="A15" s="186"/>
      <c r="B15" s="107" t="s">
        <v>115</v>
      </c>
      <c r="C15" s="117">
        <f>'1-1．属性情報　ITシステム全体'!$J$6</f>
        <v>0</v>
      </c>
      <c r="D15" s="117">
        <f>'1-1．属性情報　ITシステム全体'!$M$6</f>
        <v>0</v>
      </c>
      <c r="E15" s="117">
        <f>'1-1．属性情報　ITシステム全体'!$P$6</f>
        <v>0</v>
      </c>
    </row>
    <row r="16" spans="1:5">
      <c r="A16" s="186" t="s">
        <v>116</v>
      </c>
      <c r="B16" s="107" t="s">
        <v>117</v>
      </c>
      <c r="C16" s="118">
        <f>'1-1．属性情報　ITシステム全体'!$H$7</f>
        <v>0</v>
      </c>
      <c r="D16" s="118">
        <f>'1-1．属性情報　ITシステム全体'!$K$7</f>
        <v>0</v>
      </c>
      <c r="E16" s="118">
        <f>'1-1．属性情報　ITシステム全体'!$N$7</f>
        <v>0</v>
      </c>
    </row>
    <row r="17" spans="1:8">
      <c r="A17" s="186"/>
      <c r="B17" s="107" t="s">
        <v>118</v>
      </c>
      <c r="C17" s="118">
        <f>'1-1．属性情報　ITシステム全体'!$I$7</f>
        <v>0</v>
      </c>
      <c r="D17" s="118">
        <f>'1-1．属性情報　ITシステム全体'!$L$7</f>
        <v>0</v>
      </c>
      <c r="E17" s="118">
        <f>'1-1．属性情報　ITシステム全体'!$O$7</f>
        <v>0</v>
      </c>
    </row>
    <row r="18" spans="1:8">
      <c r="A18" s="186"/>
      <c r="B18" s="107" t="s">
        <v>109</v>
      </c>
      <c r="C18" s="119"/>
      <c r="D18" s="119"/>
      <c r="E18" s="119"/>
    </row>
    <row r="19" spans="1:8">
      <c r="A19" s="186" t="s">
        <v>119</v>
      </c>
      <c r="B19" s="107" t="s">
        <v>120</v>
      </c>
      <c r="C19" s="117">
        <f>'1-1．属性情報　ITシステム全体'!$H$8</f>
        <v>0</v>
      </c>
      <c r="D19" s="117">
        <f>'1-1．属性情報　ITシステム全体'!$K$8</f>
        <v>0</v>
      </c>
      <c r="E19" s="117">
        <f>'1-1．属性情報　ITシステム全体'!$N$8</f>
        <v>0</v>
      </c>
    </row>
    <row r="20" spans="1:8">
      <c r="A20" s="186"/>
      <c r="B20" s="107" t="s">
        <v>121</v>
      </c>
      <c r="C20" s="117">
        <f>'1-1．属性情報　ITシステム全体'!$I$8</f>
        <v>0</v>
      </c>
      <c r="D20" s="117">
        <f>'1-1．属性情報　ITシステム全体'!$L$8</f>
        <v>0</v>
      </c>
      <c r="E20" s="117">
        <f>'1-1．属性情報　ITシステム全体'!$O$8</f>
        <v>0</v>
      </c>
    </row>
    <row r="21" spans="1:8">
      <c r="A21" s="186"/>
      <c r="B21" s="107" t="s">
        <v>122</v>
      </c>
      <c r="C21" s="117">
        <f>'1-1．属性情報　ITシステム全体'!$J$8</f>
        <v>0</v>
      </c>
      <c r="D21" s="117">
        <f>'1-1．属性情報　ITシステム全体'!$M$8</f>
        <v>0</v>
      </c>
      <c r="E21" s="117">
        <f>'1-1．属性情報　ITシステム全体'!$P$8</f>
        <v>0</v>
      </c>
    </row>
    <row r="22" spans="1:8">
      <c r="C22" s="109"/>
    </row>
    <row r="23" spans="1:8">
      <c r="A23" s="127" t="s">
        <v>137</v>
      </c>
    </row>
    <row r="24" spans="1:8">
      <c r="B24" s="107" t="s">
        <v>123</v>
      </c>
      <c r="C24" s="120" t="e">
        <f>SUM(C19:C20)/C$21</f>
        <v>#DIV/0!</v>
      </c>
      <c r="D24" s="120" t="e">
        <f t="shared" ref="D24:E24" si="0">SUM(D19:D20)/D$21</f>
        <v>#DIV/0!</v>
      </c>
      <c r="E24" s="120" t="e">
        <f t="shared" si="0"/>
        <v>#DIV/0!</v>
      </c>
    </row>
    <row r="25" spans="1:8">
      <c r="B25" s="107" t="s">
        <v>124</v>
      </c>
      <c r="C25" s="120" t="e">
        <f>SUM(C7:C8)/C15</f>
        <v>#DIV/0!</v>
      </c>
      <c r="D25" s="120" t="e">
        <f>SUM(D7:D8)/D15</f>
        <v>#DIV/0!</v>
      </c>
      <c r="E25" s="120" t="e">
        <f>SUM(E7:E8)/E15</f>
        <v>#DIV/0!</v>
      </c>
    </row>
    <row r="26" spans="1:8">
      <c r="B26" s="122"/>
      <c r="C26" s="123"/>
      <c r="D26" s="123"/>
      <c r="E26" s="123"/>
    </row>
    <row r="27" spans="1:8">
      <c r="C27" s="187" t="s">
        <v>130</v>
      </c>
      <c r="D27" s="187"/>
      <c r="E27" s="187"/>
      <c r="F27" s="188"/>
      <c r="G27" s="188"/>
      <c r="H27" s="188"/>
    </row>
    <row r="28" spans="1:8" ht="15.75" customHeight="1">
      <c r="C28" s="191"/>
      <c r="D28" s="191"/>
      <c r="E28" s="191"/>
      <c r="F28" s="189" t="s">
        <v>168</v>
      </c>
      <c r="G28" s="189"/>
      <c r="H28" s="189"/>
    </row>
    <row r="29" spans="1:8" ht="15.75" customHeight="1">
      <c r="C29" s="191"/>
      <c r="D29" s="191"/>
      <c r="E29" s="191"/>
      <c r="F29" s="189"/>
      <c r="G29" s="189"/>
      <c r="H29" s="189"/>
    </row>
    <row r="30" spans="1:8">
      <c r="C30" s="191"/>
      <c r="D30" s="191"/>
      <c r="E30" s="191"/>
      <c r="F30" s="189"/>
      <c r="G30" s="189"/>
      <c r="H30" s="189"/>
    </row>
    <row r="31" spans="1:8">
      <c r="C31" s="191"/>
      <c r="D31" s="191"/>
      <c r="E31" s="191"/>
      <c r="F31" s="189"/>
      <c r="G31" s="189"/>
      <c r="H31" s="189"/>
    </row>
    <row r="32" spans="1:8">
      <c r="C32" s="191"/>
      <c r="D32" s="191"/>
      <c r="E32" s="191"/>
      <c r="F32" s="189"/>
      <c r="G32" s="189"/>
      <c r="H32" s="189"/>
    </row>
    <row r="33" spans="1:8">
      <c r="C33" s="191"/>
      <c r="D33" s="191"/>
      <c r="E33" s="191"/>
      <c r="F33" s="189"/>
      <c r="G33" s="189"/>
      <c r="H33" s="189"/>
    </row>
    <row r="34" spans="1:8">
      <c r="C34" s="191"/>
      <c r="D34" s="191"/>
      <c r="E34" s="191"/>
      <c r="F34" s="189"/>
      <c r="G34" s="189"/>
      <c r="H34" s="189"/>
    </row>
    <row r="35" spans="1:8">
      <c r="C35" s="191"/>
      <c r="D35" s="191"/>
      <c r="E35" s="191"/>
      <c r="F35" s="189"/>
      <c r="G35" s="189"/>
      <c r="H35" s="189"/>
    </row>
    <row r="36" spans="1:8">
      <c r="C36" s="191"/>
      <c r="D36" s="191"/>
      <c r="E36" s="191"/>
      <c r="F36" s="189"/>
      <c r="G36" s="189"/>
      <c r="H36" s="189"/>
    </row>
    <row r="37" spans="1:8">
      <c r="C37" s="191"/>
      <c r="D37" s="191"/>
      <c r="E37" s="191"/>
      <c r="F37" s="189"/>
      <c r="G37" s="189"/>
      <c r="H37" s="189"/>
    </row>
    <row r="39" spans="1:8">
      <c r="A39" s="127" t="s">
        <v>138</v>
      </c>
    </row>
    <row r="40" spans="1:8">
      <c r="B40" s="112" t="s">
        <v>127</v>
      </c>
      <c r="C40" s="111">
        <v>0.25</v>
      </c>
      <c r="D40" s="111">
        <v>0.3</v>
      </c>
      <c r="E40" s="111">
        <v>0.35</v>
      </c>
    </row>
    <row r="41" spans="1:8">
      <c r="B41" s="107" t="s">
        <v>125</v>
      </c>
      <c r="C41" s="121">
        <f>SUM(C7:C8)*C40</f>
        <v>0</v>
      </c>
      <c r="D41" s="121">
        <f>SUM(D7:D8)*D40</f>
        <v>0</v>
      </c>
      <c r="E41" s="121">
        <f>SUM(E7:E8)*E40</f>
        <v>0</v>
      </c>
    </row>
    <row r="42" spans="1:8">
      <c r="B42" s="107" t="s">
        <v>126</v>
      </c>
      <c r="C42" s="121">
        <f>SUM(C7:C8)*(100%-C40)</f>
        <v>0</v>
      </c>
      <c r="D42" s="121">
        <f>SUM(D7:D8)*(100%-D40)</f>
        <v>0</v>
      </c>
      <c r="E42" s="121">
        <f>SUM(E7:E8)*(100%-E40)</f>
        <v>0</v>
      </c>
    </row>
    <row r="43" spans="1:8">
      <c r="B43" s="122"/>
      <c r="C43" s="124"/>
      <c r="D43" s="124"/>
      <c r="E43" s="124"/>
    </row>
    <row r="44" spans="1:8">
      <c r="C44" s="187" t="s">
        <v>130</v>
      </c>
      <c r="D44" s="187"/>
      <c r="E44" s="187"/>
      <c r="F44" s="188"/>
      <c r="G44" s="188"/>
      <c r="H44" s="188"/>
    </row>
    <row r="45" spans="1:8" ht="15.75" customHeight="1">
      <c r="C45" s="190"/>
      <c r="D45" s="190"/>
      <c r="E45" s="190"/>
      <c r="F45" s="192" t="s">
        <v>128</v>
      </c>
      <c r="G45" s="192"/>
      <c r="H45" s="192"/>
    </row>
    <row r="46" spans="1:8">
      <c r="C46" s="190"/>
      <c r="D46" s="190"/>
      <c r="E46" s="190"/>
      <c r="F46" s="192"/>
      <c r="G46" s="192"/>
      <c r="H46" s="192"/>
    </row>
    <row r="47" spans="1:8">
      <c r="C47" s="190"/>
      <c r="D47" s="190"/>
      <c r="E47" s="190"/>
      <c r="F47" s="192"/>
      <c r="G47" s="192"/>
      <c r="H47" s="192"/>
    </row>
    <row r="48" spans="1:8">
      <c r="C48" s="190"/>
      <c r="D48" s="190"/>
      <c r="E48" s="190"/>
      <c r="F48" s="192"/>
      <c r="G48" s="192"/>
      <c r="H48" s="192"/>
    </row>
    <row r="49" spans="1:8">
      <c r="C49" s="190"/>
      <c r="D49" s="190"/>
      <c r="E49" s="190"/>
      <c r="F49" s="192"/>
      <c r="G49" s="192"/>
      <c r="H49" s="192"/>
    </row>
    <row r="50" spans="1:8">
      <c r="C50" s="190"/>
      <c r="D50" s="190"/>
      <c r="E50" s="190"/>
      <c r="F50" s="192"/>
      <c r="G50" s="192"/>
      <c r="H50" s="192"/>
    </row>
    <row r="51" spans="1:8">
      <c r="C51" s="190"/>
      <c r="D51" s="190"/>
      <c r="E51" s="190"/>
      <c r="F51" s="192"/>
      <c r="G51" s="192"/>
      <c r="H51" s="192"/>
    </row>
    <row r="52" spans="1:8">
      <c r="C52" s="190"/>
      <c r="D52" s="190"/>
      <c r="E52" s="190"/>
      <c r="F52" s="192"/>
      <c r="G52" s="192"/>
      <c r="H52" s="192"/>
    </row>
    <row r="53" spans="1:8">
      <c r="C53" s="190"/>
      <c r="D53" s="190"/>
      <c r="E53" s="190"/>
      <c r="F53" s="192"/>
      <c r="G53" s="192"/>
      <c r="H53" s="192"/>
    </row>
    <row r="54" spans="1:8">
      <c r="C54" s="190"/>
      <c r="D54" s="190"/>
      <c r="E54" s="190"/>
      <c r="F54" s="192"/>
      <c r="G54" s="192"/>
      <c r="H54" s="192"/>
    </row>
    <row r="55" spans="1:8">
      <c r="C55" s="190"/>
      <c r="D55" s="190"/>
      <c r="E55" s="190"/>
      <c r="F55" s="192"/>
      <c r="G55" s="192"/>
      <c r="H55" s="192"/>
    </row>
    <row r="56" spans="1:8">
      <c r="C56" s="110"/>
      <c r="D56" s="110"/>
      <c r="E56" s="110"/>
    </row>
    <row r="57" spans="1:8">
      <c r="A57" s="162" t="s">
        <v>205</v>
      </c>
      <c r="B57" s="163"/>
      <c r="C57" s="163"/>
      <c r="D57" s="163"/>
      <c r="E57" s="163"/>
    </row>
    <row r="58" spans="1:8">
      <c r="A58" s="163"/>
      <c r="B58" s="164" t="s">
        <v>206</v>
      </c>
      <c r="C58" s="165" t="e">
        <f>SUM(C10:C11)/SUM(C16:C17)</f>
        <v>#DIV/0!</v>
      </c>
      <c r="D58" s="165" t="e">
        <f t="shared" ref="D58" si="1">SUM(D10:D11)/SUM(D16:D17)</f>
        <v>#DIV/0!</v>
      </c>
      <c r="E58" s="165" t="e">
        <f>SUM(E10:E11)/SUM(E16:E17)</f>
        <v>#DIV/0!</v>
      </c>
    </row>
    <row r="59" spans="1:8">
      <c r="B59" s="122"/>
      <c r="C59" s="123"/>
      <c r="D59" s="123"/>
      <c r="E59" s="123"/>
    </row>
    <row r="60" spans="1:8">
      <c r="C60" s="187" t="s">
        <v>130</v>
      </c>
      <c r="D60" s="187"/>
      <c r="E60" s="187"/>
      <c r="F60" s="188"/>
      <c r="G60" s="188"/>
      <c r="H60" s="188"/>
    </row>
    <row r="61" spans="1:8" ht="15.75" customHeight="1">
      <c r="C61" s="190"/>
      <c r="D61" s="190"/>
      <c r="E61" s="190"/>
      <c r="F61" s="192" t="s">
        <v>207</v>
      </c>
      <c r="G61" s="192"/>
      <c r="H61" s="192"/>
    </row>
    <row r="62" spans="1:8">
      <c r="C62" s="190"/>
      <c r="D62" s="190"/>
      <c r="E62" s="190"/>
      <c r="F62" s="192"/>
      <c r="G62" s="192"/>
      <c r="H62" s="192"/>
    </row>
    <row r="63" spans="1:8">
      <c r="C63" s="190"/>
      <c r="D63" s="190"/>
      <c r="E63" s="190"/>
      <c r="F63" s="192"/>
      <c r="G63" s="192"/>
      <c r="H63" s="192"/>
    </row>
    <row r="64" spans="1:8">
      <c r="C64" s="190"/>
      <c r="D64" s="190"/>
      <c r="E64" s="190"/>
      <c r="F64" s="192"/>
      <c r="G64" s="192"/>
      <c r="H64" s="192"/>
    </row>
    <row r="65" spans="3:8">
      <c r="C65" s="190"/>
      <c r="D65" s="190"/>
      <c r="E65" s="190"/>
      <c r="F65" s="192"/>
      <c r="G65" s="192"/>
      <c r="H65" s="192"/>
    </row>
    <row r="66" spans="3:8">
      <c r="C66" s="190"/>
      <c r="D66" s="190"/>
      <c r="E66" s="190"/>
      <c r="F66" s="192"/>
      <c r="G66" s="192"/>
      <c r="H66" s="192"/>
    </row>
    <row r="67" spans="3:8">
      <c r="C67" s="190"/>
      <c r="D67" s="190"/>
      <c r="E67" s="190"/>
      <c r="F67" s="192"/>
      <c r="G67" s="192"/>
      <c r="H67" s="192"/>
    </row>
    <row r="68" spans="3:8">
      <c r="C68" s="190"/>
      <c r="D68" s="190"/>
      <c r="E68" s="190"/>
      <c r="F68" s="192"/>
      <c r="G68" s="192"/>
      <c r="H68" s="192"/>
    </row>
    <row r="69" spans="3:8">
      <c r="C69" s="190"/>
      <c r="D69" s="190"/>
      <c r="E69" s="190"/>
      <c r="F69" s="192"/>
      <c r="G69" s="192"/>
      <c r="H69" s="192"/>
    </row>
    <row r="70" spans="3:8">
      <c r="C70" s="190"/>
      <c r="D70" s="190"/>
      <c r="E70" s="190"/>
      <c r="F70" s="192"/>
      <c r="G70" s="192"/>
      <c r="H70" s="192"/>
    </row>
    <row r="71" spans="3:8">
      <c r="C71" s="190"/>
      <c r="D71" s="190"/>
      <c r="E71" s="190"/>
      <c r="F71" s="192"/>
      <c r="G71" s="192"/>
      <c r="H71" s="192"/>
    </row>
    <row r="72" spans="3:8">
      <c r="C72" s="190"/>
      <c r="D72" s="190"/>
      <c r="E72" s="190"/>
      <c r="F72" s="192"/>
      <c r="G72" s="192"/>
      <c r="H72" s="192"/>
    </row>
  </sheetData>
  <mergeCells count="17">
    <mergeCell ref="C27:E27"/>
    <mergeCell ref="F27:H27"/>
    <mergeCell ref="F28:H37"/>
    <mergeCell ref="C45:E55"/>
    <mergeCell ref="C61:E72"/>
    <mergeCell ref="C28:E37"/>
    <mergeCell ref="C44:E44"/>
    <mergeCell ref="F44:H44"/>
    <mergeCell ref="F45:H55"/>
    <mergeCell ref="C60:E60"/>
    <mergeCell ref="F60:H60"/>
    <mergeCell ref="F61:H72"/>
    <mergeCell ref="A7:A9"/>
    <mergeCell ref="A10:A12"/>
    <mergeCell ref="A13:A15"/>
    <mergeCell ref="A16:A18"/>
    <mergeCell ref="A19:A21"/>
  </mergeCells>
  <phoneticPr fontId="7"/>
  <pageMargins left="0.23622047244094491" right="0.23622047244094491" top="0.74803149606299213" bottom="0.74803149606299213" header="0.31496062992125984" footer="0.31496062992125984"/>
  <pageSetup paperSize="9" scale="66" orientation="portrait" r:id="rId1"/>
  <headerFooter>
    <oddHeader>&amp;L&amp;A&amp;R&amp;F</oddHeader>
    <oddFooter>&amp;P / &amp;N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44478-35CC-4032-B635-1CC74E86D0C0}">
  <sheetPr>
    <pageSetUpPr fitToPage="1"/>
  </sheetPr>
  <dimension ref="A1:Q23"/>
  <sheetViews>
    <sheetView workbookViewId="0"/>
  </sheetViews>
  <sheetFormatPr defaultRowHeight="15.75" outlineLevelRow="1" outlineLevelCol="1"/>
  <cols>
    <col min="1" max="1" width="4" style="35" bestFit="1" customWidth="1"/>
    <col min="2" max="2" width="22.625" style="35" customWidth="1"/>
    <col min="3" max="3" width="4.875" style="35" customWidth="1"/>
    <col min="4" max="4" width="27.25" style="35" bestFit="1" customWidth="1"/>
    <col min="5" max="6" width="54.25" style="35" customWidth="1" outlineLevel="1"/>
    <col min="7" max="7" width="8.75" style="35" customWidth="1"/>
    <col min="8" max="8" width="7.375" style="35" hidden="1" customWidth="1" outlineLevel="1"/>
    <col min="9" max="9" width="7.125" style="35" hidden="1" customWidth="1" outlineLevel="1"/>
    <col min="10" max="10" width="8.625" style="74" customWidth="1" collapsed="1"/>
    <col min="11" max="11" width="8.625" style="74" customWidth="1"/>
    <col min="12" max="12" width="8.125" style="35" customWidth="1"/>
    <col min="13" max="13" width="12.375" style="35" customWidth="1"/>
    <col min="14" max="14" width="9" style="35" customWidth="1"/>
    <col min="15" max="15" width="4.25" style="35" customWidth="1"/>
    <col min="16" max="16" width="69.375" style="79" customWidth="1"/>
    <col min="17" max="18" width="14.125" style="35" customWidth="1"/>
    <col min="19" max="16384" width="9" style="35"/>
  </cols>
  <sheetData>
    <row r="1" spans="1:17" s="5" customFormat="1" ht="19.5">
      <c r="A1" s="5" t="s">
        <v>135</v>
      </c>
      <c r="D1" s="33"/>
      <c r="H1" s="32" t="s">
        <v>95</v>
      </c>
      <c r="I1" s="32" t="s">
        <v>96</v>
      </c>
      <c r="J1" s="134" t="s">
        <v>53</v>
      </c>
      <c r="P1" s="78"/>
    </row>
    <row r="2" spans="1:17" ht="31.5">
      <c r="B2" s="36" t="s">
        <v>54</v>
      </c>
      <c r="C2" s="37" t="s">
        <v>34</v>
      </c>
      <c r="D2" s="37" t="s">
        <v>55</v>
      </c>
      <c r="E2" s="37" t="s">
        <v>56</v>
      </c>
      <c r="F2" s="37" t="s">
        <v>57</v>
      </c>
      <c r="G2" s="38" t="s">
        <v>0</v>
      </c>
      <c r="H2" s="76" t="s">
        <v>2</v>
      </c>
      <c r="I2" s="77" t="s">
        <v>58</v>
      </c>
      <c r="J2" s="39" t="s">
        <v>59</v>
      </c>
      <c r="K2" s="39" t="s">
        <v>60</v>
      </c>
      <c r="L2" s="40" t="s">
        <v>3</v>
      </c>
      <c r="M2" s="41" t="s">
        <v>61</v>
      </c>
      <c r="N2" s="41" t="s">
        <v>6</v>
      </c>
      <c r="P2" s="79" t="s">
        <v>50</v>
      </c>
    </row>
    <row r="3" spans="1:17" s="47" customFormat="1" ht="31.5">
      <c r="A3" s="42"/>
      <c r="B3" s="193" t="s">
        <v>62</v>
      </c>
      <c r="C3" s="43">
        <v>1</v>
      </c>
      <c r="D3" s="44" t="s">
        <v>63</v>
      </c>
      <c r="E3" s="51" t="s">
        <v>233</v>
      </c>
      <c r="F3" s="51" t="s">
        <v>234</v>
      </c>
      <c r="G3" s="45">
        <f>G$18/COUNTIF(I$3:I$4,"対象")</f>
        <v>8.3333333333333339</v>
      </c>
      <c r="H3" s="45">
        <v>1</v>
      </c>
      <c r="I3" s="44" t="str">
        <f>IF(テーブル25779[[#This Row],[重み]]="－","対象外","対象")</f>
        <v>対象</v>
      </c>
      <c r="J3" s="46"/>
      <c r="K3" s="46"/>
      <c r="L3"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3" s="45" t="str">
        <f>IF(OR(テーブル25779[[#This Row],[点数]]="",テーブル25779[[#This Row],[重み]]=""),"",テーブル25779[[#This Row],[点数]]*テーブル25779[[#This Row],[重み]]*(テーブル25779[[#This Row],[配点]]/L$16))</f>
        <v/>
      </c>
      <c r="N3" s="45">
        <f>IF(テーブル25779[[#This Row],[重み]]="","",IF(テーブル25779[[#This Row],[重み]]="－",0,テーブル25779[[#This Row],[配点]]*テーブル25779[[#This Row],[重み]]))</f>
        <v>8.3333333333333339</v>
      </c>
      <c r="P3" s="12" t="s">
        <v>145</v>
      </c>
    </row>
    <row r="4" spans="1:17" s="47" customFormat="1" ht="47.25">
      <c r="B4" s="193"/>
      <c r="C4" s="43">
        <v>2</v>
      </c>
      <c r="D4" s="44" t="s">
        <v>64</v>
      </c>
      <c r="E4" s="51" t="s">
        <v>235</v>
      </c>
      <c r="F4" s="51" t="s">
        <v>236</v>
      </c>
      <c r="G4" s="45">
        <f>G$18/COUNTIF(I$3:I$4,"対象")</f>
        <v>8.3333333333333339</v>
      </c>
      <c r="H4" s="45">
        <v>1</v>
      </c>
      <c r="I4" s="48" t="str">
        <f>IF(テーブル25779[[#This Row],[重み]]="－","対象外","対象")</f>
        <v>対象</v>
      </c>
      <c r="J4" s="46"/>
      <c r="K4" s="46"/>
      <c r="L4"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4" s="45" t="str">
        <f>IF(OR(テーブル25779[[#This Row],[点数]]="",テーブル25779[[#This Row],[重み]]=""),"",テーブル25779[[#This Row],[点数]]*テーブル25779[[#This Row],[重み]]*(テーブル25779[[#This Row],[配点]]/L$16))</f>
        <v/>
      </c>
      <c r="N4" s="45">
        <f>IF(テーブル25779[[#This Row],[重み]]="","",IF(テーブル25779[[#This Row],[重み]]="－",0,テーブル25779[[#This Row],[配点]]*テーブル25779[[#This Row],[重み]]))</f>
        <v>8.3333333333333339</v>
      </c>
      <c r="P4" s="12" t="s">
        <v>169</v>
      </c>
    </row>
    <row r="5" spans="1:17" s="47" customFormat="1" ht="78.75">
      <c r="B5" s="193" t="s">
        <v>65</v>
      </c>
      <c r="C5" s="43">
        <v>3</v>
      </c>
      <c r="D5" s="44" t="s">
        <v>66</v>
      </c>
      <c r="E5" s="51" t="s">
        <v>179</v>
      </c>
      <c r="F5" s="51" t="s">
        <v>237</v>
      </c>
      <c r="G5" s="45">
        <f>G$19/COUNTIF(I$5:I$6,"対象")</f>
        <v>8.3333333333333339</v>
      </c>
      <c r="H5" s="45">
        <v>1</v>
      </c>
      <c r="I5" s="48" t="str">
        <f>IF(テーブル25779[[#This Row],[重み]]="－","対象外","対象")</f>
        <v>対象</v>
      </c>
      <c r="J5" s="46"/>
      <c r="K5" s="46"/>
      <c r="L5"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5" s="45" t="str">
        <f>IF(OR(テーブル25779[[#This Row],[点数]]="",テーブル25779[[#This Row],[重み]]=""),"",テーブル25779[[#This Row],[点数]]*テーブル25779[[#This Row],[重み]]*(テーブル25779[[#This Row],[配点]]/L$16))</f>
        <v/>
      </c>
      <c r="N5" s="45">
        <f>IF(テーブル25779[[#This Row],[重み]]="","",IF(テーブル25779[[#This Row],[重み]]="－",0,テーブル25779[[#This Row],[配点]]*テーブル25779[[#This Row],[重み]]))</f>
        <v>8.3333333333333339</v>
      </c>
      <c r="P5" s="12" t="s">
        <v>146</v>
      </c>
    </row>
    <row r="6" spans="1:17" s="47" customFormat="1" ht="78.75">
      <c r="B6" s="193"/>
      <c r="C6" s="43">
        <v>4</v>
      </c>
      <c r="D6" s="44" t="s">
        <v>67</v>
      </c>
      <c r="E6" s="51" t="s">
        <v>68</v>
      </c>
      <c r="F6" s="51" t="s">
        <v>238</v>
      </c>
      <c r="G6" s="45">
        <f>G$19/COUNTIF(I$5:I$6,"対象")</f>
        <v>8.3333333333333339</v>
      </c>
      <c r="H6" s="45">
        <v>1</v>
      </c>
      <c r="I6" s="48" t="str">
        <f>IF(テーブル25779[[#This Row],[重み]]="－","対象外","対象")</f>
        <v>対象</v>
      </c>
      <c r="J6" s="46"/>
      <c r="K6" s="46"/>
      <c r="L6"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6" s="45" t="str">
        <f>IF(OR(テーブル25779[[#This Row],[点数]]="",テーブル25779[[#This Row],[重み]]=""),"",テーブル25779[[#This Row],[点数]]*テーブル25779[[#This Row],[重み]]*(テーブル25779[[#This Row],[配点]]/L$16))</f>
        <v/>
      </c>
      <c r="N6" s="45">
        <f>IF(テーブル25779[[#This Row],[重み]]="","",IF(テーブル25779[[#This Row],[重み]]="－",0,テーブル25779[[#This Row],[配点]]*テーブル25779[[#This Row],[重み]]))</f>
        <v>8.3333333333333339</v>
      </c>
      <c r="P6" s="12" t="s">
        <v>147</v>
      </c>
    </row>
    <row r="7" spans="1:17" s="47" customFormat="1" ht="78.75">
      <c r="B7" s="49" t="s">
        <v>70</v>
      </c>
      <c r="C7" s="43">
        <v>5</v>
      </c>
      <c r="D7" s="44" t="s">
        <v>71</v>
      </c>
      <c r="E7" s="51" t="s">
        <v>72</v>
      </c>
      <c r="F7" s="51" t="s">
        <v>73</v>
      </c>
      <c r="G7" s="45">
        <f>G$20/COUNTIF(I$7,"対象")</f>
        <v>16.666666666666668</v>
      </c>
      <c r="H7" s="45">
        <v>1</v>
      </c>
      <c r="I7" s="48" t="str">
        <f>IF(テーブル25779[[#This Row],[重み]]="－","対象外","対象")</f>
        <v>対象</v>
      </c>
      <c r="J7" s="46"/>
      <c r="K7" s="46"/>
      <c r="L7"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7" s="45" t="str">
        <f>IF(OR(テーブル25779[[#This Row],[点数]]="",テーブル25779[[#This Row],[重み]]=""),"",テーブル25779[[#This Row],[点数]]*テーブル25779[[#This Row],[重み]]*(テーブル25779[[#This Row],[配点]]/L$16))</f>
        <v/>
      </c>
      <c r="N7" s="45">
        <f>IF(テーブル25779[[#This Row],[重み]]="","",IF(テーブル25779[[#This Row],[重み]]="－",0,テーブル25779[[#This Row],[配点]]*テーブル25779[[#This Row],[重み]]))</f>
        <v>16.666666666666668</v>
      </c>
      <c r="P7" s="12" t="s">
        <v>97</v>
      </c>
    </row>
    <row r="8" spans="1:17" s="47" customFormat="1" ht="78.75">
      <c r="B8" s="194" t="s">
        <v>194</v>
      </c>
      <c r="C8" s="50">
        <v>6</v>
      </c>
      <c r="D8" s="51" t="s">
        <v>74</v>
      </c>
      <c r="E8" s="51" t="s">
        <v>75</v>
      </c>
      <c r="F8" s="51" t="s">
        <v>76</v>
      </c>
      <c r="G8" s="45">
        <f>G$21/COUNTIF(I$8:I$10,"対象")</f>
        <v>5.5555555555555562</v>
      </c>
      <c r="H8" s="45">
        <v>1</v>
      </c>
      <c r="I8" s="48" t="str">
        <f>IF(テーブル25779[[#This Row],[重み]]="－","対象外","対象")</f>
        <v>対象</v>
      </c>
      <c r="J8" s="46"/>
      <c r="K8" s="46"/>
      <c r="L8"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8" s="45" t="str">
        <f>IF(OR(テーブル25779[[#This Row],[点数]]="",テーブル25779[[#This Row],[重み]]=""),"",テーブル25779[[#This Row],[点数]]*テーブル25779[[#This Row],[重み]]*(テーブル25779[[#This Row],[配点]]/L$16))</f>
        <v/>
      </c>
      <c r="N8" s="45">
        <f>IF(テーブル25779[[#This Row],[重み]]="","",IF(テーブル25779[[#This Row],[重み]]="－",0,テーブル25779[[#This Row],[配点]]*テーブル25779[[#This Row],[重み]]))</f>
        <v>5.5555555555555562</v>
      </c>
      <c r="P8" s="12" t="s">
        <v>151</v>
      </c>
    </row>
    <row r="9" spans="1:17" s="47" customFormat="1" ht="47.25">
      <c r="B9" s="195"/>
      <c r="C9" s="50">
        <v>7</v>
      </c>
      <c r="D9" s="51" t="s">
        <v>77</v>
      </c>
      <c r="E9" s="51" t="s">
        <v>239</v>
      </c>
      <c r="F9" s="51" t="s">
        <v>240</v>
      </c>
      <c r="G9" s="45">
        <f>G$21/COUNTIF(I$8:I$10,"対象")</f>
        <v>5.5555555555555562</v>
      </c>
      <c r="H9" s="45">
        <v>1</v>
      </c>
      <c r="I9" s="48" t="str">
        <f>IF(テーブル25779[[#This Row],[重み]]="－","対象外","対象")</f>
        <v>対象</v>
      </c>
      <c r="J9" s="46"/>
      <c r="K9" s="46"/>
      <c r="L9"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9" s="45" t="str">
        <f>IF(OR(テーブル25779[[#This Row],[点数]]="",テーブル25779[[#This Row],[重み]]=""),"",テーブル25779[[#This Row],[点数]]*テーブル25779[[#This Row],[重み]]*(テーブル25779[[#This Row],[配点]]/L$16))</f>
        <v/>
      </c>
      <c r="N9" s="45">
        <f>IF(テーブル25779[[#This Row],[重み]]="","",IF(テーブル25779[[#This Row],[重み]]="－",0,テーブル25779[[#This Row],[配点]]*テーブル25779[[#This Row],[重み]]))</f>
        <v>5.5555555555555562</v>
      </c>
      <c r="P9" s="12"/>
    </row>
    <row r="10" spans="1:17" s="47" customFormat="1" ht="63">
      <c r="B10" s="196"/>
      <c r="C10" s="50">
        <v>8</v>
      </c>
      <c r="D10" s="51" t="s">
        <v>78</v>
      </c>
      <c r="E10" s="51" t="s">
        <v>241</v>
      </c>
      <c r="F10" s="51" t="s">
        <v>79</v>
      </c>
      <c r="G10" s="45">
        <f>G$21/COUNTIF(I$8:I$10,"対象")</f>
        <v>5.5555555555555562</v>
      </c>
      <c r="H10" s="45">
        <v>1</v>
      </c>
      <c r="I10" s="48" t="str">
        <f>IF(テーブル25779[[#This Row],[重み]]="－","対象外","対象")</f>
        <v>対象</v>
      </c>
      <c r="J10" s="46"/>
      <c r="K10" s="46"/>
      <c r="L10"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10" s="45" t="str">
        <f>IF(OR(テーブル25779[[#This Row],[点数]]="",テーブル25779[[#This Row],[重み]]=""),"",テーブル25779[[#This Row],[点数]]*テーブル25779[[#This Row],[重み]]*(テーブル25779[[#This Row],[配点]]/L$16))</f>
        <v/>
      </c>
      <c r="N10" s="45">
        <f>IF(テーブル25779[[#This Row],[重み]]="","",IF(テーブル25779[[#This Row],[重み]]="－",0,テーブル25779[[#This Row],[配点]]*テーブル25779[[#This Row],[重み]]))</f>
        <v>5.5555555555555562</v>
      </c>
      <c r="P10" s="12"/>
    </row>
    <row r="11" spans="1:17" s="47" customFormat="1" ht="47.25">
      <c r="B11" s="196" t="s">
        <v>80</v>
      </c>
      <c r="C11" s="50">
        <v>9</v>
      </c>
      <c r="D11" s="44" t="s">
        <v>81</v>
      </c>
      <c r="E11" s="51" t="s">
        <v>242</v>
      </c>
      <c r="F11" s="51" t="s">
        <v>243</v>
      </c>
      <c r="G11" s="45">
        <f>G$22/COUNTIF(I$11:I$12,"対象")</f>
        <v>8.3333333333333339</v>
      </c>
      <c r="H11" s="45">
        <v>1</v>
      </c>
      <c r="I11" s="48" t="str">
        <f>IF(テーブル25779[[#This Row],[重み]]="－","対象外","対象")</f>
        <v>対象</v>
      </c>
      <c r="J11" s="46"/>
      <c r="K11" s="46"/>
      <c r="L11"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11" s="45" t="str">
        <f>IF(OR(テーブル25779[[#This Row],[点数]]="",テーブル25779[[#This Row],[重み]]=""),"",テーブル25779[[#This Row],[点数]]*テーブル25779[[#This Row],[重み]]*(テーブル25779[[#This Row],[配点]]/L$16))</f>
        <v/>
      </c>
      <c r="N11" s="45">
        <f>IF(テーブル25779[[#This Row],[重み]]="","",IF(テーブル25779[[#This Row],[重み]]="－",0,テーブル25779[[#This Row],[配点]]*テーブル25779[[#This Row],[重み]]))</f>
        <v>8.3333333333333339</v>
      </c>
      <c r="P11" s="12" t="s">
        <v>148</v>
      </c>
    </row>
    <row r="12" spans="1:17" s="47" customFormat="1" ht="47.25">
      <c r="B12" s="196"/>
      <c r="C12" s="50">
        <v>10</v>
      </c>
      <c r="D12" s="44" t="s">
        <v>82</v>
      </c>
      <c r="E12" s="51" t="s">
        <v>244</v>
      </c>
      <c r="F12" s="51" t="s">
        <v>221</v>
      </c>
      <c r="G12" s="45">
        <f>G$22/COUNTIF(I$11:I$12,"対象")</f>
        <v>8.3333333333333339</v>
      </c>
      <c r="H12" s="45">
        <v>1</v>
      </c>
      <c r="I12" s="48" t="str">
        <f>IF(テーブル25779[[#This Row],[重み]]="－","対象外","対象")</f>
        <v>対象</v>
      </c>
      <c r="J12" s="46"/>
      <c r="K12" s="46"/>
      <c r="L12"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12" s="45" t="str">
        <f>IF(OR(テーブル25779[[#This Row],[点数]]="",テーブル25779[[#This Row],[重み]]=""),"",テーブル25779[[#This Row],[点数]]*テーブル25779[[#This Row],[重み]]*(テーブル25779[[#This Row],[配点]]/L$16))</f>
        <v/>
      </c>
      <c r="N12" s="45">
        <f>IF(テーブル25779[[#This Row],[重み]]="","",IF(テーブル25779[[#This Row],[重み]]="－",0,テーブル25779[[#This Row],[配点]]*テーブル25779[[#This Row],[重み]]))</f>
        <v>8.3333333333333339</v>
      </c>
      <c r="P12" s="12" t="s">
        <v>149</v>
      </c>
    </row>
    <row r="13" spans="1:17" s="47" customFormat="1" ht="47.25">
      <c r="B13" s="196" t="s">
        <v>83</v>
      </c>
      <c r="C13" s="50">
        <v>11</v>
      </c>
      <c r="D13" s="44" t="s">
        <v>84</v>
      </c>
      <c r="E13" s="51" t="s">
        <v>245</v>
      </c>
      <c r="F13" s="51" t="s">
        <v>246</v>
      </c>
      <c r="G13" s="45">
        <f>G$23/COUNTIF(I$13:I$14,"対象")</f>
        <v>8.3333333333333339</v>
      </c>
      <c r="H13" s="45">
        <v>1</v>
      </c>
      <c r="I13" s="48" t="str">
        <f>IF(テーブル25779[[#This Row],[重み]]="－","対象外","対象")</f>
        <v>対象</v>
      </c>
      <c r="J13" s="46"/>
      <c r="K13" s="46"/>
      <c r="L13"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13" s="45" t="str">
        <f>IF(OR(テーブル25779[[#This Row],[点数]]="",テーブル25779[[#This Row],[重み]]=""),"",テーブル25779[[#This Row],[点数]]*テーブル25779[[#This Row],[重み]]*(テーブル25779[[#This Row],[配点]]/L$16))</f>
        <v/>
      </c>
      <c r="N13" s="45">
        <f>IF(テーブル25779[[#This Row],[重み]]="","",IF(テーブル25779[[#This Row],[重み]]="－",0,テーブル25779[[#This Row],[配点]]*テーブル25779[[#This Row],[重み]]))</f>
        <v>8.3333333333333339</v>
      </c>
      <c r="P13" s="12" t="s">
        <v>150</v>
      </c>
    </row>
    <row r="14" spans="1:17" s="47" customFormat="1" ht="78.75">
      <c r="B14" s="197"/>
      <c r="C14" s="50">
        <v>12</v>
      </c>
      <c r="D14" s="44" t="s">
        <v>85</v>
      </c>
      <c r="E14" s="51" t="s">
        <v>86</v>
      </c>
      <c r="F14" s="51" t="s">
        <v>222</v>
      </c>
      <c r="G14" s="45">
        <f>G$23/COUNTIF(I$13:I$14,"対象")</f>
        <v>8.3333333333333339</v>
      </c>
      <c r="H14" s="45">
        <v>1</v>
      </c>
      <c r="I14" s="48" t="str">
        <f>IF(テーブル25779[[#This Row],[重み]]="－","対象外","対象")</f>
        <v>対象</v>
      </c>
      <c r="J14" s="46"/>
      <c r="K14" s="46"/>
      <c r="L14" s="43" t="str">
        <f>IF(AND(テーブル25779[[#This Row],[回答（実施状況）]]="○",テーブル25779[[#This Row],[回答（効果）]]="○"),5,IF(AND(テーブル25779[[#This Row],[回答（実施状況）]]="○",テーブル25779[[#This Row],[回答（効果）]]="△"),4,IF(AND(テーブル25779[[#This Row],[回答（実施状況）]]="△",テーブル25779[[#This Row],[回答（効果）]]="△"),3,IF(AND(テーブル25779[[#This Row],[回答（実施状況）]]="○",テーブル25779[[#This Row],[回答（効果）]]="×"),2,IF(AND(テーブル25779[[#This Row],[回答（実施状況）]]="△",テーブル25779[[#This Row],[回答（効果）]]="×"),1,IF(AND(テーブル25779[[#This Row],[回答（実施状況）]]="×",テーブル25779[[#This Row],[回答（効果）]]="×"),0,""))))))</f>
        <v/>
      </c>
      <c r="M14" s="45" t="str">
        <f>IF(OR(テーブル25779[[#This Row],[点数]]="",テーブル25779[[#This Row],[重み]]=""),"",テーブル25779[[#This Row],[点数]]*テーブル25779[[#This Row],[重み]]*(テーブル25779[[#This Row],[配点]]/L$16))</f>
        <v/>
      </c>
      <c r="N14" s="45">
        <f>IF(テーブル25779[[#This Row],[重み]]="","",IF(テーブル25779[[#This Row],[重み]]="－",0,テーブル25779[[#This Row],[配点]]*テーブル25779[[#This Row],[重み]]))</f>
        <v>8.3333333333333339</v>
      </c>
      <c r="P14" s="12" t="s">
        <v>136</v>
      </c>
    </row>
    <row r="15" spans="1:17" s="52" customFormat="1" ht="19.5" outlineLevel="1">
      <c r="B15" s="53" t="s">
        <v>1</v>
      </c>
      <c r="C15" s="54"/>
      <c r="D15" s="55"/>
      <c r="E15" s="55"/>
      <c r="F15" s="55"/>
      <c r="G15" s="56">
        <f>SUBTOTAL(109,テーブル25779[配点])</f>
        <v>99.999999999999986</v>
      </c>
      <c r="H15" s="57"/>
      <c r="I15" s="55"/>
      <c r="J15" s="58"/>
      <c r="K15" s="58"/>
      <c r="L15" s="54"/>
      <c r="M15" s="59">
        <f>SUBTOTAL(109,テーブル25779[点数×重み×（配点／５）])</f>
        <v>0</v>
      </c>
      <c r="N15" s="59">
        <f>SUBTOTAL(109,テーブル25779[配点×重み])</f>
        <v>99.999999999999986</v>
      </c>
      <c r="P15" s="80"/>
      <c r="Q15" s="60"/>
    </row>
    <row r="16" spans="1:17" s="52" customFormat="1" ht="19.5" outlineLevel="1">
      <c r="B16" s="61"/>
      <c r="C16" s="54"/>
      <c r="D16" s="55"/>
      <c r="E16" s="55"/>
      <c r="F16" s="55"/>
      <c r="G16" s="62"/>
      <c r="H16" s="57"/>
      <c r="I16" s="55"/>
      <c r="J16" s="58"/>
      <c r="K16" s="58"/>
      <c r="L16" s="34">
        <v>5</v>
      </c>
      <c r="M16" s="63"/>
      <c r="N16" s="59"/>
      <c r="P16" s="80"/>
      <c r="Q16" s="60"/>
    </row>
    <row r="17" spans="2:17" s="52" customFormat="1" ht="31.5" outlineLevel="1">
      <c r="B17" s="61"/>
      <c r="C17" s="54"/>
      <c r="D17" s="55"/>
      <c r="E17" s="55"/>
      <c r="F17" s="55"/>
      <c r="G17" s="75" t="s">
        <v>0</v>
      </c>
      <c r="H17" s="57"/>
      <c r="I17" s="55"/>
      <c r="J17" s="58"/>
      <c r="K17" s="64" t="s">
        <v>87</v>
      </c>
      <c r="L17" s="64" t="s">
        <v>88</v>
      </c>
      <c r="M17" s="65" t="s">
        <v>89</v>
      </c>
      <c r="N17" s="66" t="s">
        <v>6</v>
      </c>
      <c r="P17" s="80"/>
      <c r="Q17" s="60"/>
    </row>
    <row r="18" spans="2:17" s="52" customFormat="1" ht="19.5" outlineLevel="1">
      <c r="B18" s="67" t="s">
        <v>90</v>
      </c>
      <c r="C18" s="68"/>
      <c r="D18" s="69"/>
      <c r="E18" s="55"/>
      <c r="F18" s="55"/>
      <c r="G18" s="70">
        <f t="shared" ref="G18:G23" si="0">100/COUNTA(B$18:B$23)</f>
        <v>16.666666666666668</v>
      </c>
      <c r="H18" s="57"/>
      <c r="I18" s="55"/>
      <c r="J18" s="58"/>
      <c r="K18" s="71">
        <f>L18/G18</f>
        <v>0</v>
      </c>
      <c r="L18" s="72">
        <f>IF(N18=0,"",M18*G18/N18)</f>
        <v>0</v>
      </c>
      <c r="M18" s="73">
        <f>SUM(M3:M4)</f>
        <v>0</v>
      </c>
      <c r="N18" s="73">
        <f>SUM(N3:N4)</f>
        <v>16.666666666666668</v>
      </c>
      <c r="P18" s="80"/>
      <c r="Q18" s="60"/>
    </row>
    <row r="19" spans="2:17" s="52" customFormat="1" ht="19.5" outlineLevel="1">
      <c r="B19" s="67" t="s">
        <v>91</v>
      </c>
      <c r="C19" s="68"/>
      <c r="D19" s="69"/>
      <c r="E19" s="55"/>
      <c r="F19" s="55"/>
      <c r="G19" s="70">
        <f t="shared" si="0"/>
        <v>16.666666666666668</v>
      </c>
      <c r="H19" s="57"/>
      <c r="I19" s="55"/>
      <c r="J19" s="58"/>
      <c r="K19" s="71">
        <f t="shared" ref="K19:K23" si="1">L19/G19</f>
        <v>0</v>
      </c>
      <c r="L19" s="72">
        <f t="shared" ref="L19:L23" si="2">IF(N19=0,"",M19*G19/N19)</f>
        <v>0</v>
      </c>
      <c r="M19" s="73">
        <f>SUM(M5:M6)</f>
        <v>0</v>
      </c>
      <c r="N19" s="73">
        <f>SUM(N5:N6)</f>
        <v>16.666666666666668</v>
      </c>
      <c r="P19" s="80"/>
      <c r="Q19" s="60"/>
    </row>
    <row r="20" spans="2:17" s="52" customFormat="1" ht="19.5" outlineLevel="1">
      <c r="B20" s="67" t="s">
        <v>92</v>
      </c>
      <c r="C20" s="68"/>
      <c r="D20" s="69"/>
      <c r="E20" s="55"/>
      <c r="F20" s="55"/>
      <c r="G20" s="70">
        <f t="shared" si="0"/>
        <v>16.666666666666668</v>
      </c>
      <c r="H20" s="57"/>
      <c r="I20" s="55"/>
      <c r="J20" s="58"/>
      <c r="K20" s="71">
        <f t="shared" si="1"/>
        <v>0</v>
      </c>
      <c r="L20" s="72">
        <f t="shared" si="2"/>
        <v>0</v>
      </c>
      <c r="M20" s="73">
        <f>SUM(M7)</f>
        <v>0</v>
      </c>
      <c r="N20" s="73">
        <f>SUM(N7)</f>
        <v>16.666666666666668</v>
      </c>
      <c r="P20" s="80"/>
      <c r="Q20" s="60"/>
    </row>
    <row r="21" spans="2:17" s="52" customFormat="1" ht="19.5" outlineLevel="1">
      <c r="B21" s="67" t="s">
        <v>195</v>
      </c>
      <c r="C21" s="68"/>
      <c r="D21" s="69"/>
      <c r="E21" s="55"/>
      <c r="F21" s="55"/>
      <c r="G21" s="70">
        <f t="shared" si="0"/>
        <v>16.666666666666668</v>
      </c>
      <c r="H21" s="57"/>
      <c r="I21" s="55"/>
      <c r="J21" s="58"/>
      <c r="K21" s="71">
        <f t="shared" si="1"/>
        <v>0</v>
      </c>
      <c r="L21" s="72">
        <f t="shared" si="2"/>
        <v>0</v>
      </c>
      <c r="M21" s="73">
        <f>SUM(M8:M10)</f>
        <v>0</v>
      </c>
      <c r="N21" s="73">
        <f>SUM(N8:N10)</f>
        <v>16.666666666666668</v>
      </c>
      <c r="P21" s="80"/>
      <c r="Q21" s="60"/>
    </row>
    <row r="22" spans="2:17" s="52" customFormat="1" ht="19.5" outlineLevel="1">
      <c r="B22" s="67" t="s">
        <v>93</v>
      </c>
      <c r="C22" s="68"/>
      <c r="D22" s="69"/>
      <c r="E22" s="55"/>
      <c r="F22" s="55"/>
      <c r="G22" s="70">
        <f t="shared" si="0"/>
        <v>16.666666666666668</v>
      </c>
      <c r="H22" s="57"/>
      <c r="I22" s="55"/>
      <c r="J22" s="58"/>
      <c r="K22" s="71">
        <f t="shared" si="1"/>
        <v>0</v>
      </c>
      <c r="L22" s="72">
        <f t="shared" si="2"/>
        <v>0</v>
      </c>
      <c r="M22" s="73">
        <f>SUM(M11:M12)</f>
        <v>0</v>
      </c>
      <c r="N22" s="73">
        <f>SUM(N11:N12)</f>
        <v>16.666666666666668</v>
      </c>
      <c r="P22" s="80"/>
      <c r="Q22" s="60"/>
    </row>
    <row r="23" spans="2:17" s="52" customFormat="1" ht="19.5" outlineLevel="1">
      <c r="B23" s="67" t="s">
        <v>94</v>
      </c>
      <c r="C23" s="68"/>
      <c r="D23" s="69"/>
      <c r="E23" s="55"/>
      <c r="F23" s="55"/>
      <c r="G23" s="70">
        <f t="shared" si="0"/>
        <v>16.666666666666668</v>
      </c>
      <c r="H23" s="57"/>
      <c r="I23" s="55"/>
      <c r="J23" s="58"/>
      <c r="K23" s="71">
        <f t="shared" si="1"/>
        <v>0</v>
      </c>
      <c r="L23" s="72">
        <f t="shared" si="2"/>
        <v>0</v>
      </c>
      <c r="M23" s="73">
        <f>SUM(M13:M14)</f>
        <v>0</v>
      </c>
      <c r="N23" s="73">
        <f>SUM(N13:N14)</f>
        <v>16.666666666666668</v>
      </c>
      <c r="P23" s="80"/>
      <c r="Q23" s="60"/>
    </row>
  </sheetData>
  <mergeCells count="5">
    <mergeCell ref="B3:B4"/>
    <mergeCell ref="B5:B6"/>
    <mergeCell ref="B8:B10"/>
    <mergeCell ref="B11:B12"/>
    <mergeCell ref="B13:B14"/>
  </mergeCells>
  <phoneticPr fontId="7"/>
  <pageMargins left="0.23622047244094491" right="0.23622047244094491" top="0.74803149606299213" bottom="0.74803149606299213" header="0.31496062992125984" footer="0.31496062992125984"/>
  <pageSetup paperSize="9" scale="44" orientation="landscape" r:id="rId1"/>
  <headerFooter>
    <oddHeader>&amp;L&amp;A&amp;R&amp;F</oddHeader>
    <oddFooter>&amp;P / &amp;N ページ</oddFooter>
  </headerFooter>
  <ignoredErrors>
    <ignoredError sqref="G3:G15" calculatedColumn="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promptTitle="入力規則" prompt="○ 十分な効果が出ている_x000a_△ ある程度効果が出ている_x000a_× 効果が出ていない_x000a__x000a_なお、「回答（実施状況）」欄が△の場合当欄は△または×、×の場合当欄は×のみとなる" xr:uid="{51280888-5843-47A5-8387-6EEF58435141}">
          <x14:formula1>
            <xm:f>リスト!$H$2:$H$5</xm:f>
          </x14:formula1>
          <xm:sqref>K3:K14</xm:sqref>
        </x14:dataValidation>
        <x14:dataValidation type="list" allowBlank="1" showInputMessage="1" showErrorMessage="1" promptTitle="入力規則" prompt="○ 実施できている_x000a_△ 一部実施できている、予定が決定している_x000a_× 実施できていない" xr:uid="{598E7710-BFA6-437B-B60F-54178A497912}">
          <x14:formula1>
            <xm:f>リスト!$G$2:$G$5</xm:f>
          </x14:formula1>
          <xm:sqref>J3:J14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7A481-A1CF-4380-8399-FD852D08002B}">
  <sheetPr>
    <pageSetUpPr fitToPage="1"/>
  </sheetPr>
  <dimension ref="A1:M24"/>
  <sheetViews>
    <sheetView workbookViewId="0"/>
  </sheetViews>
  <sheetFormatPr defaultRowHeight="15.75"/>
  <cols>
    <col min="1" max="1" width="19.75" style="1" customWidth="1"/>
    <col min="2" max="2" width="23.375" style="1" customWidth="1"/>
    <col min="3" max="4" width="9" style="1"/>
    <col min="5" max="5" width="9.375" style="1" bestFit="1" customWidth="1"/>
    <col min="6" max="6" width="12.625" style="1" bestFit="1" customWidth="1"/>
    <col min="7" max="7" width="10.5" style="1" bestFit="1" customWidth="1"/>
    <col min="8" max="16384" width="9" style="1"/>
  </cols>
  <sheetData>
    <row r="1" spans="1:13" s="3" customFormat="1" ht="31.5">
      <c r="A1" s="82" t="str">
        <f>$B$1</f>
        <v>大分類</v>
      </c>
      <c r="B1" s="83" t="s">
        <v>98</v>
      </c>
      <c r="C1" s="84" t="s">
        <v>21</v>
      </c>
      <c r="D1" s="84" t="s">
        <v>3</v>
      </c>
      <c r="E1" s="85" t="s">
        <v>0</v>
      </c>
      <c r="F1" s="86" t="s">
        <v>89</v>
      </c>
      <c r="G1" s="86" t="s">
        <v>6</v>
      </c>
    </row>
    <row r="2" spans="1:13" ht="15.75" customHeight="1">
      <c r="A2" s="87" t="str">
        <f t="shared" ref="A2:A4" si="0">B2</f>
        <v>機能システム間の独立性</v>
      </c>
      <c r="B2" s="88" t="s">
        <v>99</v>
      </c>
      <c r="C2" s="89">
        <f>D2/E2</f>
        <v>0</v>
      </c>
      <c r="D2" s="90">
        <f>IF(G2=0,"",F2/G2*E2)</f>
        <v>0</v>
      </c>
      <c r="E2" s="91">
        <v>16.666666666666668</v>
      </c>
      <c r="F2" s="92">
        <f>'1-3．評価項目　評価　ITシステム全体'!M18</f>
        <v>0</v>
      </c>
      <c r="G2" s="92">
        <f>'1-3．評価項目　評価　ITシステム全体'!N18</f>
        <v>16.666666666666668</v>
      </c>
      <c r="H2" s="200" t="s">
        <v>177</v>
      </c>
      <c r="I2" s="200"/>
    </row>
    <row r="3" spans="1:13">
      <c r="A3" s="82" t="str">
        <f t="shared" si="0"/>
        <v>データ活用の仕組み</v>
      </c>
      <c r="B3" s="83" t="s">
        <v>100</v>
      </c>
      <c r="C3" s="93">
        <f>D3/E3</f>
        <v>0</v>
      </c>
      <c r="D3" s="94">
        <f>IF(G3=0,"",F3/G3*E3)</f>
        <v>0</v>
      </c>
      <c r="E3" s="95">
        <v>16.666666666666668</v>
      </c>
      <c r="F3" s="92">
        <f>'1-3．評価項目　評価　ITシステム全体'!M19</f>
        <v>0</v>
      </c>
      <c r="G3" s="92">
        <f>'1-3．評価項目　評価　ITシステム全体'!N19</f>
        <v>16.666666666666668</v>
      </c>
      <c r="H3" s="200"/>
      <c r="I3" s="200"/>
    </row>
    <row r="4" spans="1:13">
      <c r="A4" s="96" t="str">
        <f t="shared" si="0"/>
        <v>運用の標準化</v>
      </c>
      <c r="B4" s="97" t="s">
        <v>101</v>
      </c>
      <c r="C4" s="98">
        <f>D4/E4</f>
        <v>0</v>
      </c>
      <c r="D4" s="99">
        <f>IF(G4=0,"",F4/G4*E4)</f>
        <v>0</v>
      </c>
      <c r="E4" s="100">
        <v>16.666666666666668</v>
      </c>
      <c r="F4" s="92">
        <f>'1-3．評価項目　評価　ITシステム全体'!M20</f>
        <v>0</v>
      </c>
      <c r="G4" s="92">
        <f>'1-3．評価項目　評価　ITシステム全体'!N20</f>
        <v>16.666666666666668</v>
      </c>
      <c r="H4" s="200"/>
      <c r="I4" s="200"/>
    </row>
    <row r="5" spans="1:13">
      <c r="A5" s="201" t="s">
        <v>102</v>
      </c>
      <c r="B5" s="84" t="s">
        <v>196</v>
      </c>
      <c r="C5" s="93">
        <f>D5/E5</f>
        <v>0</v>
      </c>
      <c r="D5" s="94">
        <f>IF(G5=0,"",F5/G5*E5)</f>
        <v>0</v>
      </c>
      <c r="E5" s="95">
        <v>16.666666666666668</v>
      </c>
      <c r="F5" s="92">
        <f>'1-3．評価項目　評価　ITシステム全体'!M21</f>
        <v>0</v>
      </c>
      <c r="G5" s="92">
        <f>'1-3．評価項目　評価　ITシステム全体'!N21</f>
        <v>16.666666666666668</v>
      </c>
      <c r="H5" s="200"/>
      <c r="I5" s="200"/>
    </row>
    <row r="6" spans="1:13">
      <c r="A6" s="202"/>
      <c r="B6" s="101" t="s">
        <v>103</v>
      </c>
      <c r="C6" s="93">
        <f t="shared" ref="C6:C7" si="1">D6/E6</f>
        <v>0</v>
      </c>
      <c r="D6" s="94">
        <f t="shared" ref="D6:D7" si="2">IF(G6=0,"",F6/G6*E6)</f>
        <v>0</v>
      </c>
      <c r="E6" s="95">
        <v>16.666666666666668</v>
      </c>
      <c r="F6" s="92">
        <f>'1-3．評価項目　評価　ITシステム全体'!M22</f>
        <v>0</v>
      </c>
      <c r="G6" s="92">
        <f>'1-3．評価項目　評価　ITシステム全体'!N22</f>
        <v>16.666666666666668</v>
      </c>
      <c r="H6" s="200"/>
      <c r="I6" s="200"/>
    </row>
    <row r="7" spans="1:13">
      <c r="A7" s="203"/>
      <c r="B7" s="101" t="s">
        <v>104</v>
      </c>
      <c r="C7" s="93">
        <f t="shared" si="1"/>
        <v>0</v>
      </c>
      <c r="D7" s="94">
        <f t="shared" si="2"/>
        <v>0</v>
      </c>
      <c r="E7" s="95">
        <v>16.666666666666668</v>
      </c>
      <c r="F7" s="92">
        <f>'1-3．評価項目　評価　ITシステム全体'!M23</f>
        <v>0</v>
      </c>
      <c r="G7" s="92">
        <f>'1-3．評価項目　評価　ITシステム全体'!N23</f>
        <v>16.666666666666668</v>
      </c>
      <c r="H7" s="200"/>
      <c r="I7" s="200"/>
    </row>
    <row r="8" spans="1:13">
      <c r="A8" s="4" t="str">
        <f>$B$8</f>
        <v>合計</v>
      </c>
      <c r="B8" s="102" t="s">
        <v>1</v>
      </c>
      <c r="C8" s="9"/>
      <c r="D8" s="103">
        <f>SUM(D2:D7)</f>
        <v>0</v>
      </c>
      <c r="E8" s="104">
        <f>SUM(E2:E7)</f>
        <v>100.00000000000001</v>
      </c>
    </row>
    <row r="11" spans="1:13" ht="15.75" customHeight="1">
      <c r="I11" s="204" t="s">
        <v>165</v>
      </c>
      <c r="J11" s="204"/>
      <c r="K11" s="204"/>
      <c r="M11" s="138"/>
    </row>
    <row r="12" spans="1:13">
      <c r="I12" s="205"/>
      <c r="J12" s="205"/>
      <c r="K12" s="205"/>
      <c r="L12" s="198" t="s">
        <v>191</v>
      </c>
      <c r="M12" s="199"/>
    </row>
    <row r="13" spans="1:13">
      <c r="I13" s="205"/>
      <c r="J13" s="205"/>
      <c r="K13" s="205"/>
      <c r="L13" s="198"/>
      <c r="M13" s="199"/>
    </row>
    <row r="14" spans="1:13">
      <c r="I14" s="205"/>
      <c r="J14" s="205"/>
      <c r="K14" s="205"/>
      <c r="L14" s="198"/>
      <c r="M14" s="199"/>
    </row>
    <row r="15" spans="1:13">
      <c r="I15" s="205"/>
      <c r="J15" s="205"/>
      <c r="K15" s="205"/>
      <c r="L15" s="198"/>
      <c r="M15" s="199"/>
    </row>
    <row r="16" spans="1:13">
      <c r="I16" s="205"/>
      <c r="J16" s="205"/>
      <c r="K16" s="205"/>
      <c r="L16" s="198"/>
      <c r="M16" s="199"/>
    </row>
    <row r="17" spans="9:13">
      <c r="I17" s="205"/>
      <c r="J17" s="205"/>
      <c r="K17" s="205"/>
      <c r="L17" s="198"/>
      <c r="M17" s="199"/>
    </row>
    <row r="18" spans="9:13">
      <c r="I18" s="205"/>
      <c r="J18" s="205"/>
      <c r="K18" s="205"/>
      <c r="L18" s="198"/>
      <c r="M18" s="199"/>
    </row>
    <row r="19" spans="9:13">
      <c r="I19" s="205"/>
      <c r="J19" s="205"/>
      <c r="K19" s="205"/>
      <c r="L19" s="198"/>
      <c r="M19" s="199"/>
    </row>
    <row r="20" spans="9:13">
      <c r="I20" s="205"/>
      <c r="J20" s="205"/>
      <c r="K20" s="205"/>
      <c r="L20" s="198"/>
      <c r="M20" s="199"/>
    </row>
    <row r="21" spans="9:13">
      <c r="I21" s="205"/>
      <c r="J21" s="205"/>
      <c r="K21" s="205"/>
      <c r="L21" s="198"/>
      <c r="M21" s="199"/>
    </row>
    <row r="22" spans="9:13">
      <c r="I22" s="205"/>
      <c r="J22" s="205"/>
      <c r="K22" s="205"/>
      <c r="L22" s="198"/>
      <c r="M22" s="199"/>
    </row>
    <row r="23" spans="9:13">
      <c r="I23" s="205"/>
      <c r="J23" s="205"/>
      <c r="K23" s="205"/>
      <c r="L23" s="198"/>
      <c r="M23" s="199"/>
    </row>
    <row r="24" spans="9:13">
      <c r="I24" s="205"/>
      <c r="J24" s="205"/>
      <c r="K24" s="205"/>
      <c r="L24" s="198"/>
      <c r="M24" s="199"/>
    </row>
  </sheetData>
  <mergeCells count="5">
    <mergeCell ref="L12:M24"/>
    <mergeCell ref="H2:I7"/>
    <mergeCell ref="A5:A7"/>
    <mergeCell ref="I11:K11"/>
    <mergeCell ref="I12:K24"/>
  </mergeCells>
  <phoneticPr fontId="7"/>
  <pageMargins left="0.23622047244094491" right="0.23622047244094491" top="0.74803149606299213" bottom="0.74803149606299213" header="0.31496062992125984" footer="0.31496062992125984"/>
  <pageSetup paperSize="9" scale="73" orientation="landscape" r:id="rId1"/>
  <headerFooter>
    <oddHeader>&amp;L&amp;A&amp;R&amp;F</oddHeader>
    <oddFooter>&amp;P / &amp;N ページ</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66B77-D336-4BBA-BF2C-2C5DE19F644F}">
  <sheetPr>
    <pageSetUpPr fitToPage="1"/>
  </sheetPr>
  <dimension ref="A1:S8"/>
  <sheetViews>
    <sheetView workbookViewId="0"/>
  </sheetViews>
  <sheetFormatPr defaultRowHeight="15.75" outlineLevelCol="1"/>
  <cols>
    <col min="1" max="1" width="2.625" style="3" customWidth="1"/>
    <col min="2" max="2" width="6.375" style="2" customWidth="1"/>
    <col min="3" max="3" width="4" style="3" customWidth="1"/>
    <col min="4" max="4" width="21" style="3" customWidth="1"/>
    <col min="5" max="5" width="57.125" style="2" customWidth="1"/>
    <col min="6" max="6" width="39.375" style="2" customWidth="1" outlineLevel="1"/>
    <col min="7" max="7" width="3" style="2" customWidth="1"/>
    <col min="8" max="16" width="7.25" style="156" customWidth="1"/>
    <col min="17" max="17" width="6.75" style="2" customWidth="1"/>
    <col min="18" max="18" width="3" style="2" customWidth="1"/>
    <col min="19" max="19" width="76.125" style="32" customWidth="1"/>
    <col min="20" max="16384" width="9" style="3"/>
  </cols>
  <sheetData>
    <row r="1" spans="1:19" ht="19.5">
      <c r="A1" s="5" t="s">
        <v>134</v>
      </c>
      <c r="E1" s="3"/>
      <c r="H1" s="155" t="s">
        <v>189</v>
      </c>
    </row>
    <row r="2" spans="1:19" ht="19.5">
      <c r="A2" s="5"/>
      <c r="B2" s="13" t="s">
        <v>28</v>
      </c>
      <c r="C2" s="14"/>
      <c r="D2" s="15"/>
      <c r="E2" s="16" t="s">
        <v>29</v>
      </c>
      <c r="F2" s="17"/>
      <c r="G2" s="18"/>
      <c r="H2" s="157" t="s">
        <v>30</v>
      </c>
      <c r="I2" s="157"/>
      <c r="J2" s="158"/>
      <c r="K2" s="159" t="s">
        <v>31</v>
      </c>
      <c r="L2" s="157"/>
      <c r="M2" s="158"/>
      <c r="N2" s="159" t="s">
        <v>32</v>
      </c>
      <c r="O2" s="157"/>
      <c r="P2" s="158"/>
      <c r="Q2" s="184" t="s">
        <v>131</v>
      </c>
    </row>
    <row r="3" spans="1:19">
      <c r="B3" s="22" t="s">
        <v>33</v>
      </c>
      <c r="C3" s="10" t="s">
        <v>34</v>
      </c>
      <c r="D3" s="10" t="s">
        <v>35</v>
      </c>
      <c r="E3" s="10" t="s">
        <v>36</v>
      </c>
      <c r="F3" s="23" t="s">
        <v>37</v>
      </c>
      <c r="G3" s="24"/>
      <c r="H3" s="158" t="s">
        <v>38</v>
      </c>
      <c r="I3" s="160" t="s">
        <v>39</v>
      </c>
      <c r="J3" s="160" t="s">
        <v>40</v>
      </c>
      <c r="K3" s="160" t="s">
        <v>38</v>
      </c>
      <c r="L3" s="160" t="s">
        <v>39</v>
      </c>
      <c r="M3" s="160" t="s">
        <v>40</v>
      </c>
      <c r="N3" s="160" t="s">
        <v>38</v>
      </c>
      <c r="O3" s="160" t="s">
        <v>39</v>
      </c>
      <c r="P3" s="160" t="s">
        <v>40</v>
      </c>
      <c r="Q3" s="185"/>
      <c r="S3" s="32" t="s">
        <v>50</v>
      </c>
    </row>
    <row r="4" spans="1:19" ht="63">
      <c r="B4" s="183" t="s">
        <v>41</v>
      </c>
      <c r="C4" s="3">
        <v>1</v>
      </c>
      <c r="D4" s="2" t="s">
        <v>12</v>
      </c>
      <c r="E4" s="2" t="s">
        <v>42</v>
      </c>
      <c r="F4" s="81" t="str">
        <f>H$2&amp;"　"&amp;H$3&amp;TEXT(H4,"0.0")&amp;"、"&amp;I$3&amp;TEXT(I4,"0.0")
&amp;CHAR(10)&amp;K$2&amp;"　"&amp;K$3&amp;TEXT(K4,"0.0")&amp;"、"&amp;L$3&amp;TEXT(L4,"0.0")
&amp;CHAR(10)&amp;N$2&amp;"　"&amp;N$3&amp;TEXT(N4,"0.0")&amp;"、"&amp;O$3&amp;TEXT(O4,"0.0")&amp;"　［"&amp;Q4&amp;"］"</f>
        <v>FY2017　①1390.3、②9.9
FY2018　①1432.0、②10.9
FY2019　①1475.0、②12.0　［百万円］</v>
      </c>
      <c r="G4" s="18"/>
      <c r="H4" s="166">
        <v>1390.3289659722875</v>
      </c>
      <c r="I4" s="167">
        <v>9.9173553719008254</v>
      </c>
      <c r="J4" s="168"/>
      <c r="K4" s="167">
        <v>1432.0388349514562</v>
      </c>
      <c r="L4" s="167">
        <v>10.909090909090908</v>
      </c>
      <c r="M4" s="168"/>
      <c r="N4" s="167">
        <v>1475</v>
      </c>
      <c r="O4" s="167">
        <v>12</v>
      </c>
      <c r="P4" s="168"/>
      <c r="Q4" s="169" t="s">
        <v>197</v>
      </c>
      <c r="S4" s="153" t="s">
        <v>190</v>
      </c>
    </row>
    <row r="5" spans="1:19" ht="47.25">
      <c r="B5" s="183"/>
      <c r="C5" s="3">
        <v>2</v>
      </c>
      <c r="D5" s="2" t="s">
        <v>43</v>
      </c>
      <c r="E5" s="2" t="s">
        <v>44</v>
      </c>
      <c r="F5" s="81" t="str">
        <f>H$2&amp;"　"&amp;H$3&amp;TEXT(H5,"0.0")&amp;"、"&amp;I$3&amp;TEXT(I5,"0.0")
&amp;CHAR(10)&amp;K$2&amp;"　"&amp;K$3&amp;TEXT(K5,"0.0")&amp;"、"&amp;L$3&amp;TEXT(L5,"0.0")
&amp;CHAR(10)&amp;N$2&amp;"　"&amp;N$3&amp;TEXT(N5,"0.0")&amp;"、"&amp;O$3&amp;TEXT(O5,"0.0")&amp;"　［"&amp;Q5&amp;"］"</f>
        <v>FY2017　①99.2、②9.9
FY2018　①109.1、②10.9
FY2019　①120.0、②12.0　［百万円］</v>
      </c>
      <c r="G5" s="18"/>
      <c r="H5" s="166">
        <v>99.17355371900824</v>
      </c>
      <c r="I5" s="167">
        <v>9.9173553719008254</v>
      </c>
      <c r="J5" s="168"/>
      <c r="K5" s="167">
        <v>109.09090909090908</v>
      </c>
      <c r="L5" s="167">
        <v>10.909090909090908</v>
      </c>
      <c r="M5" s="168"/>
      <c r="N5" s="167">
        <v>120</v>
      </c>
      <c r="O5" s="167">
        <v>12</v>
      </c>
      <c r="P5" s="168"/>
      <c r="Q5" s="169" t="s">
        <v>197</v>
      </c>
      <c r="S5" s="11" t="s">
        <v>51</v>
      </c>
    </row>
    <row r="6" spans="1:19" ht="63">
      <c r="B6" s="183"/>
      <c r="C6" s="3">
        <v>3</v>
      </c>
      <c r="D6" s="2" t="s">
        <v>45</v>
      </c>
      <c r="E6" s="2" t="s">
        <v>46</v>
      </c>
      <c r="F6" s="81" t="str">
        <f>H$2&amp;"　"&amp;H$3&amp;TEXT(H6,"0")&amp;"、"&amp;I$3&amp;TEXT(I6,"0")&amp;"、"&amp;J$3&amp;TEXT(J6,"0")
&amp;CHAR(10)&amp;K$2&amp;"　"&amp;K$3&amp;TEXT(K6,"0")&amp;"、"&amp;L$3&amp;TEXT(L6,"0")&amp;"、"&amp;M$3&amp;TEXT(M6,"0")
&amp;CHAR(10)&amp;N$2&amp;"　"&amp;N$3&amp;TEXT(N6,"0")&amp;"、"&amp;O$3&amp;TEXT(O6,"0")&amp;"、"&amp;P$3&amp;TEXT(P6,"0")&amp;"　［"&amp;Q6&amp;"］"</f>
        <v>FY2017　①74617、②8954、③16416
FY2018　①76110、②9133、③16744
FY2019　①77632、②9316、③17079　［百万円］</v>
      </c>
      <c r="G6" s="18"/>
      <c r="H6" s="170">
        <v>74617.454825067281</v>
      </c>
      <c r="I6" s="171">
        <v>8954.2483660130729</v>
      </c>
      <c r="J6" s="171">
        <v>16415.80161476355</v>
      </c>
      <c r="K6" s="171">
        <v>76109.803921568629</v>
      </c>
      <c r="L6" s="171">
        <v>9133.3333333333339</v>
      </c>
      <c r="M6" s="171">
        <v>16744.117647058822</v>
      </c>
      <c r="N6" s="171">
        <v>77632</v>
      </c>
      <c r="O6" s="171">
        <v>9316</v>
      </c>
      <c r="P6" s="171">
        <v>17079</v>
      </c>
      <c r="Q6" s="169" t="s">
        <v>197</v>
      </c>
    </row>
    <row r="7" spans="1:19" ht="63">
      <c r="B7" s="183"/>
      <c r="C7" s="3">
        <v>4</v>
      </c>
      <c r="D7" s="2" t="s">
        <v>47</v>
      </c>
      <c r="E7" s="31" t="s">
        <v>208</v>
      </c>
      <c r="F7" s="81" t="str">
        <f>H$2&amp;"　"&amp;H$3&amp;TEXT(H7,"0")&amp;"、"&amp;I$3&amp;TEXT(I7,"0")
&amp;CHAR(10)&amp;K$2&amp;"　"&amp;K$3&amp;TEXT(K7,"0")&amp;"、"&amp;L$3&amp;TEXT(L7,"0")
&amp;CHAR(10)&amp;N$2&amp;"　"&amp;N$3&amp;TEXT(N7,"0")&amp;"、"&amp;O$3&amp;TEXT(O7,"0")&amp;"　［"&amp;Q7&amp;"］"</f>
        <v>FY2017　①90、②10
FY2018　①90、②10
FY2019　①90、②10　［百万円］</v>
      </c>
      <c r="G7" s="18"/>
      <c r="H7" s="170">
        <v>90</v>
      </c>
      <c r="I7" s="171">
        <v>10</v>
      </c>
      <c r="J7" s="172"/>
      <c r="K7" s="171">
        <v>90</v>
      </c>
      <c r="L7" s="171">
        <v>10</v>
      </c>
      <c r="M7" s="172"/>
      <c r="N7" s="171">
        <v>90</v>
      </c>
      <c r="O7" s="171">
        <v>10</v>
      </c>
      <c r="P7" s="172"/>
      <c r="Q7" s="169" t="s">
        <v>197</v>
      </c>
      <c r="S7" s="11" t="s">
        <v>52</v>
      </c>
    </row>
    <row r="8" spans="1:19" ht="47.25">
      <c r="B8" s="183"/>
      <c r="C8" s="3">
        <v>5</v>
      </c>
      <c r="D8" s="31" t="s">
        <v>48</v>
      </c>
      <c r="E8" s="31" t="s">
        <v>49</v>
      </c>
      <c r="F8" s="81" t="str">
        <f>H$2&amp;"　"&amp;H$3&amp;TEXT(H8,"0")&amp;"、"&amp;I$3&amp;TEXT(I8,"0")&amp;"、"&amp;J$3&amp;TEXT(J8,"0")
&amp;CHAR(10)&amp;K$2&amp;"　"&amp;K$3&amp;TEXT(K8,"0")&amp;"、"&amp;L$3&amp;TEXT(L8,"0")&amp;"、"&amp;M$3&amp;TEXT(M8,"0")
&amp;CHAR(10)&amp;N$2&amp;"　"&amp;N$3&amp;TEXT(N8,"0")&amp;"、"&amp;O$3&amp;TEXT(O8,"0")&amp;"、"&amp;P$3&amp;TEXT(P8,"0")&amp;"　［"&amp;Q8&amp;"］"</f>
        <v>FY2017　①78、②9、③671
FY2018　①79、②9、③677
FY2019　①80、②9、③684　［人］</v>
      </c>
      <c r="G8" s="18"/>
      <c r="H8" s="170">
        <v>78</v>
      </c>
      <c r="I8" s="171">
        <v>9</v>
      </c>
      <c r="J8" s="171">
        <v>670.52249779433396</v>
      </c>
      <c r="K8" s="171">
        <v>79</v>
      </c>
      <c r="L8" s="171">
        <v>9</v>
      </c>
      <c r="M8" s="171">
        <v>677.22772277227727</v>
      </c>
      <c r="N8" s="171">
        <v>80</v>
      </c>
      <c r="O8" s="171">
        <v>9</v>
      </c>
      <c r="P8" s="171">
        <v>684</v>
      </c>
      <c r="Q8" s="173" t="s">
        <v>132</v>
      </c>
      <c r="S8" s="32" t="s">
        <v>167</v>
      </c>
    </row>
  </sheetData>
  <mergeCells count="2">
    <mergeCell ref="B4:B8"/>
    <mergeCell ref="Q2:Q3"/>
  </mergeCells>
  <phoneticPr fontId="7"/>
  <dataValidations count="1">
    <dataValidation allowBlank="1" showInputMessage="1" showErrorMessage="1" promptTitle="別セルの内容を読みやすく表示します" prompt="ここに入力せず、H～P列に入力して下さい" sqref="F4:F8" xr:uid="{CFCB0CC2-7A03-4359-B9F7-736D738C0EE4}"/>
  </dataValidations>
  <pageMargins left="0.23622047244094491" right="0.23622047244094491" top="0.74803149606299213" bottom="0.74803149606299213" header="0.31496062992125984" footer="0.31496062992125984"/>
  <pageSetup paperSize="9" scale="47" orientation="landscape" r:id="rId1"/>
  <headerFooter>
    <oddHeader>&amp;L&amp;A&amp;R&amp;F</oddHeader>
    <oddFooter>&amp;P / &amp;N ページ</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624BA-3C24-4F0F-A98F-FCAAFE360E5B}">
  <sheetPr>
    <pageSetUpPr fitToPage="1"/>
  </sheetPr>
  <dimension ref="A1:H72"/>
  <sheetViews>
    <sheetView workbookViewId="0"/>
  </sheetViews>
  <sheetFormatPr defaultRowHeight="15.75"/>
  <cols>
    <col min="1" max="1" width="9" style="108"/>
    <col min="2" max="2" width="53.625" style="108" bestFit="1" customWidth="1"/>
    <col min="3" max="3" width="10" style="108" bestFit="1" customWidth="1"/>
    <col min="4" max="5" width="8.75" style="108" bestFit="1" customWidth="1"/>
    <col min="6" max="16384" width="9" style="108"/>
  </cols>
  <sheetData>
    <row r="1" spans="1:5">
      <c r="A1" s="125" t="s">
        <v>218</v>
      </c>
    </row>
    <row r="2" spans="1:5">
      <c r="A2" s="126" t="s">
        <v>133</v>
      </c>
    </row>
    <row r="3" spans="1:5">
      <c r="A3" s="126" t="s">
        <v>219</v>
      </c>
    </row>
    <row r="4" spans="1:5">
      <c r="A4" s="125" t="s">
        <v>232</v>
      </c>
    </row>
    <row r="5" spans="1:5">
      <c r="A5" s="109"/>
      <c r="E5" s="112" t="s">
        <v>174</v>
      </c>
    </row>
    <row r="6" spans="1:5" s="106" customFormat="1">
      <c r="A6" s="105" t="s">
        <v>105</v>
      </c>
      <c r="B6" s="105" t="s">
        <v>106</v>
      </c>
      <c r="C6" s="135" t="str">
        <f>'1-1．属性情報　ITシステム全体（記入例）'!$H$2</f>
        <v>FY2017</v>
      </c>
      <c r="D6" s="135" t="str">
        <f>'1-1．属性情報　ITシステム全体（記入例）'!$K$2</f>
        <v>FY2018</v>
      </c>
      <c r="E6" s="135" t="str">
        <f>'1-1．属性情報　ITシステム全体（記入例）'!$N$2</f>
        <v>FY2019</v>
      </c>
    </row>
    <row r="7" spans="1:5">
      <c r="A7" s="186" t="s">
        <v>12</v>
      </c>
      <c r="B7" s="107" t="s">
        <v>107</v>
      </c>
      <c r="C7" s="113">
        <f>'1-1．属性情報　ITシステム全体（記入例）'!$H$4</f>
        <v>1390.3289659722875</v>
      </c>
      <c r="D7" s="113">
        <f>'1-1．属性情報　ITシステム全体（記入例）'!$K$4</f>
        <v>1432.0388349514562</v>
      </c>
      <c r="E7" s="113">
        <f>'1-1．属性情報　ITシステム全体（記入例）'!$N$4</f>
        <v>1475</v>
      </c>
    </row>
    <row r="8" spans="1:5">
      <c r="A8" s="186"/>
      <c r="B8" s="107" t="s">
        <v>108</v>
      </c>
      <c r="C8" s="113">
        <f>'1-1．属性情報　ITシステム全体（記入例）'!$I$4</f>
        <v>9.9173553719008254</v>
      </c>
      <c r="D8" s="113">
        <f>'1-1．属性情報　ITシステム全体（記入例）'!$L$4</f>
        <v>10.909090909090908</v>
      </c>
      <c r="E8" s="113">
        <f>'1-1．属性情報　ITシステム全体（記入例）'!$O$4</f>
        <v>12</v>
      </c>
    </row>
    <row r="9" spans="1:5">
      <c r="A9" s="186"/>
      <c r="B9" s="107" t="s">
        <v>109</v>
      </c>
      <c r="C9" s="114"/>
      <c r="D9" s="114"/>
      <c r="E9" s="114"/>
    </row>
    <row r="10" spans="1:5">
      <c r="A10" s="186" t="s">
        <v>43</v>
      </c>
      <c r="B10" s="107" t="s">
        <v>110</v>
      </c>
      <c r="C10" s="115">
        <f>'1-1．属性情報　ITシステム全体（記入例）'!$H$5</f>
        <v>99.17355371900824</v>
      </c>
      <c r="D10" s="115">
        <f>'1-1．属性情報　ITシステム全体（記入例）'!$K$5</f>
        <v>109.09090909090908</v>
      </c>
      <c r="E10" s="115">
        <f>'1-1．属性情報　ITシステム全体（記入例）'!$N$5</f>
        <v>120</v>
      </c>
    </row>
    <row r="11" spans="1:5">
      <c r="A11" s="186"/>
      <c r="B11" s="107" t="s">
        <v>111</v>
      </c>
      <c r="C11" s="115">
        <f>'1-1．属性情報　ITシステム全体（記入例）'!$I$5</f>
        <v>9.9173553719008254</v>
      </c>
      <c r="D11" s="115">
        <f>'1-1．属性情報　ITシステム全体（記入例）'!$L$5</f>
        <v>10.909090909090908</v>
      </c>
      <c r="E11" s="115">
        <f>'1-1．属性情報　ITシステム全体（記入例）'!$O$5</f>
        <v>12</v>
      </c>
    </row>
    <row r="12" spans="1:5">
      <c r="A12" s="186"/>
      <c r="B12" s="107" t="s">
        <v>109</v>
      </c>
      <c r="C12" s="116"/>
      <c r="D12" s="116"/>
      <c r="E12" s="116"/>
    </row>
    <row r="13" spans="1:5">
      <c r="A13" s="186" t="s">
        <v>112</v>
      </c>
      <c r="B13" s="107" t="s">
        <v>113</v>
      </c>
      <c r="C13" s="117">
        <f>'1-1．属性情報　ITシステム全体（記入例）'!$H$6</f>
        <v>74617.454825067281</v>
      </c>
      <c r="D13" s="117">
        <f>'1-1．属性情報　ITシステム全体（記入例）'!$K$6</f>
        <v>76109.803921568629</v>
      </c>
      <c r="E13" s="117">
        <f>'1-1．属性情報　ITシステム全体（記入例）'!$N$6</f>
        <v>77632</v>
      </c>
    </row>
    <row r="14" spans="1:5">
      <c r="A14" s="186"/>
      <c r="B14" s="107" t="s">
        <v>114</v>
      </c>
      <c r="C14" s="117">
        <f>'1-1．属性情報　ITシステム全体（記入例）'!$I$6</f>
        <v>8954.2483660130729</v>
      </c>
      <c r="D14" s="117">
        <f>'1-1．属性情報　ITシステム全体（記入例）'!$L$6</f>
        <v>9133.3333333333339</v>
      </c>
      <c r="E14" s="117">
        <f>'1-1．属性情報　ITシステム全体（記入例）'!$O$6</f>
        <v>9316</v>
      </c>
    </row>
    <row r="15" spans="1:5">
      <c r="A15" s="186"/>
      <c r="B15" s="107" t="s">
        <v>115</v>
      </c>
      <c r="C15" s="117">
        <f>'1-1．属性情報　ITシステム全体（記入例）'!$J$6</f>
        <v>16415.80161476355</v>
      </c>
      <c r="D15" s="117">
        <f>'1-1．属性情報　ITシステム全体（記入例）'!$M$6</f>
        <v>16744.117647058822</v>
      </c>
      <c r="E15" s="117">
        <f>'1-1．属性情報　ITシステム全体（記入例）'!$P$6</f>
        <v>17079</v>
      </c>
    </row>
    <row r="16" spans="1:5">
      <c r="A16" s="186" t="s">
        <v>116</v>
      </c>
      <c r="B16" s="107" t="s">
        <v>117</v>
      </c>
      <c r="C16" s="118">
        <f>'1-1．属性情報　ITシステム全体（記入例）'!$H$7</f>
        <v>90</v>
      </c>
      <c r="D16" s="118">
        <f>'1-1．属性情報　ITシステム全体（記入例）'!$K$7</f>
        <v>90</v>
      </c>
      <c r="E16" s="118">
        <f>'1-1．属性情報　ITシステム全体（記入例）'!$N$7</f>
        <v>90</v>
      </c>
    </row>
    <row r="17" spans="1:8">
      <c r="A17" s="186"/>
      <c r="B17" s="107" t="s">
        <v>118</v>
      </c>
      <c r="C17" s="118">
        <f>'1-1．属性情報　ITシステム全体（記入例）'!$I$7</f>
        <v>10</v>
      </c>
      <c r="D17" s="118">
        <f>'1-1．属性情報　ITシステム全体（記入例）'!$L$7</f>
        <v>10</v>
      </c>
      <c r="E17" s="118">
        <f>'1-1．属性情報　ITシステム全体（記入例）'!$O$7</f>
        <v>10</v>
      </c>
    </row>
    <row r="18" spans="1:8">
      <c r="A18" s="186"/>
      <c r="B18" s="107" t="s">
        <v>109</v>
      </c>
      <c r="C18" s="119"/>
      <c r="D18" s="119"/>
      <c r="E18" s="119"/>
    </row>
    <row r="19" spans="1:8">
      <c r="A19" s="186" t="s">
        <v>119</v>
      </c>
      <c r="B19" s="107" t="s">
        <v>120</v>
      </c>
      <c r="C19" s="117">
        <f>'1-1．属性情報　ITシステム全体（記入例）'!$H$8</f>
        <v>78</v>
      </c>
      <c r="D19" s="117">
        <f>'1-1．属性情報　ITシステム全体（記入例）'!$K$8</f>
        <v>79</v>
      </c>
      <c r="E19" s="117">
        <f>'1-1．属性情報　ITシステム全体（記入例）'!$N$8</f>
        <v>80</v>
      </c>
    </row>
    <row r="20" spans="1:8">
      <c r="A20" s="186"/>
      <c r="B20" s="107" t="s">
        <v>121</v>
      </c>
      <c r="C20" s="117">
        <f>'1-1．属性情報　ITシステム全体（記入例）'!$I$8</f>
        <v>9</v>
      </c>
      <c r="D20" s="117">
        <f>'1-1．属性情報　ITシステム全体（記入例）'!$L$8</f>
        <v>9</v>
      </c>
      <c r="E20" s="117">
        <f>'1-1．属性情報　ITシステム全体（記入例）'!$O$8</f>
        <v>9</v>
      </c>
    </row>
    <row r="21" spans="1:8">
      <c r="A21" s="186"/>
      <c r="B21" s="107" t="s">
        <v>122</v>
      </c>
      <c r="C21" s="117">
        <f>'1-1．属性情報　ITシステム全体（記入例）'!$J$8</f>
        <v>670.52249779433396</v>
      </c>
      <c r="D21" s="117">
        <f>'1-1．属性情報　ITシステム全体（記入例）'!$M$8</f>
        <v>677.22772277227727</v>
      </c>
      <c r="E21" s="117">
        <f>'1-1．属性情報　ITシステム全体（記入例）'!$P$8</f>
        <v>684</v>
      </c>
    </row>
    <row r="22" spans="1:8">
      <c r="C22" s="109"/>
    </row>
    <row r="23" spans="1:8">
      <c r="A23" s="106" t="s">
        <v>137</v>
      </c>
    </row>
    <row r="24" spans="1:8">
      <c r="B24" s="107" t="s">
        <v>123</v>
      </c>
      <c r="C24" s="120">
        <f>SUM(C19:C20)/C$21</f>
        <v>0.12974956140350877</v>
      </c>
      <c r="D24" s="120">
        <f t="shared" ref="D24:E24" si="0">SUM(D19:D20)/D$21</f>
        <v>0.12994152046783625</v>
      </c>
      <c r="E24" s="120">
        <f t="shared" si="0"/>
        <v>0.13011695906432749</v>
      </c>
    </row>
    <row r="25" spans="1:8">
      <c r="B25" s="107" t="s">
        <v>124</v>
      </c>
      <c r="C25" s="120">
        <f>SUM(C7:C8)/C15</f>
        <v>8.5298686850898406E-2</v>
      </c>
      <c r="D25" s="120">
        <f>SUM(D7:D8)/D15</f>
        <v>8.6176408711151606E-2</v>
      </c>
      <c r="E25" s="120">
        <f>SUM(E7:E8)/E15</f>
        <v>8.706598746999239E-2</v>
      </c>
    </row>
    <row r="26" spans="1:8">
      <c r="B26" s="122"/>
      <c r="C26" s="123"/>
      <c r="D26" s="123"/>
      <c r="E26" s="123"/>
    </row>
    <row r="27" spans="1:8">
      <c r="C27" s="187" t="s">
        <v>130</v>
      </c>
      <c r="D27" s="187"/>
      <c r="E27" s="187"/>
      <c r="F27" s="188"/>
      <c r="G27" s="188"/>
      <c r="H27" s="188"/>
    </row>
    <row r="28" spans="1:8">
      <c r="C28" s="191" t="s">
        <v>209</v>
      </c>
      <c r="D28" s="191"/>
      <c r="E28" s="191"/>
      <c r="F28" s="189" t="s">
        <v>168</v>
      </c>
      <c r="G28" s="189"/>
      <c r="H28" s="189"/>
    </row>
    <row r="29" spans="1:8">
      <c r="C29" s="191"/>
      <c r="D29" s="191"/>
      <c r="E29" s="191"/>
      <c r="F29" s="189"/>
      <c r="G29" s="189"/>
      <c r="H29" s="189"/>
    </row>
    <row r="30" spans="1:8">
      <c r="C30" s="191"/>
      <c r="D30" s="191"/>
      <c r="E30" s="191"/>
      <c r="F30" s="189"/>
      <c r="G30" s="189"/>
      <c r="H30" s="189"/>
    </row>
    <row r="31" spans="1:8">
      <c r="C31" s="191"/>
      <c r="D31" s="191"/>
      <c r="E31" s="191"/>
      <c r="F31" s="189"/>
      <c r="G31" s="189"/>
      <c r="H31" s="189"/>
    </row>
    <row r="32" spans="1:8">
      <c r="C32" s="191"/>
      <c r="D32" s="191"/>
      <c r="E32" s="191"/>
      <c r="F32" s="189"/>
      <c r="G32" s="189"/>
      <c r="H32" s="189"/>
    </row>
    <row r="33" spans="1:8">
      <c r="C33" s="191"/>
      <c r="D33" s="191"/>
      <c r="E33" s="191"/>
      <c r="F33" s="189"/>
      <c r="G33" s="189"/>
      <c r="H33" s="189"/>
    </row>
    <row r="34" spans="1:8">
      <c r="C34" s="191"/>
      <c r="D34" s="191"/>
      <c r="E34" s="191"/>
      <c r="F34" s="189"/>
      <c r="G34" s="189"/>
      <c r="H34" s="189"/>
    </row>
    <row r="35" spans="1:8">
      <c r="C35" s="191"/>
      <c r="D35" s="191"/>
      <c r="E35" s="191"/>
      <c r="F35" s="189"/>
      <c r="G35" s="189"/>
      <c r="H35" s="189"/>
    </row>
    <row r="36" spans="1:8">
      <c r="C36" s="191"/>
      <c r="D36" s="191"/>
      <c r="E36" s="191"/>
      <c r="F36" s="189"/>
      <c r="G36" s="189"/>
      <c r="H36" s="189"/>
    </row>
    <row r="37" spans="1:8">
      <c r="C37" s="191"/>
      <c r="D37" s="191"/>
      <c r="E37" s="191"/>
      <c r="F37" s="189"/>
      <c r="G37" s="189"/>
      <c r="H37" s="189"/>
    </row>
    <row r="39" spans="1:8">
      <c r="A39" s="106" t="s">
        <v>138</v>
      </c>
    </row>
    <row r="40" spans="1:8">
      <c r="B40" s="112" t="s">
        <v>127</v>
      </c>
      <c r="C40" s="111">
        <v>0.25</v>
      </c>
      <c r="D40" s="111">
        <v>0.3</v>
      </c>
      <c r="E40" s="111">
        <v>0.35</v>
      </c>
    </row>
    <row r="41" spans="1:8">
      <c r="B41" s="107" t="s">
        <v>125</v>
      </c>
      <c r="C41" s="121">
        <f>SUM(C7:C8)*C40</f>
        <v>350.06158033604709</v>
      </c>
      <c r="D41" s="121">
        <f>SUM(D7:D8)*D40</f>
        <v>432.88437775816413</v>
      </c>
      <c r="E41" s="121">
        <f>SUM(E7:E8)*E40</f>
        <v>520.44999999999993</v>
      </c>
    </row>
    <row r="42" spans="1:8">
      <c r="B42" s="107" t="s">
        <v>126</v>
      </c>
      <c r="C42" s="121">
        <f>SUM(C7:C8)*(100%-C40)</f>
        <v>1050.1847410081414</v>
      </c>
      <c r="D42" s="121">
        <f>SUM(D7:D8)*(100%-D40)</f>
        <v>1010.063548102383</v>
      </c>
      <c r="E42" s="121">
        <f>SUM(E7:E8)*(100%-E40)</f>
        <v>966.55000000000007</v>
      </c>
    </row>
    <row r="43" spans="1:8">
      <c r="B43" s="122"/>
      <c r="C43" s="124"/>
      <c r="D43" s="124"/>
      <c r="E43" s="124"/>
    </row>
    <row r="44" spans="1:8">
      <c r="C44" s="187" t="s">
        <v>130</v>
      </c>
      <c r="D44" s="187"/>
      <c r="E44" s="187"/>
      <c r="F44" s="188"/>
      <c r="G44" s="188"/>
      <c r="H44" s="188"/>
    </row>
    <row r="45" spans="1:8">
      <c r="C45" s="190" t="s">
        <v>129</v>
      </c>
      <c r="D45" s="190"/>
      <c r="E45" s="190"/>
      <c r="F45" s="192" t="s">
        <v>128</v>
      </c>
      <c r="G45" s="192"/>
      <c r="H45" s="192"/>
    </row>
    <row r="46" spans="1:8">
      <c r="C46" s="190"/>
      <c r="D46" s="190"/>
      <c r="E46" s="190"/>
      <c r="F46" s="192"/>
      <c r="G46" s="192"/>
      <c r="H46" s="192"/>
    </row>
    <row r="47" spans="1:8">
      <c r="C47" s="190"/>
      <c r="D47" s="190"/>
      <c r="E47" s="190"/>
      <c r="F47" s="192"/>
      <c r="G47" s="192"/>
      <c r="H47" s="192"/>
    </row>
    <row r="48" spans="1:8">
      <c r="C48" s="190"/>
      <c r="D48" s="190"/>
      <c r="E48" s="190"/>
      <c r="F48" s="192"/>
      <c r="G48" s="192"/>
      <c r="H48" s="192"/>
    </row>
    <row r="49" spans="1:8">
      <c r="C49" s="190"/>
      <c r="D49" s="190"/>
      <c r="E49" s="190"/>
      <c r="F49" s="192"/>
      <c r="G49" s="192"/>
      <c r="H49" s="192"/>
    </row>
    <row r="50" spans="1:8">
      <c r="C50" s="190"/>
      <c r="D50" s="190"/>
      <c r="E50" s="190"/>
      <c r="F50" s="192"/>
      <c r="G50" s="192"/>
      <c r="H50" s="192"/>
    </row>
    <row r="51" spans="1:8">
      <c r="C51" s="190"/>
      <c r="D51" s="190"/>
      <c r="E51" s="190"/>
      <c r="F51" s="192"/>
      <c r="G51" s="192"/>
      <c r="H51" s="192"/>
    </row>
    <row r="52" spans="1:8">
      <c r="C52" s="190"/>
      <c r="D52" s="190"/>
      <c r="E52" s="190"/>
      <c r="F52" s="192"/>
      <c r="G52" s="192"/>
      <c r="H52" s="192"/>
    </row>
    <row r="53" spans="1:8">
      <c r="C53" s="190"/>
      <c r="D53" s="190"/>
      <c r="E53" s="190"/>
      <c r="F53" s="192"/>
      <c r="G53" s="192"/>
      <c r="H53" s="192"/>
    </row>
    <row r="54" spans="1:8">
      <c r="C54" s="190"/>
      <c r="D54" s="190"/>
      <c r="E54" s="190"/>
      <c r="F54" s="192"/>
      <c r="G54" s="192"/>
      <c r="H54" s="192"/>
    </row>
    <row r="55" spans="1:8">
      <c r="C55" s="190"/>
      <c r="D55" s="190"/>
      <c r="E55" s="190"/>
      <c r="F55" s="192"/>
      <c r="G55" s="192"/>
      <c r="H55" s="192"/>
    </row>
    <row r="56" spans="1:8">
      <c r="C56" s="110"/>
      <c r="D56" s="110"/>
      <c r="E56" s="110"/>
    </row>
    <row r="57" spans="1:8">
      <c r="A57" s="162" t="s">
        <v>210</v>
      </c>
      <c r="B57" s="163"/>
      <c r="C57" s="163"/>
      <c r="D57" s="163"/>
      <c r="E57" s="163"/>
    </row>
    <row r="58" spans="1:8">
      <c r="A58" s="163"/>
      <c r="B58" s="164" t="s">
        <v>206</v>
      </c>
      <c r="C58" s="165">
        <f>SUM(C10:C11)/SUM(C16:C17)</f>
        <v>1.0909090909090906</v>
      </c>
      <c r="D58" s="165">
        <f>SUM(D10:D11)/SUM(D16:D17)</f>
        <v>1.2</v>
      </c>
      <c r="E58" s="165">
        <f>SUM(E10:E11)/SUM(E16:E17)</f>
        <v>1.32</v>
      </c>
    </row>
    <row r="59" spans="1:8">
      <c r="B59" s="122"/>
      <c r="C59" s="123"/>
      <c r="D59" s="123"/>
      <c r="E59" s="123"/>
    </row>
    <row r="60" spans="1:8">
      <c r="C60" s="187" t="s">
        <v>130</v>
      </c>
      <c r="D60" s="187"/>
      <c r="E60" s="187"/>
      <c r="F60" s="188"/>
      <c r="G60" s="188"/>
      <c r="H60" s="188"/>
    </row>
    <row r="61" spans="1:8" ht="15.75" customHeight="1">
      <c r="C61" s="190" t="s">
        <v>211</v>
      </c>
      <c r="D61" s="190"/>
      <c r="E61" s="190"/>
      <c r="F61" s="192" t="s">
        <v>207</v>
      </c>
      <c r="G61" s="192"/>
      <c r="H61" s="192"/>
    </row>
    <row r="62" spans="1:8">
      <c r="C62" s="190"/>
      <c r="D62" s="190"/>
      <c r="E62" s="190"/>
      <c r="F62" s="192"/>
      <c r="G62" s="192"/>
      <c r="H62" s="192"/>
    </row>
    <row r="63" spans="1:8">
      <c r="C63" s="190"/>
      <c r="D63" s="190"/>
      <c r="E63" s="190"/>
      <c r="F63" s="192"/>
      <c r="G63" s="192"/>
      <c r="H63" s="192"/>
    </row>
    <row r="64" spans="1:8">
      <c r="C64" s="190"/>
      <c r="D64" s="190"/>
      <c r="E64" s="190"/>
      <c r="F64" s="192"/>
      <c r="G64" s="192"/>
      <c r="H64" s="192"/>
    </row>
    <row r="65" spans="3:8">
      <c r="C65" s="190"/>
      <c r="D65" s="190"/>
      <c r="E65" s="190"/>
      <c r="F65" s="192"/>
      <c r="G65" s="192"/>
      <c r="H65" s="192"/>
    </row>
    <row r="66" spans="3:8">
      <c r="C66" s="190"/>
      <c r="D66" s="190"/>
      <c r="E66" s="190"/>
      <c r="F66" s="192"/>
      <c r="G66" s="192"/>
      <c r="H66" s="192"/>
    </row>
    <row r="67" spans="3:8">
      <c r="C67" s="190"/>
      <c r="D67" s="190"/>
      <c r="E67" s="190"/>
      <c r="F67" s="192"/>
      <c r="G67" s="192"/>
      <c r="H67" s="192"/>
    </row>
    <row r="68" spans="3:8">
      <c r="C68" s="190"/>
      <c r="D68" s="190"/>
      <c r="E68" s="190"/>
      <c r="F68" s="192"/>
      <c r="G68" s="192"/>
      <c r="H68" s="192"/>
    </row>
    <row r="69" spans="3:8">
      <c r="C69" s="190"/>
      <c r="D69" s="190"/>
      <c r="E69" s="190"/>
      <c r="F69" s="192"/>
      <c r="G69" s="192"/>
      <c r="H69" s="192"/>
    </row>
    <row r="70" spans="3:8">
      <c r="C70" s="190"/>
      <c r="D70" s="190"/>
      <c r="E70" s="190"/>
      <c r="F70" s="192"/>
      <c r="G70" s="192"/>
      <c r="H70" s="192"/>
    </row>
    <row r="71" spans="3:8">
      <c r="C71" s="190"/>
      <c r="D71" s="190"/>
      <c r="E71" s="190"/>
      <c r="F71" s="192"/>
      <c r="G71" s="192"/>
      <c r="H71" s="192"/>
    </row>
    <row r="72" spans="3:8">
      <c r="C72" s="190"/>
      <c r="D72" s="190"/>
      <c r="E72" s="190"/>
      <c r="F72" s="192"/>
      <c r="G72" s="192"/>
      <c r="H72" s="192"/>
    </row>
  </sheetData>
  <mergeCells count="17">
    <mergeCell ref="F28:H37"/>
    <mergeCell ref="F45:H55"/>
    <mergeCell ref="F61:H72"/>
    <mergeCell ref="C27:E27"/>
    <mergeCell ref="F27:H27"/>
    <mergeCell ref="C44:E44"/>
    <mergeCell ref="F44:H44"/>
    <mergeCell ref="C60:E60"/>
    <mergeCell ref="F60:H60"/>
    <mergeCell ref="C45:E55"/>
    <mergeCell ref="C61:E72"/>
    <mergeCell ref="C28:E37"/>
    <mergeCell ref="A7:A9"/>
    <mergeCell ref="A10:A12"/>
    <mergeCell ref="A13:A15"/>
    <mergeCell ref="A16:A18"/>
    <mergeCell ref="A19:A21"/>
  </mergeCells>
  <phoneticPr fontId="7"/>
  <pageMargins left="0.23622047244094491" right="0.23622047244094491" top="0.74803149606299213" bottom="0.74803149606299213" header="0.31496062992125984" footer="0.31496062992125984"/>
  <pageSetup paperSize="9" scale="66" orientation="portrait" r:id="rId1"/>
  <headerFooter>
    <oddHeader>&amp;L&amp;A&amp;R&amp;F</oddHeader>
    <oddFooter>&amp;P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vt:i4>
      </vt:variant>
    </vt:vector>
  </HeadingPairs>
  <TitlesOfParts>
    <vt:vector size="15" baseType="lpstr">
      <vt:lpstr>リスト</vt:lpstr>
      <vt:lpstr>表紙</vt:lpstr>
      <vt:lpstr>はじめに</vt:lpstr>
      <vt:lpstr>1-1．属性情報　ITシステム全体</vt:lpstr>
      <vt:lpstr>1-2．分析　ITシステム全体　財務情報</vt:lpstr>
      <vt:lpstr>1-3．評価項目　評価　ITシステム全体</vt:lpstr>
      <vt:lpstr>1-4．評価結果　ITシステム全体</vt:lpstr>
      <vt:lpstr>1-1．属性情報　ITシステム全体（記入例）</vt:lpstr>
      <vt:lpstr>1-2．分析　ITシステム全体　財務情報（記入例）</vt:lpstr>
      <vt:lpstr>1-3．評価項目　評価　ITシステム全体（記入例）</vt:lpstr>
      <vt:lpstr>1-4．評価結果　ITシステム全体（記入例）</vt:lpstr>
      <vt:lpstr>利用許諾</vt:lpstr>
      <vt:lpstr>改版履歴</vt:lpstr>
      <vt:lpstr>'1-3．評価項目　評価　ITシステム全体'!Print_Titles</vt:lpstr>
      <vt:lpstr>'1-3．評価項目　評価　ITシステム全体（記入例）'!Print_Titles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2020-08-28T08:17:37Z</dcterms:created>
  <dcterms:modified xsi:type="dcterms:W3CDTF">2023-05-11T06:59:58Z</dcterms:modified>
</cp:coreProperties>
</file>