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0" documentId="13_ncr:1_{BEE0B4DE-A8A1-4AA9-A25C-9B3279B65C4E}" xr6:coauthVersionLast="47" xr6:coauthVersionMax="47" xr10:uidLastSave="{00000000-0000-0000-0000-000000000000}"/>
  <bookViews>
    <workbookView xWindow="-120" yWindow="-120" windowWidth="29040" windowHeight="15840" xr2:uid="{00000000-000D-0000-FFFF-FFFF00000000}"/>
  </bookViews>
  <sheets>
    <sheet name="はじめに" sheetId="10" r:id="rId1"/>
    <sheet name="診断入力" sheetId="2" r:id="rId2"/>
    <sheet name="診断結果1(業種平均比較)" sheetId="5" r:id="rId3"/>
    <sheet name="診断結果2(自由比較)" sheetId="13" r:id="rId4"/>
    <sheet name="_リンク" sheetId="11" state="hidden" r:id="rId5"/>
    <sheet name="_診断項目" sheetId="4" state="hidden" r:id="rId6"/>
    <sheet name="_定義" sheetId="9" state="hidden" r:id="rId7"/>
    <sheet name="_基礎データ" sheetId="6" state="hidden" r:id="rId8"/>
    <sheet name="_計算" sheetId="7" state="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6" l="1"/>
  <c r="E2" i="6"/>
  <c r="F2" i="6"/>
  <c r="G2" i="6"/>
  <c r="H2" i="6"/>
  <c r="I2" i="6"/>
  <c r="J2" i="6"/>
  <c r="K2" i="6"/>
  <c r="L2" i="6"/>
  <c r="M2" i="6"/>
  <c r="N2" i="6"/>
  <c r="O2" i="6"/>
  <c r="P2" i="6"/>
  <c r="Q2" i="6"/>
  <c r="R2" i="6"/>
  <c r="S2" i="6"/>
  <c r="T2" i="6"/>
  <c r="U2" i="6"/>
  <c r="V2" i="6"/>
  <c r="C2" i="6"/>
  <c r="B18" i="13"/>
  <c r="B34" i="13"/>
  <c r="B33" i="13"/>
  <c r="B32" i="13"/>
  <c r="B31" i="13"/>
  <c r="B30" i="13"/>
  <c r="B29" i="13"/>
  <c r="B28" i="13"/>
  <c r="B27" i="13"/>
  <c r="B26" i="13"/>
  <c r="B25" i="13"/>
  <c r="B24" i="13"/>
  <c r="B23" i="13"/>
  <c r="B22" i="13"/>
  <c r="B21" i="13"/>
  <c r="B20" i="13"/>
  <c r="B19" i="13"/>
  <c r="B17" i="13"/>
  <c r="B16" i="13"/>
  <c r="B15" i="13"/>
  <c r="B14" i="13"/>
  <c r="B13" i="13"/>
  <c r="B12" i="13"/>
  <c r="B11" i="13"/>
  <c r="B10" i="13"/>
  <c r="B28" i="5"/>
  <c r="B22" i="5"/>
  <c r="F35" i="13"/>
  <c r="K47" i="13"/>
  <c r="K46" i="13"/>
  <c r="K44" i="13"/>
  <c r="K43" i="13"/>
  <c r="K41" i="13"/>
  <c r="K40" i="13"/>
  <c r="K38" i="13"/>
  <c r="A29" i="13"/>
  <c r="A28" i="13"/>
  <c r="A16" i="13"/>
  <c r="A15" i="13"/>
  <c r="A11" i="13"/>
  <c r="A10" i="13"/>
  <c r="D9" i="13"/>
  <c r="C9" i="13"/>
  <c r="J41" i="5" l="1"/>
  <c r="J40" i="5"/>
  <c r="A15" i="10"/>
  <c r="A14" i="10"/>
  <c r="A6" i="11"/>
  <c r="A7" i="11"/>
  <c r="B3" i="11"/>
  <c r="J44" i="5" s="1"/>
  <c r="J38" i="5"/>
  <c r="J43" i="5"/>
  <c r="J47" i="5"/>
  <c r="J46" i="5"/>
  <c r="C2" i="7"/>
  <c r="C3" i="7"/>
  <c r="B4" i="9"/>
  <c r="D8" i="7" s="1"/>
  <c r="C8" i="7"/>
  <c r="C9" i="7"/>
  <c r="C10" i="7"/>
  <c r="C11" i="7"/>
  <c r="C12" i="7"/>
  <c r="C13" i="7"/>
  <c r="C14" i="7"/>
  <c r="C15" i="7"/>
  <c r="C16" i="7"/>
  <c r="C17" i="7"/>
  <c r="C18" i="7"/>
  <c r="C19" i="7"/>
  <c r="C20" i="7"/>
  <c r="C21" i="7"/>
  <c r="C22" i="7"/>
  <c r="C23" i="7"/>
  <c r="C24" i="7"/>
  <c r="C25" i="7"/>
  <c r="C26" i="7"/>
  <c r="C27" i="7"/>
  <c r="C28" i="7"/>
  <c r="C29" i="7"/>
  <c r="C30" i="7"/>
  <c r="C31" i="7"/>
  <c r="C9" i="5"/>
  <c r="C7" i="7"/>
  <c r="D9" i="7"/>
  <c r="D10" i="7"/>
  <c r="D11" i="7"/>
  <c r="D12" i="7"/>
  <c r="D13" i="7"/>
  <c r="D14" i="7"/>
  <c r="D15" i="7"/>
  <c r="D16" i="7"/>
  <c r="D17" i="7"/>
  <c r="D18" i="7"/>
  <c r="D19" i="7"/>
  <c r="D20" i="7"/>
  <c r="D21" i="7"/>
  <c r="D22" i="7"/>
  <c r="D23" i="7"/>
  <c r="D24" i="7"/>
  <c r="D25" i="7"/>
  <c r="D26" i="7"/>
  <c r="D27" i="7"/>
  <c r="D28" i="7"/>
  <c r="D29" i="7"/>
  <c r="D30" i="7"/>
  <c r="D31" i="7"/>
  <c r="D7" i="7"/>
  <c r="B2" i="9"/>
  <c r="A29" i="5"/>
  <c r="A28" i="5"/>
  <c r="A16" i="5"/>
  <c r="A15" i="5"/>
  <c r="A11" i="5"/>
  <c r="A10" i="5"/>
  <c r="A23" i="2"/>
  <c r="A22" i="2"/>
  <c r="A10" i="2"/>
  <c r="A9" i="2"/>
  <c r="A5" i="2"/>
  <c r="A4" i="2"/>
  <c r="C7" i="2"/>
  <c r="D34" i="5" l="1"/>
  <c r="D34" i="13"/>
  <c r="D32" i="5"/>
  <c r="D32" i="13"/>
  <c r="D30" i="5"/>
  <c r="D30" i="13"/>
  <c r="D28" i="5"/>
  <c r="D28" i="13"/>
  <c r="D26" i="5"/>
  <c r="D26" i="13"/>
  <c r="D24" i="5"/>
  <c r="D24" i="13"/>
  <c r="D22" i="5"/>
  <c r="D22" i="13"/>
  <c r="D20" i="5"/>
  <c r="D20" i="13"/>
  <c r="D18" i="5"/>
  <c r="D18" i="13"/>
  <c r="D16" i="5"/>
  <c r="D16" i="13"/>
  <c r="D14" i="5"/>
  <c r="D14" i="13"/>
  <c r="D12" i="5"/>
  <c r="D12" i="13"/>
  <c r="C33" i="5"/>
  <c r="C33" i="13"/>
  <c r="C31" i="5"/>
  <c r="C31" i="13"/>
  <c r="C29" i="5"/>
  <c r="C29" i="13"/>
  <c r="C27" i="5"/>
  <c r="C27" i="13"/>
  <c r="C25" i="5"/>
  <c r="C25" i="13"/>
  <c r="C23" i="5"/>
  <c r="C23" i="13"/>
  <c r="C21" i="5"/>
  <c r="C21" i="13"/>
  <c r="C19" i="5"/>
  <c r="C19" i="13"/>
  <c r="C17" i="5"/>
  <c r="C17" i="13"/>
  <c r="C15" i="5"/>
  <c r="C15" i="13"/>
  <c r="C13" i="5"/>
  <c r="C13" i="13"/>
  <c r="C11" i="5"/>
  <c r="C11" i="13"/>
  <c r="D33" i="5"/>
  <c r="D33" i="13"/>
  <c r="D31" i="5"/>
  <c r="D31" i="13"/>
  <c r="D29" i="5"/>
  <c r="D29" i="13"/>
  <c r="D27" i="5"/>
  <c r="D27" i="13"/>
  <c r="D25" i="5"/>
  <c r="D25" i="13"/>
  <c r="D23" i="5"/>
  <c r="D23" i="13"/>
  <c r="D21" i="5"/>
  <c r="D21" i="13"/>
  <c r="D19" i="5"/>
  <c r="D19" i="13"/>
  <c r="D17" i="5"/>
  <c r="D17" i="13"/>
  <c r="D15" i="5"/>
  <c r="D15" i="13"/>
  <c r="D13" i="5"/>
  <c r="D13" i="13"/>
  <c r="C34" i="5"/>
  <c r="C34" i="13"/>
  <c r="C32" i="5"/>
  <c r="C32" i="13"/>
  <c r="C30" i="5"/>
  <c r="C30" i="13"/>
  <c r="C28" i="5"/>
  <c r="C28" i="13"/>
  <c r="C26" i="5"/>
  <c r="C26" i="13"/>
  <c r="C24" i="5"/>
  <c r="C24" i="13"/>
  <c r="C22" i="5"/>
  <c r="C22" i="13"/>
  <c r="C20" i="5"/>
  <c r="C20" i="13"/>
  <c r="C18" i="5"/>
  <c r="C18" i="13"/>
  <c r="C16" i="5"/>
  <c r="C16" i="13"/>
  <c r="C14" i="5"/>
  <c r="C14" i="13"/>
  <c r="C12" i="5"/>
  <c r="C12" i="13"/>
  <c r="D11" i="5"/>
  <c r="D11" i="13"/>
  <c r="D10" i="5"/>
  <c r="D10" i="13"/>
  <c r="C10" i="5"/>
  <c r="C10" i="13"/>
  <c r="D32" i="7"/>
  <c r="D35" i="5" l="1"/>
  <c r="D35" i="13"/>
  <c r="D9" i="5"/>
  <c r="C4" i="7"/>
  <c r="D14" i="4"/>
  <c r="B8" i="7" s="1"/>
  <c r="D15" i="4"/>
  <c r="B6" i="2" s="1"/>
  <c r="D16" i="4"/>
  <c r="B10" i="7" s="1"/>
  <c r="D17" i="4"/>
  <c r="B8" i="2" s="1"/>
  <c r="D18" i="4"/>
  <c r="B12" i="7" s="1"/>
  <c r="D19" i="4"/>
  <c r="B10" i="2" s="1"/>
  <c r="D20" i="4"/>
  <c r="D21" i="4"/>
  <c r="B12" i="2" s="1"/>
  <c r="D22" i="4"/>
  <c r="B16" i="7" s="1"/>
  <c r="D23" i="4"/>
  <c r="B14" i="2" s="1"/>
  <c r="D24" i="4"/>
  <c r="B18" i="7" s="1"/>
  <c r="D25" i="4"/>
  <c r="B16" i="2" s="1"/>
  <c r="D26" i="4"/>
  <c r="B20" i="7" s="1"/>
  <c r="D27" i="4"/>
  <c r="B18" i="2" s="1"/>
  <c r="D28" i="4"/>
  <c r="B22" i="7" s="1"/>
  <c r="D29" i="4"/>
  <c r="B20" i="2" s="1"/>
  <c r="D30" i="4"/>
  <c r="B24" i="7" s="1"/>
  <c r="D31" i="4"/>
  <c r="B22" i="2" s="1"/>
  <c r="D32" i="4"/>
  <c r="B26" i="7" s="1"/>
  <c r="D33" i="4"/>
  <c r="B24" i="2" s="1"/>
  <c r="D34" i="4"/>
  <c r="B28" i="7" s="1"/>
  <c r="D35" i="4"/>
  <c r="B26" i="2" s="1"/>
  <c r="D36" i="4"/>
  <c r="B30" i="7" s="1"/>
  <c r="D37" i="4"/>
  <c r="B28" i="2" s="1"/>
  <c r="D13" i="4"/>
  <c r="B7" i="7" s="1"/>
  <c r="D4" i="7" l="1"/>
  <c r="G8" i="5" s="1"/>
  <c r="E4" i="7"/>
  <c r="B14" i="7"/>
  <c r="A46" i="13"/>
  <c r="A38" i="13"/>
  <c r="A43" i="13"/>
  <c r="A40" i="13"/>
  <c r="B33" i="5"/>
  <c r="B29" i="5"/>
  <c r="B25" i="5"/>
  <c r="B21" i="5"/>
  <c r="B17" i="5"/>
  <c r="B13" i="5"/>
  <c r="B4" i="2"/>
  <c r="B25" i="2"/>
  <c r="B21" i="2"/>
  <c r="B17" i="2"/>
  <c r="B13" i="2"/>
  <c r="B9" i="2"/>
  <c r="B5" i="2"/>
  <c r="B10" i="5"/>
  <c r="B31" i="5"/>
  <c r="B27" i="5"/>
  <c r="B23" i="5"/>
  <c r="B19" i="5"/>
  <c r="B15" i="5"/>
  <c r="B11" i="5"/>
  <c r="B27" i="2"/>
  <c r="B23" i="2"/>
  <c r="B19" i="2"/>
  <c r="B15" i="2"/>
  <c r="B11" i="2"/>
  <c r="B7" i="2"/>
  <c r="B31" i="7"/>
  <c r="B29" i="7"/>
  <c r="B27" i="7"/>
  <c r="B25" i="7"/>
  <c r="B23" i="7"/>
  <c r="B21" i="7"/>
  <c r="B19" i="7"/>
  <c r="B17" i="7"/>
  <c r="B15" i="7"/>
  <c r="B13" i="7"/>
  <c r="B11" i="7"/>
  <c r="B9" i="7"/>
  <c r="B34" i="5"/>
  <c r="B32" i="5"/>
  <c r="B30" i="5"/>
  <c r="B26" i="5"/>
  <c r="B24" i="5"/>
  <c r="B20" i="5"/>
  <c r="B18" i="5"/>
  <c r="B16" i="5"/>
  <c r="B14" i="5"/>
  <c r="B12" i="5"/>
  <c r="E6" i="7"/>
  <c r="E9" i="5" s="1"/>
  <c r="C5" i="2"/>
  <c r="C6" i="2"/>
  <c r="C8" i="2"/>
  <c r="C9" i="2"/>
  <c r="C10" i="2"/>
  <c r="C11" i="2"/>
  <c r="C12" i="2"/>
  <c r="C13" i="2"/>
  <c r="C14" i="2"/>
  <c r="C15" i="2"/>
  <c r="C16" i="2"/>
  <c r="C17" i="2"/>
  <c r="C18" i="2"/>
  <c r="C19" i="2"/>
  <c r="C20" i="2"/>
  <c r="C21" i="2"/>
  <c r="C22" i="2"/>
  <c r="C23" i="2"/>
  <c r="C24" i="2"/>
  <c r="C25" i="2"/>
  <c r="C26" i="2"/>
  <c r="C27" i="2"/>
  <c r="C28" i="2"/>
  <c r="C4" i="2"/>
  <c r="E8" i="7" l="1" a="1"/>
  <c r="E8" i="7" s="1"/>
  <c r="E9" i="7" a="1"/>
  <c r="E9" i="7" s="1"/>
  <c r="E10" i="7" a="1"/>
  <c r="E10" i="7" s="1"/>
  <c r="E11" i="7" a="1"/>
  <c r="E11" i="7" s="1"/>
  <c r="E12" i="7" a="1"/>
  <c r="E12" i="7" s="1"/>
  <c r="E13" i="7" a="1"/>
  <c r="E13" i="7" s="1"/>
  <c r="E14" i="7" a="1"/>
  <c r="E14" i="7" s="1"/>
  <c r="E15" i="7" a="1"/>
  <c r="E15" i="7" s="1"/>
  <c r="E16" i="7" a="1"/>
  <c r="E16" i="7" s="1"/>
  <c r="E17" i="7" a="1"/>
  <c r="E17" i="7" s="1"/>
  <c r="E18" i="7" a="1"/>
  <c r="E18" i="7" s="1"/>
  <c r="E19" i="7" a="1"/>
  <c r="E19" i="7" s="1"/>
  <c r="E20" i="7" a="1"/>
  <c r="E20" i="7" s="1"/>
  <c r="E21" i="7" a="1"/>
  <c r="E21" i="7" s="1"/>
  <c r="E22" i="7" a="1"/>
  <c r="E22" i="7" s="1"/>
  <c r="E23" i="7" a="1"/>
  <c r="E23" i="7" s="1"/>
  <c r="E24" i="7" a="1"/>
  <c r="E24" i="7" s="1"/>
  <c r="E25" i="7" a="1"/>
  <c r="E25" i="7" s="1"/>
  <c r="E26" i="7" a="1"/>
  <c r="E26" i="7" s="1"/>
  <c r="E27" i="7" a="1"/>
  <c r="E27" i="7" s="1"/>
  <c r="E28" i="7" a="1"/>
  <c r="E28" i="7" s="1"/>
  <c r="E29" i="7" a="1"/>
  <c r="E29" i="7" s="1"/>
  <c r="E30" i="7" a="1"/>
  <c r="E30" i="7" s="1"/>
  <c r="E31" i="7" a="1"/>
  <c r="E31" i="7" s="1"/>
  <c r="E7" i="7" a="1"/>
  <c r="E7" i="7" s="1"/>
  <c r="E10" i="5" s="1"/>
  <c r="E31" i="5" l="1"/>
  <c r="E23" i="5"/>
  <c r="E15" i="5"/>
  <c r="E34" i="5"/>
  <c r="E30" i="5"/>
  <c r="E26" i="5"/>
  <c r="E22" i="5"/>
  <c r="E18" i="5"/>
  <c r="E14" i="5"/>
  <c r="E11" i="5"/>
  <c r="E27" i="5"/>
  <c r="E19" i="5"/>
  <c r="E33" i="5"/>
  <c r="E29" i="5"/>
  <c r="E25" i="5"/>
  <c r="E21" i="5"/>
  <c r="E17" i="5"/>
  <c r="E13" i="5"/>
  <c r="E32" i="5"/>
  <c r="E28" i="5"/>
  <c r="E24" i="5"/>
  <c r="E20" i="5"/>
  <c r="E16" i="5"/>
  <c r="E12" i="5"/>
  <c r="E32" i="7"/>
  <c r="E35" i="13" l="1"/>
  <c r="E35" i="5"/>
  <c r="A46" i="5"/>
  <c r="A40" i="5"/>
  <c r="A43" i="5"/>
  <c r="A38"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<sst xmlns="http://schemas.openxmlformats.org/spreadsheetml/2006/main" count="193" uniqueCount="163">
  <si>
    <t>◆診断選択肢と点数</t>
    <rPh sb="1" eb="3">
      <t>シンダン</t>
    </rPh>
    <rPh sb="3" eb="6">
      <t>センタクシ</t>
    </rPh>
    <rPh sb="7" eb="9">
      <t>テンスウ</t>
    </rPh>
    <phoneticPr fontId="1"/>
  </si>
  <si>
    <t>実施している</t>
    <phoneticPr fontId="1"/>
  </si>
  <si>
    <t>一部実施している</t>
    <phoneticPr fontId="1"/>
  </si>
  <si>
    <t>実施していない</t>
    <phoneticPr fontId="1"/>
  </si>
  <si>
    <t>わからない</t>
    <phoneticPr fontId="1"/>
  </si>
  <si>
    <t>◆診断項目</t>
    <rPh sb="1" eb="3">
      <t>シンダン</t>
    </rPh>
    <rPh sb="3" eb="5">
      <t>コウモク</t>
    </rPh>
    <phoneticPr fontId="1"/>
  </si>
  <si>
    <t>アップデート</t>
    <phoneticPr fontId="1"/>
  </si>
  <si>
    <t>ウイルス感染</t>
    <rPh sb="4" eb="6">
      <t>カンセン</t>
    </rPh>
    <phoneticPr fontId="1"/>
  </si>
  <si>
    <t>パスワード</t>
    <phoneticPr fontId="1"/>
  </si>
  <si>
    <t>アクセス制御</t>
    <rPh sb="4" eb="6">
      <t>セイギョ</t>
    </rPh>
    <phoneticPr fontId="1"/>
  </si>
  <si>
    <t>情報共有</t>
    <rPh sb="0" eb="2">
      <t>ジョウホウ</t>
    </rPh>
    <rPh sb="2" eb="4">
      <t>キョウユウ</t>
    </rPh>
    <phoneticPr fontId="1"/>
  </si>
  <si>
    <t>電子メール受信</t>
    <rPh sb="0" eb="2">
      <t>デンシ</t>
    </rPh>
    <rPh sb="5" eb="7">
      <t>ジュシン</t>
    </rPh>
    <phoneticPr fontId="1"/>
  </si>
  <si>
    <t>電子メール送信</t>
    <rPh sb="0" eb="2">
      <t>デンシ</t>
    </rPh>
    <rPh sb="5" eb="7">
      <t>ソウシン</t>
    </rPh>
    <phoneticPr fontId="1"/>
  </si>
  <si>
    <t>無線LAN</t>
    <rPh sb="0" eb="2">
      <t>ムセン</t>
    </rPh>
    <phoneticPr fontId="1"/>
  </si>
  <si>
    <t>インターネット</t>
    <phoneticPr fontId="1"/>
  </si>
  <si>
    <t>バックアップ</t>
    <phoneticPr fontId="1"/>
  </si>
  <si>
    <t>保管</t>
    <rPh sb="0" eb="2">
      <t>ホカン</t>
    </rPh>
    <phoneticPr fontId="1"/>
  </si>
  <si>
    <t>盗難対策</t>
    <rPh sb="0" eb="2">
      <t>トウナン</t>
    </rPh>
    <rPh sb="2" eb="4">
      <t>タイサク</t>
    </rPh>
    <phoneticPr fontId="1"/>
  </si>
  <si>
    <t>利用者限定</t>
    <rPh sb="0" eb="3">
      <t>リヨウシャ</t>
    </rPh>
    <rPh sb="3" eb="5">
      <t>ゲンテイ</t>
    </rPh>
    <phoneticPr fontId="1"/>
  </si>
  <si>
    <t>立ち入り監視</t>
    <rPh sb="0" eb="1">
      <t>タ</t>
    </rPh>
    <rPh sb="2" eb="3">
      <t>イ</t>
    </rPh>
    <rPh sb="4" eb="6">
      <t>カンシ</t>
    </rPh>
    <phoneticPr fontId="1"/>
  </si>
  <si>
    <t>盗難防止</t>
    <rPh sb="0" eb="2">
      <t>トウナン</t>
    </rPh>
    <rPh sb="2" eb="4">
      <t>ボウシ</t>
    </rPh>
    <phoneticPr fontId="1"/>
  </si>
  <si>
    <t>施錠管理</t>
    <rPh sb="0" eb="2">
      <t>セジョウ</t>
    </rPh>
    <rPh sb="2" eb="4">
      <t>カンリ</t>
    </rPh>
    <phoneticPr fontId="1"/>
  </si>
  <si>
    <t>破棄</t>
    <rPh sb="0" eb="2">
      <t>ハキ</t>
    </rPh>
    <phoneticPr fontId="1"/>
  </si>
  <si>
    <t>社内規定周知</t>
    <rPh sb="0" eb="2">
      <t>シャナイ</t>
    </rPh>
    <rPh sb="2" eb="4">
      <t>キテイ</t>
    </rPh>
    <rPh sb="4" eb="6">
      <t>シュウチ</t>
    </rPh>
    <phoneticPr fontId="1"/>
  </si>
  <si>
    <t>意識教育</t>
    <rPh sb="0" eb="2">
      <t>イシキ</t>
    </rPh>
    <rPh sb="2" eb="4">
      <t>キョウイク</t>
    </rPh>
    <phoneticPr fontId="1"/>
  </si>
  <si>
    <t>個人所有</t>
    <rPh sb="0" eb="2">
      <t>コジン</t>
    </rPh>
    <rPh sb="2" eb="4">
      <t>ショユウ</t>
    </rPh>
    <phoneticPr fontId="1"/>
  </si>
  <si>
    <t>取引先</t>
    <rPh sb="0" eb="2">
      <t>トリヒキ</t>
    </rPh>
    <rPh sb="2" eb="3">
      <t>サキ</t>
    </rPh>
    <phoneticPr fontId="1"/>
  </si>
  <si>
    <t>外部サービス</t>
    <rPh sb="0" eb="2">
      <t>ガイブ</t>
    </rPh>
    <phoneticPr fontId="1"/>
  </si>
  <si>
    <t>事故対応</t>
    <rPh sb="0" eb="2">
      <t>ジコ</t>
    </rPh>
    <rPh sb="2" eb="4">
      <t>タイオウ</t>
    </rPh>
    <phoneticPr fontId="1"/>
  </si>
  <si>
    <t>対策の明確化</t>
    <rPh sb="0" eb="2">
      <t>タイサク</t>
    </rPh>
    <rPh sb="3" eb="6">
      <t>メイカクカ</t>
    </rPh>
    <phoneticPr fontId="1"/>
  </si>
  <si>
    <t>パスワードは破られにくい「長く」「複雑な」パスワードを設定していますか？</t>
    <phoneticPr fontId="1"/>
  </si>
  <si>
    <t>新たな脅威や攻撃の手口を知り対策を社内共有する仕組みはできていますか？</t>
    <phoneticPr fontId="1"/>
  </si>
  <si>
    <t>重要情報は電子メール本文に書くのではなく、添付するファイルに書いてパスワードなどで保護していますか？</t>
    <phoneticPr fontId="1"/>
  </si>
  <si>
    <t>パソコンやサーバーのウイルス感染、故障や誤操作による重要情報の消失に備えてバックアップを取得していますか？</t>
    <phoneticPr fontId="1"/>
  </si>
  <si>
    <t>紛失や盗難を防止するため、重要情報が記載された書類や電子媒体は机上に放置せず、書庫などに安全に保管していますか？</t>
    <phoneticPr fontId="1"/>
  </si>
  <si>
    <t>重要情報が記載された書類や電子媒体を持ち出す時は、盗難や紛失の対策をしていますか？</t>
    <phoneticPr fontId="1"/>
  </si>
  <si>
    <t>離席時にパソコン画面の覗き見や勝手な操作ができないようにしていますか？</t>
    <phoneticPr fontId="1"/>
  </si>
  <si>
    <t>関係者以外の事務所への立ち入りを制限していますか？</t>
    <phoneticPr fontId="1"/>
  </si>
  <si>
    <t>退社時にノートパソコンや備品を施錠保管するなど盗難防止対策をしていますか？</t>
    <phoneticPr fontId="1"/>
  </si>
  <si>
    <t>事務所が無人になる時の施錠忘れ対策を実施していますか？</t>
    <phoneticPr fontId="1"/>
  </si>
  <si>
    <t>重要情報が記載された書類や重要なデータが保存された媒体を破棄する時は、復元できないようにしていますか？</t>
    <phoneticPr fontId="1"/>
  </si>
  <si>
    <t>従業員に守秘義務を理解してもらい、業務上知り得た情報を外部に漏らさないなどのルールを守らせていますか？</t>
    <phoneticPr fontId="1"/>
  </si>
  <si>
    <t>従業員にセキュリティに関する教育や注意喚起を行っていますか？</t>
    <phoneticPr fontId="1"/>
  </si>
  <si>
    <t>個人所有の情報機器を業務で利用する場合のセキュリティ対策を明確にしていますか？</t>
    <phoneticPr fontId="1"/>
  </si>
  <si>
    <t>重要情報の授受を伴う取引先との契約書には、秘密保持条項を規定していますか？</t>
    <phoneticPr fontId="1"/>
  </si>
  <si>
    <t>クラウドサービスやウェブサイトの運用などで利用する外部サービスは、安全・信頼性を把握して選定していますか？</t>
    <phoneticPr fontId="1"/>
  </si>
  <si>
    <t>セキュリティ事故が発生した場合に備え、緊急時の体制整備や対応手順を作成するなど準備をしていますか？</t>
    <phoneticPr fontId="1"/>
  </si>
  <si>
    <t>情報セキュリティ対策（上記1～24など）をルール化し、従業員に明示していますか？</t>
    <phoneticPr fontId="1"/>
  </si>
  <si>
    <t>診断入力数</t>
    <rPh sb="0" eb="2">
      <t>シンダン</t>
    </rPh>
    <rPh sb="2" eb="4">
      <t>ニュウリョク</t>
    </rPh>
    <rPh sb="4" eb="5">
      <t>スウ</t>
    </rPh>
    <phoneticPr fontId="1"/>
  </si>
  <si>
    <t>診断項目数</t>
    <rPh sb="0" eb="2">
      <t>シンダン</t>
    </rPh>
    <rPh sb="2" eb="4">
      <t>コウモク</t>
    </rPh>
    <rPh sb="4" eb="5">
      <t>スウ</t>
    </rPh>
    <phoneticPr fontId="1"/>
  </si>
  <si>
    <t>診断最高点</t>
    <rPh sb="2" eb="5">
      <t>サイコウテン</t>
    </rPh>
    <phoneticPr fontId="1"/>
  </si>
  <si>
    <t>合計</t>
    <rPh sb="0" eb="2">
      <t>ゴウケイ</t>
    </rPh>
    <phoneticPr fontId="1"/>
  </si>
  <si>
    <t>合計
(100点満点）</t>
    <rPh sb="0" eb="2">
      <t>ゴウケイ</t>
    </rPh>
    <rPh sb="7" eb="8">
      <t>テン</t>
    </rPh>
    <rPh sb="8" eb="10">
      <t>マンテン</t>
    </rPh>
    <phoneticPr fontId="1"/>
  </si>
  <si>
    <t>100点満点だった方</t>
    <phoneticPr fontId="1"/>
  </si>
  <si>
    <t>診断結果のスコア表</t>
    <rPh sb="0" eb="2">
      <t>シンダン</t>
    </rPh>
    <rPh sb="2" eb="4">
      <t>ケッカ</t>
    </rPh>
    <rPh sb="8" eb="9">
      <t>ヒョウ</t>
    </rPh>
    <phoneticPr fontId="1"/>
  </si>
  <si>
    <t>診断結果のレーダーチャート</t>
    <phoneticPr fontId="1"/>
  </si>
  <si>
    <t>➡</t>
    <phoneticPr fontId="1"/>
  </si>
  <si>
    <t>70～99点だった方</t>
    <rPh sb="5" eb="6">
      <t>テン</t>
    </rPh>
    <rPh sb="9" eb="10">
      <t>カタ</t>
    </rPh>
    <phoneticPr fontId="1"/>
  </si>
  <si>
    <t>50～69点だった方</t>
    <rPh sb="5" eb="6">
      <t>テン</t>
    </rPh>
    <rPh sb="9" eb="10">
      <t>カタ</t>
    </rPh>
    <phoneticPr fontId="1"/>
  </si>
  <si>
    <t>49点以下だった方</t>
    <rPh sb="2" eb="3">
      <t>テン</t>
    </rPh>
    <rPh sb="3" eb="5">
      <t>イカ</t>
    </rPh>
    <rPh sb="8" eb="9">
      <t>カタ</t>
    </rPh>
    <phoneticPr fontId="1"/>
  </si>
  <si>
    <t>ほぼ、出来ていますが、部分的に対策が不十分な点があるようです。</t>
    <phoneticPr fontId="1"/>
  </si>
  <si>
    <t>対策が行き届いていないところが目立ちます。</t>
    <phoneticPr fontId="1"/>
  </si>
  <si>
    <t>いつ情報流出などの事故が起きても不思議ではありません。</t>
    <phoneticPr fontId="1"/>
  </si>
  <si>
    <t>「映像で知る情報セキュリティ」</t>
    <phoneticPr fontId="1"/>
  </si>
  <si>
    <t>「中小企業の情報セキュティ対策ガイドライン」</t>
    <phoneticPr fontId="1"/>
  </si>
  <si>
    <t>◆診断パート</t>
    <rPh sb="1" eb="3">
      <t>シンダン</t>
    </rPh>
    <phoneticPr fontId="1"/>
  </si>
  <si>
    <t>パソコンやスマホなどにはウイルス対策ソフトを導入し、ウイルス定義ファイル(※1)は最新の状態にしていますか？
（※1:コンピュータウイルスを検出するためのデータベースファイル「パターンファイル」とも呼ばれる）</t>
    <phoneticPr fontId="1"/>
  </si>
  <si>
    <t>基本的対策</t>
    <phoneticPr fontId="1"/>
  </si>
  <si>
    <t>従業員としての対策</t>
    <phoneticPr fontId="1"/>
  </si>
  <si>
    <t>組織としての対策</t>
    <phoneticPr fontId="1"/>
  </si>
  <si>
    <t>Part 1</t>
    <phoneticPr fontId="1"/>
  </si>
  <si>
    <t>Part 2</t>
    <phoneticPr fontId="1"/>
  </si>
  <si>
    <t>Part 3</t>
    <phoneticPr fontId="1"/>
  </si>
  <si>
    <t>○</t>
    <phoneticPr fontId="1"/>
  </si>
  <si>
    <t>非該当</t>
    <rPh sb="0" eb="3">
      <t>ヒガイトウ</t>
    </rPh>
    <phoneticPr fontId="1"/>
  </si>
  <si>
    <t>該当</t>
    <rPh sb="0" eb="2">
      <t>ガイトウ</t>
    </rPh>
    <phoneticPr fontId="1"/>
  </si>
  <si>
    <t>未回答</t>
    <rPh sb="0" eb="1">
      <t>ミ</t>
    </rPh>
    <rPh sb="1" eb="3">
      <t>カイトウ</t>
    </rPh>
    <phoneticPr fontId="1"/>
  </si>
  <si>
    <t>自社診断入力</t>
    <phoneticPr fontId="1"/>
  </si>
  <si>
    <t>診断内容</t>
    <rPh sb="2" eb="4">
      <t>ナイヨウ</t>
    </rPh>
    <phoneticPr fontId="1"/>
  </si>
  <si>
    <t>　診断項目</t>
    <rPh sb="1" eb="3">
      <t>シンダン</t>
    </rPh>
    <rPh sb="3" eb="5">
      <t>コウモク</t>
    </rPh>
    <phoneticPr fontId="1"/>
  </si>
  <si>
    <t xml:space="preserve">25問の全ての設問について、現在の貴社の情報セキュリティ対策の状況に照らして近いものをC列「回答」のプルダウンにある4つの選択項目から１つを選択してください。
</t>
    <rPh sb="2" eb="3">
      <t>モン</t>
    </rPh>
    <rPh sb="4" eb="5">
      <t>スベ</t>
    </rPh>
    <rPh sb="7" eb="9">
      <t>セツモン</t>
    </rPh>
    <rPh sb="17" eb="19">
      <t>キシャ</t>
    </rPh>
    <rPh sb="20" eb="22">
      <t>ジョウホウ</t>
    </rPh>
    <rPh sb="28" eb="30">
      <t>タイサク</t>
    </rPh>
    <rPh sb="31" eb="33">
      <t>ジョウキョウ</t>
    </rPh>
    <rPh sb="34" eb="35">
      <t>テ</t>
    </rPh>
    <rPh sb="38" eb="39">
      <t>チカ</t>
    </rPh>
    <rPh sb="44" eb="45">
      <t>レツ</t>
    </rPh>
    <rPh sb="46" eb="48">
      <t>カイトウ</t>
    </rPh>
    <rPh sb="61" eb="63">
      <t>センタク</t>
    </rPh>
    <rPh sb="63" eb="65">
      <t>コウモク</t>
    </rPh>
    <rPh sb="70" eb="72">
      <t>センタク</t>
    </rPh>
    <phoneticPr fontId="1"/>
  </si>
  <si>
    <r>
      <t xml:space="preserve">回答
</t>
    </r>
    <r>
      <rPr>
        <b/>
        <sz val="11"/>
        <rFont val="Yu Gothic"/>
        <family val="3"/>
        <charset val="128"/>
        <scheme val="minor"/>
      </rPr>
      <t>（プルダウンから１つ選択してください）</t>
    </r>
    <rPh sb="0" eb="2">
      <t>カイトウ</t>
    </rPh>
    <rPh sb="13" eb="15">
      <t>センタク</t>
    </rPh>
    <phoneticPr fontId="1"/>
  </si>
  <si>
    <t>診断項目</t>
    <rPh sb="0" eb="2">
      <t>シンダン</t>
    </rPh>
    <rPh sb="2" eb="4">
      <t>コウモク</t>
    </rPh>
    <phoneticPr fontId="1"/>
  </si>
  <si>
    <r>
      <rPr>
        <b/>
        <sz val="11"/>
        <color theme="0"/>
        <rFont val="メイリオ"/>
        <family val="3"/>
        <charset val="128"/>
      </rPr>
      <t>「中小企業の情報セキュティ対策ガイドライン」</t>
    </r>
    <r>
      <rPr>
        <sz val="11"/>
        <color theme="0"/>
        <rFont val="メイリオ"/>
        <family val="3"/>
        <charset val="128"/>
      </rPr>
      <t>を参照して、情報セキュリティ対策の 強化に取り組みましょう。</t>
    </r>
    <rPh sb="3" eb="5">
      <t>キギョウ</t>
    </rPh>
    <rPh sb="6" eb="8">
      <t>ジョウホウ</t>
    </rPh>
    <rPh sb="13" eb="15">
      <t>タイサク</t>
    </rPh>
    <rPh sb="23" eb="25">
      <t>サンショウ</t>
    </rPh>
    <rPh sb="28" eb="30">
      <t>ジョウホウ</t>
    </rPh>
    <rPh sb="36" eb="38">
      <t>タイサク</t>
    </rPh>
    <phoneticPr fontId="1"/>
  </si>
  <si>
    <r>
      <t>小さな隙間から情報が漏えいすることもあります。100 点満点を目指しつつ</t>
    </r>
    <r>
      <rPr>
        <b/>
        <sz val="11"/>
        <color theme="0"/>
        <rFont val="メイリオ"/>
        <family val="3"/>
        <charset val="128"/>
      </rPr>
      <t>、「中小企業の情報セキュリティ対策ガイドライン」</t>
    </r>
    <r>
      <rPr>
        <sz val="11"/>
        <color theme="0"/>
        <rFont val="メイリオ"/>
        <family val="3"/>
        <charset val="128"/>
      </rPr>
      <t>を参照して対策の強化に取り組みましょう。</t>
    </r>
    <phoneticPr fontId="1"/>
  </si>
  <si>
    <t>今回の自社診断スコア</t>
    <phoneticPr fontId="1"/>
  </si>
  <si>
    <r>
      <rPr>
        <b/>
        <sz val="14"/>
        <color theme="1"/>
        <rFont val="Yu Gothic"/>
        <family val="3"/>
        <charset val="128"/>
        <scheme val="minor"/>
      </rPr>
      <t>比較対象の業種</t>
    </r>
    <r>
      <rPr>
        <sz val="14"/>
        <color theme="1"/>
        <rFont val="Yu Gothic"/>
        <family val="3"/>
        <charset val="128"/>
        <scheme val="minor"/>
      </rPr>
      <t xml:space="preserve">
</t>
    </r>
    <r>
      <rPr>
        <sz val="10"/>
        <color theme="1"/>
        <rFont val="Yu Gothic"/>
        <family val="3"/>
        <charset val="128"/>
        <scheme val="minor"/>
      </rPr>
      <t>比較する業種を左セルをプルダウンから選んでください。</t>
    </r>
    <rPh sb="0" eb="2">
      <t>ヒカク</t>
    </rPh>
    <rPh sb="2" eb="4">
      <t>タイショウ</t>
    </rPh>
    <rPh sb="5" eb="7">
      <t>ギョウシュ</t>
    </rPh>
    <rPh sb="15" eb="16">
      <t>ヒダリ</t>
    </rPh>
    <rPh sb="26" eb="27">
      <t>エラ</t>
    </rPh>
    <phoneticPr fontId="1"/>
  </si>
  <si>
    <t>選択業種</t>
    <rPh sb="0" eb="2">
      <t>センタク</t>
    </rPh>
    <rPh sb="2" eb="4">
      <t>ギョウシュ</t>
    </rPh>
    <phoneticPr fontId="1"/>
  </si>
  <si>
    <t>全ての診断に回答してください。</t>
    <rPh sb="0" eb="1">
      <t>スベ</t>
    </rPh>
    <rPh sb="3" eb="5">
      <t>シンダン</t>
    </rPh>
    <rPh sb="6" eb="8">
      <t>カイトウ</t>
    </rPh>
    <phoneticPr fontId="1"/>
  </si>
  <si>
    <r>
      <rPr>
        <u/>
        <sz val="11"/>
        <color theme="0"/>
        <rFont val="メイリオ"/>
        <family val="3"/>
        <charset val="128"/>
      </rPr>
      <t>点数が低かった項目</t>
    </r>
    <r>
      <rPr>
        <sz val="11"/>
        <color theme="0"/>
        <rFont val="メイリオ"/>
        <family val="3"/>
        <charset val="128"/>
      </rPr>
      <t>について</t>
    </r>
    <r>
      <rPr>
        <b/>
        <sz val="11"/>
        <color theme="0"/>
        <rFont val="メイリオ"/>
        <family val="3"/>
        <charset val="128"/>
      </rPr>
      <t>「5分できる情報セキュリティ自社診断 解説編」</t>
    </r>
    <r>
      <rPr>
        <sz val="11"/>
        <color theme="0"/>
        <rFont val="メイリオ"/>
        <family val="3"/>
        <charset val="128"/>
      </rPr>
      <t>を参考に対策を検討し、</t>
    </r>
    <r>
      <rPr>
        <b/>
        <sz val="11"/>
        <color theme="0"/>
        <rFont val="メイリオ"/>
        <family val="3"/>
        <charset val="128"/>
      </rPr>
      <t>「情報セキュリティハンドブック」</t>
    </r>
    <r>
      <rPr>
        <sz val="11"/>
        <color theme="0"/>
        <rFont val="メイリオ"/>
        <family val="3"/>
        <charset val="128"/>
      </rPr>
      <t>を活用して従業員に自社のセキュリティルールを周知しましょう。</t>
    </r>
    <rPh sb="15" eb="16">
      <t>フン</t>
    </rPh>
    <rPh sb="19" eb="21">
      <t>ジョウホウ</t>
    </rPh>
    <rPh sb="27" eb="29">
      <t>ジシャ</t>
    </rPh>
    <rPh sb="29" eb="31">
      <t>シンダン</t>
    </rPh>
    <rPh sb="72" eb="74">
      <t>ジシャ</t>
    </rPh>
    <phoneticPr fontId="1"/>
  </si>
  <si>
    <r>
      <rPr>
        <b/>
        <sz val="11"/>
        <color theme="0"/>
        <rFont val="メイリオ"/>
        <family val="3"/>
        <charset val="128"/>
      </rPr>
      <t>「5分できる情報セキュリティ自社診断 解説編」</t>
    </r>
    <r>
      <rPr>
        <sz val="11"/>
        <color theme="0"/>
        <rFont val="メイリオ"/>
        <family val="3"/>
        <charset val="128"/>
      </rPr>
      <t>や</t>
    </r>
    <r>
      <rPr>
        <b/>
        <sz val="11"/>
        <color theme="0"/>
        <rFont val="メイリオ"/>
        <family val="3"/>
        <charset val="128"/>
      </rPr>
      <t>「映像で知る情報セキュリティ」</t>
    </r>
    <r>
      <rPr>
        <sz val="11"/>
        <color theme="0"/>
        <rFont val="メイリオ"/>
        <family val="3"/>
        <charset val="128"/>
      </rPr>
      <t>を利用して、</t>
    </r>
    <r>
      <rPr>
        <u/>
        <sz val="11"/>
        <color theme="0"/>
        <rFont val="メイリオ"/>
        <family val="3"/>
        <charset val="128"/>
      </rPr>
      <t>分からなかった部分や点数が低かった項目を確認し、対策を施しましょう。</t>
    </r>
    <phoneticPr fontId="1"/>
  </si>
  <si>
    <t>2. 動作環境</t>
    <rPh sb="3" eb="5">
      <t>ドウサ</t>
    </rPh>
    <rPh sb="5" eb="7">
      <t>カンキョウ</t>
    </rPh>
    <phoneticPr fontId="1"/>
  </si>
  <si>
    <t>3.使用方法</t>
    <rPh sb="2" eb="4">
      <t>シヨウ</t>
    </rPh>
    <rPh sb="4" eb="6">
      <t>ホウホウ</t>
    </rPh>
    <phoneticPr fontId="1"/>
  </si>
  <si>
    <t>STEP1</t>
    <phoneticPr fontId="1"/>
  </si>
  <si>
    <t>STEP2</t>
    <phoneticPr fontId="1"/>
  </si>
  <si>
    <t>4.FAQ</t>
    <phoneticPr fontId="1"/>
  </si>
  <si>
    <t>5分でできる情報セキュリティ自社診断</t>
    <rPh sb="1" eb="2">
      <t>フン</t>
    </rPh>
    <rPh sb="6" eb="8">
      <t>ジョウホウ</t>
    </rPh>
    <rPh sb="14" eb="16">
      <t>ジシャ</t>
    </rPh>
    <rPh sb="16" eb="18">
      <t>シンダン</t>
    </rPh>
    <phoneticPr fontId="1"/>
  </si>
  <si>
    <t>1.「5分でできる情報セキュリティ自社診断」について</t>
    <phoneticPr fontId="1"/>
  </si>
  <si>
    <t>MS-Excelがインストールされたパソコン上で動作します。</t>
    <rPh sb="22" eb="23">
      <t>ジョウ</t>
    </rPh>
    <rPh sb="24" eb="26">
      <t>ドウサ</t>
    </rPh>
    <phoneticPr fontId="1"/>
  </si>
  <si>
    <t>https://www.ipa.go.jp/security/sme/f55m8k0000001waj-att/000055848.pdf</t>
    <phoneticPr fontId="1"/>
  </si>
  <si>
    <t>「5分でできる！情報セキュリティ自社診断 解説編」</t>
  </si>
  <si>
    <t>https://www.ipa.go.jp/security/videos/list.html</t>
    <phoneticPr fontId="1"/>
  </si>
  <si>
    <t>https://www.ipa.go.jp/security/guide/sme/about.html</t>
    <phoneticPr fontId="1"/>
  </si>
  <si>
    <t>診断結果をもとに自社の情報セキュリティ対策を検討しましょう。</t>
    <phoneticPr fontId="1"/>
  </si>
  <si>
    <t xml:space="preserve">Q2　セル内の計算で見当たらないシート名(_○○○)を参照しています。どこにありますか？
</t>
    <rPh sb="5" eb="6">
      <t>ナイ</t>
    </rPh>
    <rPh sb="7" eb="9">
      <t>ケイサン</t>
    </rPh>
    <rPh sb="10" eb="12">
      <t>ミア</t>
    </rPh>
    <rPh sb="19" eb="20">
      <t>メイ</t>
    </rPh>
    <rPh sb="27" eb="29">
      <t>サンショウ</t>
    </rPh>
    <phoneticPr fontId="1"/>
  </si>
  <si>
    <t>←</t>
    <phoneticPr fontId="1"/>
  </si>
  <si>
    <t>STEP3</t>
    <phoneticPr fontId="1"/>
  </si>
  <si>
    <t>&lt;関連資料1&gt;PDF版「5分でできる！情報セキュリティ自社診断」</t>
    <phoneticPr fontId="1"/>
  </si>
  <si>
    <t>&lt;関連資料2&gt;「中小企業の情報セキュティ対策ガイドライン」</t>
    <phoneticPr fontId="1"/>
  </si>
  <si>
    <t>A2　これらのシートは非表示にしています。これらの非表示シートはシートの再表示で選ぶことで表示することができます。但し非表示のシートに誤って変更を加えたり削除することで計算結果などが壊れないようにするために基本的にはこれらの非表示シートは非表示のままでご利用ください。</t>
    <rPh sb="11" eb="14">
      <t>ヒヒョウジ</t>
    </rPh>
    <rPh sb="40" eb="41">
      <t>エラ</t>
    </rPh>
    <rPh sb="45" eb="47">
      <t>ヒョウジ</t>
    </rPh>
    <rPh sb="57" eb="58">
      <t>タダ</t>
    </rPh>
    <rPh sb="59" eb="62">
      <t>ヒヒョウジ</t>
    </rPh>
    <rPh sb="70" eb="72">
      <t>ヘンコウ</t>
    </rPh>
    <rPh sb="73" eb="74">
      <t>クワ</t>
    </rPh>
    <rPh sb="77" eb="79">
      <t>サクジョ</t>
    </rPh>
    <rPh sb="84" eb="86">
      <t>ケイサン</t>
    </rPh>
    <rPh sb="86" eb="88">
      <t>ケッカ</t>
    </rPh>
    <rPh sb="91" eb="92">
      <t>コワ</t>
    </rPh>
    <rPh sb="103" eb="106">
      <t>キホンテキ</t>
    </rPh>
    <rPh sb="112" eb="115">
      <t>ヒヒョウジ</t>
    </rPh>
    <rPh sb="119" eb="120">
      <t>ヒ</t>
    </rPh>
    <rPh sb="120" eb="122">
      <t>ヒョウジ</t>
    </rPh>
    <rPh sb="127" eb="129">
      <t>リヨウ</t>
    </rPh>
    <phoneticPr fontId="1"/>
  </si>
  <si>
    <t>入門レベルのセキュリティ対策は達成です。
ステップアップを検討しましょう。</t>
    <phoneticPr fontId="1"/>
  </si>
  <si>
    <t>こちらのPDF資料の中に各診断項目に対する解説編があります。</t>
    <rPh sb="7" eb="9">
      <t>シリョウ</t>
    </rPh>
    <rPh sb="10" eb="11">
      <t>ナカ</t>
    </rPh>
    <rPh sb="12" eb="13">
      <t>カク</t>
    </rPh>
    <rPh sb="13" eb="15">
      <t>シンダン</t>
    </rPh>
    <rPh sb="15" eb="17">
      <t>コウモク</t>
    </rPh>
    <rPh sb="18" eb="19">
      <t>タイ</t>
    </rPh>
    <rPh sb="21" eb="24">
      <t>カイセツヘン</t>
    </rPh>
    <phoneticPr fontId="1"/>
  </si>
  <si>
    <t xml:space="preserve">Q1　本シートを他社の診断に活用してよいでしょうか？　
</t>
    <rPh sb="3" eb="4">
      <t>ホン</t>
    </rPh>
    <rPh sb="8" eb="10">
      <t>タシャ</t>
    </rPh>
    <rPh sb="11" eb="13">
      <t>シンダン</t>
    </rPh>
    <rPh sb="14" eb="16">
      <t>カツヨウ</t>
    </rPh>
    <phoneticPr fontId="1"/>
  </si>
  <si>
    <t>「診断入力」シートにある25の診断項目について自社または自部門での情報セキュリティ対策の取り組み状況を照らして当てはまるものを全てプルダウンで選択して回答してください。</t>
    <rPh sb="1" eb="3">
      <t>シンダン</t>
    </rPh>
    <rPh sb="3" eb="5">
      <t>ニュウリョク</t>
    </rPh>
    <rPh sb="51" eb="52">
      <t>テ</t>
    </rPh>
    <phoneticPr fontId="1"/>
  </si>
  <si>
    <t>本シートでは今回の自社診断結果に対して全業種または指定した業種の平均との比較ができます。</t>
    <rPh sb="19" eb="20">
      <t>ゼン</t>
    </rPh>
    <rPh sb="20" eb="22">
      <t>ギョウシュ</t>
    </rPh>
    <rPh sb="25" eb="27">
      <t>シテイ</t>
    </rPh>
    <rPh sb="29" eb="31">
      <t>ギョウシュ</t>
    </rPh>
    <rPh sb="32" eb="34">
      <t>ヘイキン</t>
    </rPh>
    <rPh sb="36" eb="38">
      <t>ヒカク</t>
    </rPh>
    <phoneticPr fontId="1"/>
  </si>
  <si>
    <t>パソコンやスマホなど情報機器のOSやソフトウェアは常に最新の状態にしていますか？</t>
    <phoneticPr fontId="1"/>
  </si>
  <si>
    <t>電子メールの添付ファイルや本文中のURLリンクを介したウイルス感染に気をつけていますか？</t>
    <phoneticPr fontId="1"/>
  </si>
  <si>
    <t>電子メールやFAXの宛先の送信ミスを防ぐ取り組みを実施していますか？</t>
    <phoneticPr fontId="1"/>
  </si>
  <si>
    <t>無線LANを安全に使うために適切な暗号化方式を設定するなどの対策をしていますか？</t>
    <phoneticPr fontId="1"/>
  </si>
  <si>
    <t>インターネットを介したウイルス感染やSNSへの書き込みなどのトラブルへの対策をしていますか？</t>
    <phoneticPr fontId="1"/>
  </si>
  <si>
    <t>添付重要情報の保護</t>
    <rPh sb="0" eb="2">
      <t>テンプ</t>
    </rPh>
    <rPh sb="2" eb="4">
      <t>ジュウヨウ</t>
    </rPh>
    <rPh sb="4" eb="6">
      <t>ジョウホウ</t>
    </rPh>
    <rPh sb="7" eb="9">
      <t>ホゴ</t>
    </rPh>
    <phoneticPr fontId="1"/>
  </si>
  <si>
    <t>「5分でできる！情報セキュリティ自社診断」は、情報セキュリティ対策のレベルを数値化し、問題点を見つけるためのツールです。
25の診断項目に答えることで、自社の情報セキュリティの問題を簡単にチェックできます。さらに問題のあった診断項目については、IPAのウェブサイトに公開されているPDF版「5分でできる！情報セキュリティ自社診断」の解説編を参照することで今後どのような対策を実施するべきかを把握することができます。</t>
    <rPh sb="77" eb="79">
      <t>ジシャ</t>
    </rPh>
    <rPh sb="113" eb="115">
      <t>シンダン</t>
    </rPh>
    <rPh sb="134" eb="136">
      <t>コウカイ</t>
    </rPh>
    <rPh sb="144" eb="145">
      <t>バン</t>
    </rPh>
    <rPh sb="188" eb="190">
      <t>ジッシ</t>
    </rPh>
    <phoneticPr fontId="1"/>
  </si>
  <si>
    <t>A1　基本的に"5分でできる情報セキュリティ自社診断"の診断項目や診断結果をどのようにお使いになっても問題はございませんが、IPAの"5分でできる情報セキュリティ自社診断"を利用した旨の明示をお願いします。利用にあたり申請などは不要です。
なお診断結果に基づいてセキュリティコンサルティングを実施することについては問題ありませんが、もし有償でコンサルティングを実施する場合はオリジナルの診断結果や解説編の内容のみをそのままの形で有償で提供することはご遠慮ください。
また独自に設問を追加する場合は独自に追加した部分がどこの部分であるかが利用者に分かるような形でその旨の明記をお願いします。</t>
    <rPh sb="103" eb="105">
      <t>リヨウ</t>
    </rPh>
    <rPh sb="109" eb="111">
      <t>シンセイ</t>
    </rPh>
    <rPh sb="114" eb="116">
      <t>フヨウ</t>
    </rPh>
    <rPh sb="199" eb="201">
      <t>カイセツ</t>
    </rPh>
    <rPh sb="201" eb="202">
      <t>ヘン</t>
    </rPh>
    <rPh sb="203" eb="205">
      <t>ナイヨウ</t>
    </rPh>
    <rPh sb="237" eb="239">
      <t>ドクジ</t>
    </rPh>
    <rPh sb="240" eb="242">
      <t>セツモン</t>
    </rPh>
    <rPh sb="250" eb="252">
      <t>ドクジ</t>
    </rPh>
    <phoneticPr fontId="1"/>
  </si>
  <si>
    <t>重要情報(※2)に対する適切なアクセス制限を行っていますか？
（※2:”重要情報”とは営業秘密など事業に必要で組織にとって価値のある情報や顧客や従業員の個人情報など管理責任を伴う情報のこと）</t>
    <phoneticPr fontId="1"/>
  </si>
  <si>
    <t>選択した回答に対するスコアは下記の通りです。
実施している=4点、　一部実施している=2点、　実施していない=0点、　わからない=-1点</t>
    <phoneticPr fontId="1"/>
  </si>
  <si>
    <t>比較スコア1</t>
    <rPh sb="0" eb="2">
      <t>ヒカク</t>
    </rPh>
    <phoneticPr fontId="1"/>
  </si>
  <si>
    <t>比較スコア2</t>
    <rPh sb="0" eb="2">
      <t>ヒカク</t>
    </rPh>
    <phoneticPr fontId="1"/>
  </si>
  <si>
    <t>5分でできる情報セキュリティ自社診断
診断入力</t>
    <phoneticPr fontId="1"/>
  </si>
  <si>
    <t>5分でできる情報セキュリティ自社診断
診断結果(業種平均比較)</t>
    <rPh sb="19" eb="21">
      <t>シンダン</t>
    </rPh>
    <rPh sb="21" eb="23">
      <t>ケッカ</t>
    </rPh>
    <phoneticPr fontId="1"/>
  </si>
  <si>
    <t>5分でできる情報セキュリティ自社診断
診断結果(自由比較)</t>
    <rPh sb="19" eb="21">
      <t>シンダン</t>
    </rPh>
    <rPh sb="21" eb="23">
      <t>ケッカ</t>
    </rPh>
    <rPh sb="24" eb="26">
      <t>ジユウ</t>
    </rPh>
    <phoneticPr fontId="1"/>
  </si>
  <si>
    <t>本シートでは今回の自社診断結果に対して他の任意の診断結果との比較にご利用ください。比較する診断結果のスコアを比較スコア1や比較スコア2の列に手動で入力してください。</t>
    <rPh sb="9" eb="11">
      <t>ジシャ</t>
    </rPh>
    <rPh sb="11" eb="13">
      <t>シンダン</t>
    </rPh>
    <rPh sb="13" eb="15">
      <t>ケッカ</t>
    </rPh>
    <rPh sb="24" eb="26">
      <t>シンダン</t>
    </rPh>
    <rPh sb="26" eb="28">
      <t>ケッカ</t>
    </rPh>
    <rPh sb="45" eb="47">
      <t>シンダン</t>
    </rPh>
    <rPh sb="47" eb="49">
      <t>ケッカ</t>
    </rPh>
    <rPh sb="68" eb="69">
      <t>レツ</t>
    </rPh>
    <phoneticPr fontId="1"/>
  </si>
  <si>
    <t>上記のSETP1の診断入力を終えると「診断結果1(業種平均比較)」シートと「診断結果2(自由比較)」シートには診断結果として各診断項目のスコアと合計スコアが表示されます。
・「診断結果1(業種平均比較)」シートでは今回の診断結果に対して全業種や任意の業種の平均スコア（※1）との比較ができます。
・「診断結果2(自由比較)」シートでは今回の診断結果に対して任意の診断結果との比較ができます。
　（例：過去の診断結果との比較など）
　比較対象のスコアは手動で入力してください。
（※1）全業種や各業種の平均スコアは2024年7月4日までのオンライン版「5分でできる情報セキュリティ自社診断」での診断入力に基づきます。なおオンライン版「5分でできる情報セキュリティ自社診断」は2024年7月4日をもって公開を停止しました。オンライン版の公開停止に伴い、本Excelに組み込まれている全業種や各業種の平均スコアの更新は今後予定されておりません。</t>
    <rPh sb="0" eb="2">
      <t>ジョウキ</t>
    </rPh>
    <rPh sb="9" eb="11">
      <t>シンダン</t>
    </rPh>
    <rPh sb="11" eb="13">
      <t>ニュウリョク</t>
    </rPh>
    <rPh sb="14" eb="15">
      <t>オ</t>
    </rPh>
    <rPh sb="44" eb="46">
      <t>ジユウ</t>
    </rPh>
    <rPh sb="55" eb="57">
      <t>シンダン</t>
    </rPh>
    <rPh sb="57" eb="59">
      <t>ケッカ</t>
    </rPh>
    <rPh sb="62" eb="63">
      <t>カク</t>
    </rPh>
    <rPh sb="63" eb="65">
      <t>シンダン</t>
    </rPh>
    <rPh sb="65" eb="67">
      <t>コウモク</t>
    </rPh>
    <rPh sb="72" eb="74">
      <t>ゴウケイ</t>
    </rPh>
    <rPh sb="78" eb="80">
      <t>ヒョウジ</t>
    </rPh>
    <rPh sb="200" eb="201">
      <t>レイ</t>
    </rPh>
    <rPh sb="202" eb="204">
      <t>カコ</t>
    </rPh>
    <rPh sb="205" eb="207">
      <t>シンダン</t>
    </rPh>
    <rPh sb="207" eb="209">
      <t>ケッカ</t>
    </rPh>
    <rPh sb="211" eb="213">
      <t>ヒカク</t>
    </rPh>
    <rPh sb="218" eb="220">
      <t>ヒカク</t>
    </rPh>
    <rPh sb="220" eb="222">
      <t>タイショウ</t>
    </rPh>
    <phoneticPr fontId="1"/>
  </si>
  <si>
    <t>「農業・林業」</t>
    <phoneticPr fontId="1"/>
  </si>
  <si>
    <t>「漁業」</t>
    <phoneticPr fontId="1"/>
  </si>
  <si>
    <t>「鉱業・採石業・砂利採取業」</t>
    <phoneticPr fontId="1"/>
  </si>
  <si>
    <t>「建設業」</t>
    <phoneticPr fontId="1"/>
  </si>
  <si>
    <t>「製造業」</t>
    <phoneticPr fontId="1"/>
  </si>
  <si>
    <t>「電気・ガス・熱供給・水道業」</t>
    <phoneticPr fontId="1"/>
  </si>
  <si>
    <t>「情報通信業」</t>
    <phoneticPr fontId="1"/>
  </si>
  <si>
    <t>「運輸業・郵便業」</t>
    <phoneticPr fontId="1"/>
  </si>
  <si>
    <t>「卸売業・小売業」</t>
    <phoneticPr fontId="1"/>
  </si>
  <si>
    <t>「金融業・保険業」</t>
    <phoneticPr fontId="1"/>
  </si>
  <si>
    <t>「不動産業・物品賃貸業」</t>
    <phoneticPr fontId="1"/>
  </si>
  <si>
    <t>「学術研究・専門・技術サービス業」</t>
    <phoneticPr fontId="1"/>
  </si>
  <si>
    <t>「宿泊業・飲食サービス業」</t>
    <phoneticPr fontId="1"/>
  </si>
  <si>
    <t>「生活関連サービス業・娯楽業」</t>
    <phoneticPr fontId="1"/>
  </si>
  <si>
    <t>「教育・学習支援業」</t>
    <phoneticPr fontId="1"/>
  </si>
  <si>
    <t>「医療・福祉」</t>
    <phoneticPr fontId="1"/>
  </si>
  <si>
    <t>「複合サービス事業」</t>
    <phoneticPr fontId="1"/>
  </si>
  <si>
    <t>「サービス業（他に分類されないもの）」</t>
    <phoneticPr fontId="1"/>
  </si>
  <si>
    <t>「公務（他に分類されるものを除く）」</t>
    <phoneticPr fontId="1"/>
  </si>
  <si>
    <t>「分類不能の産業」</t>
    <phoneticPr fontId="1"/>
  </si>
  <si>
    <t>「全社業種」</t>
    <rPh sb="1" eb="3">
      <t>ゼンシャ</t>
    </rPh>
    <rPh sb="3" eb="5">
      <t>ギョウシュ</t>
    </rPh>
    <phoneticPr fontId="1"/>
  </si>
  <si>
    <t>自社診断を実施した全ての企業の平均値との比較です。</t>
    <phoneticPr fontId="1"/>
  </si>
  <si>
    <t>今回の診断で診断スコアが低かった診断項目については、下記の&lt;関連資料1&gt;PDF版「5分でできる！情報セキュリティ自社診断」の解説編を参考に情報セキュリティ対策の改善や強化をしてください。合計スコアが100点満点の方は、下記の&lt;関連資料2&gt;「中小企業の情報セキュリティ対策ガイドライン」を参考に更に自社の情報セキュリティ対策の強化に取り組んでください。</t>
    <rPh sb="0" eb="2">
      <t>コンカイ</t>
    </rPh>
    <rPh sb="3" eb="5">
      <t>シンダン</t>
    </rPh>
    <rPh sb="16" eb="18">
      <t>シンダン</t>
    </rPh>
    <rPh sb="26" eb="28">
      <t>カキ</t>
    </rPh>
    <rPh sb="30" eb="32">
      <t>カンレン</t>
    </rPh>
    <rPh sb="32" eb="34">
      <t>シリョウ</t>
    </rPh>
    <rPh sb="62" eb="64">
      <t>カイセツ</t>
    </rPh>
    <rPh sb="64" eb="65">
      <t>ヘン</t>
    </rPh>
    <rPh sb="83" eb="85">
      <t>キョウカ</t>
    </rPh>
    <rPh sb="93" eb="95">
      <t>ゴウケイ</t>
    </rPh>
    <rPh sb="143" eb="145">
      <t>サンコウ</t>
    </rPh>
    <rPh sb="146" eb="147">
      <t>サラ</t>
    </rPh>
    <rPh sb="148" eb="150">
      <t>ジシャ</t>
    </rPh>
    <phoneticPr fontId="1"/>
  </si>
  <si>
    <t>r002</t>
    <phoneticPr fontId="1"/>
  </si>
  <si>
    <t>5.変更履歴</t>
    <rPh sb="2" eb="4">
      <t>ヘンコウ</t>
    </rPh>
    <rPh sb="4" eb="6">
      <t>リレキ</t>
    </rPh>
    <phoneticPr fontId="1"/>
  </si>
  <si>
    <t>r001</t>
    <phoneticPr fontId="1"/>
  </si>
  <si>
    <t>版数</t>
    <rPh sb="0" eb="2">
      <t>ハンスウ</t>
    </rPh>
    <phoneticPr fontId="1"/>
  </si>
  <si>
    <t>変更事項</t>
    <rPh sb="0" eb="2">
      <t>ヘンコウ</t>
    </rPh>
    <rPh sb="2" eb="4">
      <t>ジコウ</t>
    </rPh>
    <phoneticPr fontId="1"/>
  </si>
  <si>
    <t>日付</t>
    <rPh sb="0" eb="2">
      <t>ヒヅケ</t>
    </rPh>
    <phoneticPr fontId="1"/>
  </si>
  <si>
    <t>新規公開</t>
    <rPh sb="0" eb="2">
      <t>シンキ</t>
    </rPh>
    <rPh sb="2" eb="4">
      <t>コウカイ</t>
    </rPh>
    <phoneticPr fontId="1"/>
  </si>
  <si>
    <t>診断結果1(業種平均比較)シートで漁業の1-1 アップデートの平均スコアが表示されない問題を修正</t>
    <rPh sb="17" eb="19">
      <t>ギョギョウ</t>
    </rPh>
    <rPh sb="31" eb="33">
      <t>ヘイキン</t>
    </rPh>
    <rPh sb="37" eb="39">
      <t>ヒョウジ</t>
    </rPh>
    <rPh sb="43" eb="45">
      <t>モンダイ</t>
    </rPh>
    <rPh sb="46" eb="48">
      <t>シュウセイ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</si>
</sst>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 "/>
    <numFmt numFmtId="177" formatCode="0.00&quot;点&quot;"/>
    <numFmt numFmtId="178" formatCode="0&quot;点&quot;"/>
    <numFmt numFmtId="179" formatCode="[$-F800]dddd\,\ mmmm\ dd\,\ yyyy"/>
  </numFmts>
  <fonts count="31">
    <font>
      <sz val="11"/>
      <color theme="1"/>
      <name val="Yu Gothic"/>
      <family val="2"/>
      <scheme val="minor"/>
    </font>
    <font>
      <sz val="6"/>
      <name val="Yu Gothic"/>
      <family val="3"/>
      <charset val="128"/>
      <scheme val="minor"/>
    </font>
    <font>
      <sz val="10"/>
      <color theme="1"/>
      <name val="Yu Gothic"/>
      <family val="2"/>
      <scheme val="minor"/>
    </font>
    <font>
      <sz val="10"/>
      <color theme="1"/>
      <name val="Yu Gothic"/>
      <family val="3"/>
      <charset val="128"/>
      <scheme val="minor"/>
    </font>
    <font>
      <u/>
      <sz val="11"/>
      <color theme="10"/>
      <name val="Yu Gothic"/>
      <family val="2"/>
      <scheme val="minor"/>
    </font>
    <font>
      <sz val="12"/>
      <color theme="1"/>
      <name val="Yu Gothic"/>
      <family val="3"/>
      <charset val="128"/>
      <scheme val="minor"/>
    </font>
    <font>
      <sz val="14"/>
      <color theme="1"/>
      <name val="Yu Gothic"/>
      <family val="3"/>
      <charset val="128"/>
      <scheme val="minor"/>
    </font>
    <font>
      <b/>
      <sz val="11"/>
      <color theme="1"/>
      <name val="Yu Gothic"/>
      <family val="3"/>
      <charset val="128"/>
      <scheme val="minor"/>
    </font>
    <font>
      <b/>
      <sz val="14"/>
      <color theme="1"/>
      <name val="Yu Gothic"/>
      <family val="3"/>
      <charset val="128"/>
      <scheme val="minor"/>
    </font>
    <font>
      <b/>
      <sz val="11"/>
      <color theme="0"/>
      <name val="Yu Gothic"/>
      <family val="3"/>
      <charset val="128"/>
      <scheme val="minor"/>
    </font>
    <font>
      <b/>
      <sz val="11"/>
      <color theme="0"/>
      <name val="メイリオ"/>
      <family val="3"/>
      <charset val="128"/>
    </font>
    <font>
      <sz val="11"/>
      <color theme="1"/>
      <name val="メイリオ"/>
      <family val="3"/>
      <charset val="128"/>
    </font>
    <font>
      <sz val="16"/>
      <color rgb="FFFF0000"/>
      <name val="メイリオ"/>
      <family val="3"/>
      <charset val="128"/>
    </font>
    <font>
      <sz val="11"/>
      <color theme="0"/>
      <name val="メイリオ"/>
      <family val="3"/>
      <charset val="128"/>
    </font>
    <font>
      <sz val="16"/>
      <color rgb="FF97B55D"/>
      <name val="メイリオ"/>
      <family val="3"/>
      <charset val="128"/>
    </font>
    <font>
      <sz val="16"/>
      <color rgb="FFE1AD45"/>
      <name val="メイリオ"/>
      <family val="3"/>
      <charset val="128"/>
    </font>
    <font>
      <sz val="16"/>
      <color rgb="FFDA7A41"/>
      <name val="メイリオ"/>
      <family val="3"/>
      <charset val="128"/>
    </font>
    <font>
      <b/>
      <sz val="16"/>
      <color theme="1"/>
      <name val="メイリオ"/>
      <family val="3"/>
      <charset val="128"/>
    </font>
    <font>
      <b/>
      <sz val="20"/>
      <color theme="0"/>
      <name val="Yu Gothic"/>
      <family val="3"/>
      <charset val="128"/>
      <scheme val="minor"/>
    </font>
    <font>
      <b/>
      <sz val="20"/>
      <color theme="1"/>
      <name val="Yu Gothic"/>
      <family val="3"/>
      <charset val="128"/>
      <scheme val="minor"/>
    </font>
    <font>
      <b/>
      <sz val="14"/>
      <name val="Yu Gothic"/>
      <family val="3"/>
      <charset val="128"/>
      <scheme val="minor"/>
    </font>
    <font>
      <b/>
      <sz val="11"/>
      <name val="Yu Gothic"/>
      <family val="3"/>
      <charset val="128"/>
      <scheme val="minor"/>
    </font>
    <font>
      <b/>
      <sz val="8"/>
      <color theme="0"/>
      <name val="Yu Gothic"/>
      <family val="3"/>
      <charset val="128"/>
      <scheme val="minor"/>
    </font>
    <font>
      <b/>
      <sz val="16"/>
      <color theme="1"/>
      <name val="Yu Gothic"/>
      <family val="3"/>
      <charset val="128"/>
      <scheme val="minor"/>
    </font>
    <font>
      <b/>
      <sz val="13"/>
      <color theme="1"/>
      <name val="Yu Gothic"/>
      <family val="3"/>
      <charset val="128"/>
      <scheme val="minor"/>
    </font>
    <font>
      <u/>
      <sz val="10"/>
      <color theme="10"/>
      <name val="Yu Gothic"/>
      <family val="2"/>
      <scheme val="minor"/>
    </font>
    <font>
      <u/>
      <sz val="11"/>
      <color theme="0"/>
      <name val="メイリオ"/>
      <family val="3"/>
      <charset val="128"/>
    </font>
    <font>
      <b/>
      <sz val="24"/>
      <color theme="0"/>
      <name val="Yu Gothic"/>
      <family val="3"/>
      <charset val="128"/>
      <scheme val="minor"/>
    </font>
    <font>
      <sz val="11"/>
      <color theme="1"/>
      <name val="Yu Gothic"/>
      <family val="3"/>
      <charset val="128"/>
      <scheme val="minor"/>
    </font>
    <font>
      <sz val="11"/>
      <name val="Yu Gothic"/>
      <family val="3"/>
      <charset val="128"/>
      <scheme val="minor"/>
    </font>
    <font>
      <b/>
      <sz val="18"/>
      <color theme="0"/>
      <name val="Yu Gothic"/>
      <family val="3"/>
      <charset val="128"/>
      <scheme val="minor"/>
    </font>
  </fonts>
  <fills count="17">
    <fill>
      <patternFill patternType="none"/>
    </fill>
    <fill>
      <patternFill patternType="gray125"/>
    </fill>
    <fill>
      <patternFill patternType="solid">
        <fgColor theme="8"/>
        <bgColor indexed="64"/>
      </patternFill>
    </fill>
    <fill>
      <patternFill patternType="solid">
        <fgColor theme="9" tint="0.79998168889431442"/>
        <bgColor indexed="64"/>
      </patternFill>
    </fill>
    <fill>
      <patternFill patternType="solid">
        <fgColor rgb="FFD03936"/>
        <bgColor indexed="64"/>
      </patternFill>
    </fill>
    <fill>
      <patternFill patternType="solid">
        <fgColor rgb="FFDA7A41"/>
        <bgColor indexed="64"/>
      </patternFill>
    </fill>
    <fill>
      <patternFill patternType="solid">
        <fgColor rgb="FFE1AD45"/>
        <bgColor indexed="64"/>
      </patternFill>
    </fill>
    <fill>
      <patternFill patternType="solid">
        <fgColor rgb="FF97B55D"/>
        <bgColor indexed="64"/>
      </patternFill>
    </fill>
    <fill>
      <patternFill patternType="solid">
        <fgColor rgb="FFECECEC"/>
        <bgColor indexed="64"/>
      </patternFill>
    </fill>
    <fill>
      <patternFill patternType="solid">
        <fgColor rgb="FF7D7D80"/>
        <bgColor indexed="64"/>
      </patternFill>
    </fill>
    <fill>
      <patternFill patternType="solid">
        <fgColor rgb="FFF08200"/>
        <bgColor indexed="64"/>
      </patternFill>
    </fill>
    <fill>
      <patternFill patternType="solid">
        <fgColor rgb="FFC39744"/>
        <bgColor indexed="64"/>
      </patternFill>
    </fill>
    <fill>
      <patternFill patternType="solid">
        <fgColor rgb="FF925CA3"/>
        <bgColor indexed="64"/>
      </patternFill>
    </fill>
    <fill>
      <patternFill patternType="solid">
        <fgColor rgb="FFFCE0D0"/>
        <bgColor indexed="64"/>
      </patternFill>
    </fill>
    <fill>
      <patternFill patternType="solid">
        <fgColor theme="0"/>
        <bgColor indexed="64"/>
      </patternFill>
    </fill>
    <fill>
      <patternFill patternType="solid">
        <fgColor rgb="FFD12233"/>
        <bgColor indexed="64"/>
      </patternFill>
    </fill>
    <fill>
      <patternFill patternType="solid">
        <fgColor theme="0" tint="-4.9989318521683403E-2"/>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style="thin">
        <color theme="0" tint="-0.249977111117893"/>
      </right>
      <top/>
      <bottom/>
      <diagonal/>
    </border>
    <border>
      <left style="thin">
        <color theme="0" tint="-0.249977111117893"/>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theme="0" tint="-0.249977111117893"/>
      </left>
      <right style="thin">
        <color theme="0" tint="-0.249977111117893"/>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style="thin">
        <color indexed="64"/>
      </left>
      <right style="thin">
        <color indexed="64"/>
      </right>
      <top/>
      <bottom style="thin">
        <color indexed="64"/>
      </bottom>
      <diagonal/>
    </border>
    <border>
      <left style="thin">
        <color theme="0" tint="-0.499984740745262"/>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theme="9" tint="-0.249977111117893"/>
      </left>
      <right style="thin">
        <color indexed="64"/>
      </right>
      <top style="thick">
        <color theme="9" tint="-0.249977111117893"/>
      </top>
      <bottom style="thick">
        <color theme="9" tint="-0.249977111117893"/>
      </bottom>
      <diagonal/>
    </border>
    <border>
      <left style="thin">
        <color indexed="64"/>
      </left>
      <right style="thin">
        <color indexed="64"/>
      </right>
      <top style="thick">
        <color theme="9" tint="-0.249977111117893"/>
      </top>
      <bottom style="thick">
        <color theme="9" tint="-0.249977111117893"/>
      </bottom>
      <diagonal/>
    </border>
    <border>
      <left style="thin">
        <color indexed="64"/>
      </left>
      <right style="thick">
        <color theme="9" tint="-0.249977111117893"/>
      </right>
      <top style="thick">
        <color theme="9" tint="-0.249977111117893"/>
      </top>
      <bottom style="thick">
        <color theme="9" tint="-0.249977111117893"/>
      </bottom>
      <diagonal/>
    </border>
  </borders>
  <cellStyleXfs count="2">
    <xf numFmtId="0" fontId="0" fillId="0" borderId="0"/>
    <xf numFmtId="0" fontId="4" fillId="0" borderId="0" applyNumberFormat="0" applyFill="0" applyBorder="0" applyAlignment="0" applyProtection="0"/>
  </cellStyleXfs>
  <cellXfs count="170">
    <xf numFmtId="0" fontId="0" fillId="0" borderId="0" xfId="0"/>
    <xf numFmtId="0" fontId="0" fillId="0" borderId="0" xfId="0" applyAlignment="1">
      <alignment vertical="top" wrapText="1"/>
    </xf>
    <xf numFmtId="0" fontId="0" fillId="0" borderId="0" xfId="0" applyAlignment="1">
      <alignment vertical="top"/>
    </xf>
    <xf numFmtId="0" fontId="0" fillId="0" borderId="0" xfId="0" applyAlignment="1">
      <alignment vertical="center"/>
    </xf>
    <xf numFmtId="176" fontId="0" fillId="0" borderId="0" xfId="0" applyNumberFormat="1" applyAlignment="1">
      <alignment vertical="center"/>
    </xf>
    <xf numFmtId="0" fontId="0" fillId="0" borderId="0" xfId="0" applyNumberFormat="1"/>
    <xf numFmtId="0" fontId="0" fillId="0" borderId="0" xfId="0" applyAlignment="1">
      <alignment vertical="center" wrapText="1"/>
    </xf>
    <xf numFmtId="0" fontId="0" fillId="0" borderId="0" xfId="0" applyAlignment="1">
      <alignment wrapText="1"/>
    </xf>
    <xf numFmtId="0" fontId="3" fillId="0" borderId="0" xfId="0" applyFont="1" applyAlignment="1">
      <alignment vertical="top" wrapText="1"/>
    </xf>
    <xf numFmtId="0" fontId="0" fillId="0" borderId="1" xfId="0" applyBorder="1" applyAlignment="1">
      <alignment horizontal="center"/>
    </xf>
    <xf numFmtId="0" fontId="0" fillId="0" borderId="1" xfId="0" applyBorder="1"/>
    <xf numFmtId="0" fontId="0" fillId="0" borderId="0" xfId="0" applyAlignment="1">
      <alignment vertical="top" textRotation="255"/>
    </xf>
    <xf numFmtId="0" fontId="0" fillId="0" borderId="1" xfId="0" applyBorder="1" applyAlignment="1">
      <alignment vertical="top"/>
    </xf>
    <xf numFmtId="0" fontId="0" fillId="0" borderId="0" xfId="0" applyBorder="1" applyAlignment="1"/>
    <xf numFmtId="0" fontId="5" fillId="0" borderId="1" xfId="0" applyFont="1" applyBorder="1" applyAlignment="1">
      <alignment vertical="top"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1" xfId="0" applyBorder="1" applyAlignment="1">
      <alignment vertical="center"/>
    </xf>
    <xf numFmtId="0" fontId="0" fillId="0" borderId="0" xfId="0" applyAlignment="1">
      <alignment horizontal="left" vertical="top" wrapText="1"/>
    </xf>
    <xf numFmtId="0" fontId="0" fillId="0" borderId="0" xfId="0" applyAlignment="1">
      <alignment horizontal="left" vertical="top"/>
    </xf>
    <xf numFmtId="0" fontId="0" fillId="0" borderId="0" xfId="0" applyNumberFormat="1" applyAlignment="1">
      <alignment vertical="top"/>
    </xf>
    <xf numFmtId="0" fontId="0" fillId="0" borderId="1" xfId="0" applyBorder="1" applyAlignment="1">
      <alignment vertical="center" wrapText="1"/>
    </xf>
    <xf numFmtId="176" fontId="0" fillId="0" borderId="1" xfId="0" applyNumberFormat="1" applyBorder="1" applyAlignment="1">
      <alignment vertical="center"/>
    </xf>
    <xf numFmtId="0" fontId="23" fillId="0" borderId="0" xfId="0" applyFont="1"/>
    <xf numFmtId="0" fontId="12" fillId="0" borderId="0" xfId="0" applyFont="1" applyBorder="1" applyAlignment="1">
      <alignment horizontal="center" vertical="center" wrapText="1"/>
    </xf>
    <xf numFmtId="49" fontId="0" fillId="0" borderId="8" xfId="0" applyNumberFormat="1" applyBorder="1"/>
    <xf numFmtId="0" fontId="0" fillId="0" borderId="8" xfId="0" applyBorder="1"/>
    <xf numFmtId="0" fontId="17" fillId="0" borderId="0" xfId="0" applyFont="1" applyBorder="1" applyAlignment="1">
      <alignment horizontal="center" vertical="center" wrapText="1"/>
    </xf>
    <xf numFmtId="0" fontId="0" fillId="14" borderId="0" xfId="0" applyFill="1" applyAlignment="1">
      <alignment horizontal="left" vertical="top" wrapText="1"/>
    </xf>
    <xf numFmtId="0" fontId="0" fillId="14" borderId="0" xfId="0" applyFill="1" applyAlignment="1">
      <alignment horizontal="right" vertical="top" wrapText="1"/>
    </xf>
    <xf numFmtId="0" fontId="0" fillId="14" borderId="0" xfId="0" applyFill="1" applyAlignment="1">
      <alignment horizontal="left" vertical="top" wrapText="1"/>
    </xf>
    <xf numFmtId="0" fontId="7" fillId="14" borderId="0" xfId="0" applyFont="1" applyFill="1" applyAlignment="1">
      <alignment horizontal="left" vertical="top" wrapText="1"/>
    </xf>
    <xf numFmtId="0" fontId="4" fillId="0" borderId="0" xfId="1"/>
    <xf numFmtId="0" fontId="0" fillId="0" borderId="0" xfId="0" applyAlignment="1">
      <alignment horizontal="left" vertical="center"/>
    </xf>
    <xf numFmtId="0" fontId="19" fillId="14" borderId="0" xfId="0" applyFont="1" applyFill="1" applyAlignment="1">
      <alignment horizontal="center" vertical="center" wrapText="1"/>
    </xf>
    <xf numFmtId="0" fontId="17" fillId="14" borderId="0" xfId="0" applyFont="1" applyFill="1" applyBorder="1" applyAlignment="1">
      <alignment horizontal="center" vertical="center" wrapText="1"/>
    </xf>
    <xf numFmtId="0" fontId="12" fillId="14" borderId="0" xfId="0" applyFont="1" applyFill="1" applyBorder="1" applyAlignment="1">
      <alignment horizontal="center" vertical="center" wrapText="1"/>
    </xf>
    <xf numFmtId="0" fontId="25" fillId="14" borderId="0" xfId="1" applyFont="1" applyFill="1" applyBorder="1" applyAlignment="1">
      <alignment horizontal="left" vertical="center" wrapText="1"/>
    </xf>
    <xf numFmtId="0" fontId="25" fillId="14" borderId="0" xfId="1" applyFont="1" applyFill="1" applyAlignment="1">
      <alignment horizontal="left" vertical="center" wrapText="1"/>
    </xf>
    <xf numFmtId="0" fontId="0" fillId="14" borderId="0" xfId="0" applyFill="1" applyAlignment="1">
      <alignment horizontal="left" vertical="center" wrapText="1"/>
    </xf>
    <xf numFmtId="0" fontId="13" fillId="14" borderId="3" xfId="0" applyFont="1" applyFill="1" applyBorder="1" applyAlignment="1">
      <alignment horizontal="left" vertical="center" wrapText="1"/>
    </xf>
    <xf numFmtId="0" fontId="13" fillId="14" borderId="0" xfId="0" applyFont="1" applyFill="1" applyBorder="1" applyAlignment="1">
      <alignment horizontal="left" vertical="center" wrapText="1"/>
    </xf>
    <xf numFmtId="0" fontId="13" fillId="14" borderId="2" xfId="0" applyFont="1" applyFill="1" applyBorder="1" applyAlignment="1">
      <alignment horizontal="left" vertical="center" wrapText="1"/>
    </xf>
    <xf numFmtId="0" fontId="17" fillId="14" borderId="0" xfId="0" applyFont="1" applyFill="1" applyBorder="1" applyAlignment="1">
      <alignment horizontal="center" vertical="center"/>
    </xf>
    <xf numFmtId="0" fontId="10" fillId="14" borderId="9" xfId="0" applyFont="1" applyFill="1" applyBorder="1" applyAlignment="1">
      <alignment horizontal="center" vertical="center"/>
    </xf>
    <xf numFmtId="0" fontId="11" fillId="14" borderId="3" xfId="0" applyFont="1" applyFill="1" applyBorder="1" applyAlignment="1">
      <alignment horizontal="left" vertical="center" wrapText="1"/>
    </xf>
    <xf numFmtId="0" fontId="11" fillId="14" borderId="0" xfId="0" applyFont="1" applyFill="1" applyBorder="1" applyAlignment="1">
      <alignment horizontal="left" vertical="center" wrapText="1"/>
    </xf>
    <xf numFmtId="0" fontId="11" fillId="14" borderId="2" xfId="0" applyFont="1" applyFill="1" applyBorder="1" applyAlignment="1">
      <alignment horizontal="left" vertical="center" wrapText="1"/>
    </xf>
    <xf numFmtId="0" fontId="16" fillId="14" borderId="3" xfId="0" applyFont="1" applyFill="1" applyBorder="1" applyAlignment="1">
      <alignment horizontal="center" vertical="center" wrapText="1"/>
    </xf>
    <xf numFmtId="0" fontId="0" fillId="14" borderId="0" xfId="0" applyFill="1" applyAlignment="1">
      <alignment vertical="center"/>
    </xf>
    <xf numFmtId="0" fontId="10" fillId="14" borderId="9" xfId="0" applyFont="1" applyFill="1" applyBorder="1" applyAlignment="1">
      <alignment horizontal="left" vertical="center" wrapText="1"/>
    </xf>
    <xf numFmtId="0" fontId="11" fillId="14" borderId="3" xfId="0" applyFont="1" applyFill="1" applyBorder="1" applyAlignment="1">
      <alignment vertical="center" wrapText="1"/>
    </xf>
    <xf numFmtId="0" fontId="11" fillId="14" borderId="0" xfId="0" applyFont="1" applyFill="1" applyBorder="1" applyAlignment="1">
      <alignment vertical="center" wrapText="1"/>
    </xf>
    <xf numFmtId="0" fontId="10" fillId="14" borderId="0" xfId="0" applyFont="1" applyFill="1" applyBorder="1" applyAlignment="1">
      <alignment horizontal="left" vertical="center"/>
    </xf>
    <xf numFmtId="0" fontId="15" fillId="14" borderId="0" xfId="0" applyFont="1" applyFill="1" applyBorder="1" applyAlignment="1">
      <alignment horizontal="center" vertical="center" wrapText="1"/>
    </xf>
    <xf numFmtId="0" fontId="2" fillId="14" borderId="0" xfId="0" applyFont="1" applyFill="1" applyBorder="1" applyAlignment="1">
      <alignment horizontal="left" vertical="center" wrapText="1"/>
    </xf>
    <xf numFmtId="0" fontId="0" fillId="14" borderId="0" xfId="0" applyFill="1"/>
    <xf numFmtId="0" fontId="10" fillId="4" borderId="10" xfId="0" applyFont="1" applyFill="1" applyBorder="1" applyAlignment="1">
      <alignment horizontal="left" vertical="center" wrapText="1"/>
    </xf>
    <xf numFmtId="0" fontId="0" fillId="0" borderId="0" xfId="0" applyAlignment="1">
      <alignment horizontal="left" vertical="top" wrapText="1"/>
    </xf>
    <xf numFmtId="0" fontId="0" fillId="13" borderId="1" xfId="0" applyFill="1" applyBorder="1" applyAlignment="1">
      <alignment vertical="top"/>
    </xf>
    <xf numFmtId="0" fontId="0" fillId="13" borderId="1" xfId="0" applyFill="1" applyBorder="1" applyAlignment="1">
      <alignment vertical="top" wrapText="1"/>
    </xf>
    <xf numFmtId="0" fontId="0" fillId="13" borderId="8" xfId="0" applyFill="1" applyBorder="1" applyAlignment="1">
      <alignment vertical="top"/>
    </xf>
    <xf numFmtId="0" fontId="7" fillId="0" borderId="1" xfId="0" applyFont="1" applyBorder="1" applyAlignment="1">
      <alignment vertical="center" wrapText="1"/>
    </xf>
    <xf numFmtId="178" fontId="7" fillId="0" borderId="1" xfId="0" applyNumberFormat="1" applyFont="1" applyBorder="1" applyAlignment="1">
      <alignment horizontal="center" vertical="center" wrapText="1"/>
    </xf>
    <xf numFmtId="177" fontId="7" fillId="0" borderId="1" xfId="0" applyNumberFormat="1" applyFont="1" applyBorder="1" applyAlignment="1">
      <alignment horizontal="center" vertical="center"/>
    </xf>
    <xf numFmtId="0" fontId="22" fillId="10" borderId="8" xfId="0" applyFont="1" applyFill="1" applyBorder="1" applyAlignment="1">
      <alignment horizontal="center" vertical="center" wrapText="1"/>
    </xf>
    <xf numFmtId="0" fontId="22" fillId="11" borderId="8" xfId="0" applyFont="1" applyFill="1" applyBorder="1" applyAlignment="1">
      <alignment horizontal="center" vertical="center" wrapText="1"/>
    </xf>
    <xf numFmtId="0" fontId="22" fillId="12" borderId="8" xfId="0" applyFont="1" applyFill="1" applyBorder="1" applyAlignment="1">
      <alignment horizontal="center" vertical="center" wrapText="1"/>
    </xf>
    <xf numFmtId="0" fontId="28" fillId="0" borderId="0" xfId="0" applyFont="1"/>
    <xf numFmtId="0" fontId="0" fillId="0" borderId="1" xfId="0" applyNumberFormat="1" applyBorder="1" applyAlignment="1">
      <alignment horizontal="center"/>
    </xf>
    <xf numFmtId="49" fontId="0" fillId="0" borderId="1" xfId="0" applyNumberFormat="1" applyBorder="1"/>
    <xf numFmtId="0" fontId="0" fillId="0" borderId="1" xfId="0" applyNumberFormat="1" applyBorder="1"/>
    <xf numFmtId="0" fontId="0" fillId="0" borderId="1" xfId="0" applyBorder="1" applyAlignment="1">
      <alignment wrapText="1"/>
    </xf>
    <xf numFmtId="0" fontId="20" fillId="13" borderId="1" xfId="0" applyFont="1" applyFill="1" applyBorder="1" applyAlignment="1">
      <alignment horizontal="center" vertical="center" wrapText="1"/>
    </xf>
    <xf numFmtId="0" fontId="20" fillId="13" borderId="1" xfId="0" applyFont="1" applyFill="1" applyBorder="1" applyAlignment="1">
      <alignment vertical="center" wrapText="1"/>
    </xf>
    <xf numFmtId="0" fontId="5" fillId="0" borderId="6" xfId="0" applyFont="1" applyBorder="1" applyAlignment="1">
      <alignment vertical="top" wrapText="1"/>
    </xf>
    <xf numFmtId="0" fontId="9" fillId="10" borderId="8" xfId="0" applyFont="1" applyFill="1" applyBorder="1" applyAlignment="1">
      <alignment horizontal="center" vertical="center" wrapText="1"/>
    </xf>
    <xf numFmtId="0" fontId="9" fillId="11" borderId="8" xfId="0" applyFont="1" applyFill="1" applyBorder="1" applyAlignment="1">
      <alignment horizontal="center" vertical="center" wrapText="1"/>
    </xf>
    <xf numFmtId="0" fontId="9" fillId="12" borderId="8" xfId="0" applyFont="1" applyFill="1" applyBorder="1" applyAlignment="1">
      <alignment horizontal="center" vertical="center" wrapText="1"/>
    </xf>
    <xf numFmtId="0" fontId="0" fillId="0" borderId="1" xfId="0" applyBorder="1" applyAlignment="1">
      <alignment horizontal="center" shrinkToFit="1"/>
    </xf>
    <xf numFmtId="0" fontId="5" fillId="0" borderId="1" xfId="0" applyFont="1" applyBorder="1" applyAlignment="1">
      <alignment horizontal="center" vertical="top" wrapText="1"/>
    </xf>
    <xf numFmtId="0" fontId="0" fillId="0" borderId="1" xfId="0" applyBorder="1" applyAlignment="1">
      <alignment horizontal="center" vertical="center" shrinkToFit="1"/>
    </xf>
    <xf numFmtId="0" fontId="0" fillId="0" borderId="6" xfId="0" applyBorder="1" applyAlignment="1">
      <alignment horizontal="left" vertical="center"/>
    </xf>
    <xf numFmtId="178" fontId="0" fillId="0" borderId="1" xfId="0" applyNumberFormat="1" applyBorder="1" applyAlignment="1">
      <alignment horizontal="center" vertical="center" shrinkToFit="1"/>
    </xf>
    <xf numFmtId="177" fontId="0" fillId="0" borderId="1" xfId="0" applyNumberFormat="1" applyBorder="1" applyAlignment="1">
      <alignment horizontal="center" vertical="center"/>
    </xf>
    <xf numFmtId="0" fontId="0" fillId="0" borderId="6" xfId="0" applyBorder="1"/>
    <xf numFmtId="0" fontId="0" fillId="0" borderId="1" xfId="0" applyBorder="1" applyAlignment="1">
      <alignment horizontal="left" vertical="top" wrapText="1"/>
    </xf>
    <xf numFmtId="179" fontId="0" fillId="0" borderId="1" xfId="0" applyNumberFormat="1" applyBorder="1" applyAlignment="1">
      <alignment horizontal="left" vertical="top" wrapText="1"/>
    </xf>
    <xf numFmtId="0" fontId="0" fillId="16" borderId="1" xfId="0" applyFill="1" applyBorder="1" applyAlignment="1">
      <alignment horizontal="left" vertical="top" wrapText="1"/>
    </xf>
    <xf numFmtId="0" fontId="0" fillId="16" borderId="1" xfId="0" applyFill="1" applyBorder="1" applyAlignment="1">
      <alignment vertical="top" wrapText="1"/>
    </xf>
    <xf numFmtId="31" fontId="0" fillId="0" borderId="1" xfId="0" applyNumberFormat="1" applyBorder="1" applyAlignment="1">
      <alignment horizontal="left" vertical="top" wrapText="1"/>
    </xf>
    <xf numFmtId="0" fontId="0" fillId="14" borderId="0" xfId="0" applyFill="1" applyAlignment="1">
      <alignment horizontal="left" vertical="top" wrapText="1"/>
    </xf>
    <xf numFmtId="0" fontId="7" fillId="14" borderId="1" xfId="0" applyFont="1" applyFill="1" applyBorder="1" applyAlignment="1">
      <alignment horizontal="left" vertical="top" wrapText="1"/>
    </xf>
    <xf numFmtId="0" fontId="0" fillId="0" borderId="0" xfId="0" applyAlignment="1">
      <alignment horizontal="center" vertical="top" wrapText="1"/>
    </xf>
    <xf numFmtId="0" fontId="4" fillId="14" borderId="0" xfId="1" applyFill="1" applyAlignment="1">
      <alignment horizontal="left" vertical="center" wrapText="1"/>
    </xf>
    <xf numFmtId="0" fontId="28" fillId="14" borderId="0" xfId="0" applyFont="1" applyFill="1" applyAlignment="1">
      <alignment horizontal="left" vertical="center" wrapText="1"/>
    </xf>
    <xf numFmtId="0" fontId="27" fillId="15" borderId="0" xfId="0" applyFont="1" applyFill="1" applyAlignment="1">
      <alignment horizontal="center" vertical="center" wrapText="1"/>
    </xf>
    <xf numFmtId="0" fontId="7" fillId="14" borderId="0" xfId="0" applyFont="1" applyFill="1" applyAlignment="1">
      <alignment horizontal="left" vertical="top" wrapText="1"/>
    </xf>
    <xf numFmtId="0" fontId="0" fillId="0" borderId="1" xfId="0" applyBorder="1" applyAlignment="1">
      <alignment horizontal="left" vertical="top" wrapText="1"/>
    </xf>
    <xf numFmtId="0" fontId="0" fillId="16" borderId="1" xfId="0" applyFill="1" applyBorder="1" applyAlignment="1">
      <alignment horizontal="left" vertical="top" wrapText="1"/>
    </xf>
    <xf numFmtId="0" fontId="0" fillId="14" borderId="4" xfId="0" applyFill="1" applyBorder="1" applyAlignment="1">
      <alignment horizontal="left" vertical="top" wrapText="1"/>
    </xf>
    <xf numFmtId="0" fontId="0" fillId="14" borderId="5" xfId="0" applyFill="1" applyBorder="1" applyAlignment="1">
      <alignment horizontal="left" vertical="top" wrapText="1"/>
    </xf>
    <xf numFmtId="0" fontId="0" fillId="14" borderId="6" xfId="0" applyFill="1" applyBorder="1" applyAlignment="1">
      <alignment horizontal="left" vertical="top" wrapText="1"/>
    </xf>
    <xf numFmtId="0" fontId="0" fillId="14" borderId="0" xfId="0" applyFill="1" applyAlignment="1">
      <alignment horizontal="center" vertical="top" wrapText="1"/>
    </xf>
    <xf numFmtId="0" fontId="0" fillId="14" borderId="1" xfId="0" applyFill="1" applyBorder="1" applyAlignment="1">
      <alignment horizontal="left" vertical="top" wrapText="1"/>
    </xf>
    <xf numFmtId="0" fontId="22" fillId="12" borderId="12" xfId="0" applyFont="1" applyFill="1" applyBorder="1" applyAlignment="1">
      <alignment horizontal="center" vertical="top" textRotation="255" wrapText="1"/>
    </xf>
    <xf numFmtId="0" fontId="22" fillId="12" borderId="1" xfId="0" applyFont="1" applyFill="1" applyBorder="1" applyAlignment="1">
      <alignment horizontal="center" vertical="top" textRotation="255" wrapText="1"/>
    </xf>
    <xf numFmtId="0" fontId="20" fillId="13" borderId="8" xfId="0" applyFont="1" applyFill="1" applyBorder="1" applyAlignment="1">
      <alignment horizontal="center" vertical="center" wrapText="1"/>
    </xf>
    <xf numFmtId="0" fontId="20" fillId="13" borderId="1"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24" fillId="0" borderId="0" xfId="0" applyFont="1" applyBorder="1" applyAlignment="1">
      <alignment horizontal="left" vertical="top" wrapText="1"/>
    </xf>
    <xf numFmtId="0" fontId="24" fillId="0" borderId="7" xfId="0" applyFont="1" applyBorder="1" applyAlignment="1">
      <alignment horizontal="left" vertical="top" wrapText="1"/>
    </xf>
    <xf numFmtId="0" fontId="9" fillId="10" borderId="12" xfId="0" applyFont="1" applyFill="1" applyBorder="1" applyAlignment="1">
      <alignment horizontal="center" vertical="top" textRotation="255" wrapText="1"/>
    </xf>
    <xf numFmtId="0" fontId="9" fillId="10" borderId="1" xfId="0" applyFont="1" applyFill="1" applyBorder="1" applyAlignment="1">
      <alignment horizontal="center" vertical="top" textRotation="255" wrapText="1"/>
    </xf>
    <xf numFmtId="0" fontId="9" fillId="11" borderId="12" xfId="0" applyFont="1" applyFill="1" applyBorder="1" applyAlignment="1">
      <alignment horizontal="center" vertical="top" textRotation="255" wrapText="1"/>
    </xf>
    <xf numFmtId="0" fontId="9" fillId="11" borderId="1" xfId="0" applyFont="1" applyFill="1" applyBorder="1" applyAlignment="1">
      <alignment horizontal="center" vertical="top" textRotation="255" wrapText="1"/>
    </xf>
    <xf numFmtId="0" fontId="25" fillId="0" borderId="10" xfId="1" applyFont="1" applyFill="1" applyBorder="1" applyAlignment="1">
      <alignment horizontal="left" vertical="center" wrapText="1"/>
    </xf>
    <xf numFmtId="0" fontId="16" fillId="0" borderId="0" xfId="0" applyFont="1" applyBorder="1" applyAlignment="1">
      <alignment horizontal="center" vertical="center" wrapText="1"/>
    </xf>
    <xf numFmtId="0" fontId="15" fillId="0" borderId="0" xfId="0" applyFont="1" applyBorder="1" applyAlignment="1">
      <alignment horizontal="center" vertical="center" wrapText="1"/>
    </xf>
    <xf numFmtId="0" fontId="11" fillId="8" borderId="10" xfId="0" applyFont="1" applyFill="1" applyBorder="1" applyAlignment="1">
      <alignment vertical="center" wrapText="1"/>
    </xf>
    <xf numFmtId="0" fontId="13" fillId="9" borderId="10"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17" fillId="0" borderId="11" xfId="0" applyFont="1" applyBorder="1" applyAlignment="1">
      <alignment horizontal="center" vertical="center"/>
    </xf>
    <xf numFmtId="0" fontId="10" fillId="5" borderId="10" xfId="0" applyFont="1" applyFill="1" applyBorder="1" applyAlignment="1">
      <alignment horizontal="left" vertical="center"/>
    </xf>
    <xf numFmtId="0" fontId="11" fillId="8" borderId="10" xfId="0" applyFont="1" applyFill="1" applyBorder="1" applyAlignment="1">
      <alignment horizontal="left" vertical="center" wrapText="1"/>
    </xf>
    <xf numFmtId="0" fontId="17" fillId="0" borderId="0" xfId="0" applyFont="1" applyBorder="1" applyAlignment="1">
      <alignment horizontal="center" vertical="center"/>
    </xf>
    <xf numFmtId="0" fontId="10" fillId="7" borderId="10" xfId="0" applyFont="1" applyFill="1" applyBorder="1" applyAlignment="1">
      <alignment horizontal="left" vertical="center"/>
    </xf>
    <xf numFmtId="0" fontId="14" fillId="0" borderId="0" xfId="0" applyFont="1" applyBorder="1" applyAlignment="1">
      <alignment horizontal="center" vertical="center" wrapText="1"/>
    </xf>
    <xf numFmtId="0" fontId="10" fillId="6" borderId="10" xfId="0" applyFont="1" applyFill="1" applyBorder="1" applyAlignment="1">
      <alignment horizontal="left" vertical="center"/>
    </xf>
    <xf numFmtId="0" fontId="30" fillId="15" borderId="0" xfId="0" applyFont="1" applyFill="1" applyAlignment="1">
      <alignment horizontal="center" vertical="center" wrapText="1"/>
    </xf>
    <xf numFmtId="0" fontId="30" fillId="15" borderId="0" xfId="0" applyFont="1" applyFill="1" applyAlignment="1">
      <alignment horizontal="center" vertical="center"/>
    </xf>
    <xf numFmtId="0" fontId="0" fillId="0" borderId="0" xfId="0" applyAlignment="1">
      <alignment horizontal="left" vertical="top" wrapText="1"/>
    </xf>
    <xf numFmtId="0" fontId="6" fillId="3" borderId="1" xfId="0" applyFont="1" applyFill="1" applyBorder="1" applyAlignment="1">
      <alignment horizontal="left" vertical="center" wrapText="1"/>
    </xf>
    <xf numFmtId="0" fontId="6" fillId="3" borderId="4" xfId="0" applyFont="1" applyFill="1" applyBorder="1" applyAlignment="1">
      <alignment horizontal="left" vertical="center" wrapText="1"/>
    </xf>
    <xf numFmtId="0" fontId="22" fillId="10" borderId="12" xfId="0" applyFont="1" applyFill="1" applyBorder="1" applyAlignment="1">
      <alignment horizontal="center" vertical="top" textRotation="255" wrapText="1"/>
    </xf>
    <xf numFmtId="0" fontId="22" fillId="10" borderId="1" xfId="0" applyFont="1" applyFill="1" applyBorder="1" applyAlignment="1">
      <alignment horizontal="center" vertical="top" textRotation="255" wrapText="1"/>
    </xf>
    <xf numFmtId="0" fontId="22" fillId="11" borderId="12" xfId="0" applyFont="1" applyFill="1" applyBorder="1" applyAlignment="1">
      <alignment horizontal="center" vertical="top" textRotation="255" wrapText="1"/>
    </xf>
    <xf numFmtId="0" fontId="22" fillId="11" borderId="1" xfId="0" applyFont="1" applyFill="1" applyBorder="1" applyAlignment="1">
      <alignment horizontal="center" vertical="top" textRotation="255" wrapText="1"/>
    </xf>
    <xf numFmtId="0" fontId="23" fillId="14" borderId="17" xfId="0" applyFont="1" applyFill="1" applyBorder="1" applyAlignment="1">
      <alignment horizontal="center" vertical="center" wrapText="1"/>
    </xf>
    <xf numFmtId="0" fontId="23" fillId="14" borderId="18" xfId="0" applyFont="1" applyFill="1" applyBorder="1" applyAlignment="1">
      <alignment horizontal="center" vertical="center" wrapText="1"/>
    </xf>
    <xf numFmtId="0" fontId="23" fillId="14" borderId="19" xfId="0" applyFont="1" applyFill="1" applyBorder="1" applyAlignment="1">
      <alignment horizontal="center" vertical="center" wrapText="1"/>
    </xf>
    <xf numFmtId="0" fontId="8" fillId="0" borderId="23"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29" fillId="0" borderId="4" xfId="0" applyFont="1" applyFill="1" applyBorder="1" applyAlignment="1">
      <alignment horizontal="left" vertical="center"/>
    </xf>
    <xf numFmtId="0" fontId="29" fillId="0" borderId="5" xfId="0" applyFont="1" applyFill="1" applyBorder="1" applyAlignment="1">
      <alignment horizontal="left" vertical="center"/>
    </xf>
    <xf numFmtId="0" fontId="29" fillId="0" borderId="6" xfId="0" applyFont="1" applyFill="1" applyBorder="1" applyAlignment="1">
      <alignment horizontal="left" vertical="center"/>
    </xf>
    <xf numFmtId="0" fontId="28" fillId="14" borderId="20" xfId="0" applyFont="1" applyFill="1" applyBorder="1" applyAlignment="1">
      <alignment horizontal="center" vertical="center" wrapText="1"/>
    </xf>
    <xf numFmtId="0" fontId="28" fillId="14" borderId="21" xfId="0" applyFont="1" applyFill="1" applyBorder="1" applyAlignment="1">
      <alignment horizontal="center" vertical="center" wrapText="1"/>
    </xf>
    <xf numFmtId="0" fontId="28" fillId="14" borderId="22" xfId="0" applyFont="1" applyFill="1" applyBorder="1" applyAlignment="1">
      <alignment horizontal="center" vertical="center" wrapText="1"/>
    </xf>
    <xf numFmtId="0" fontId="23" fillId="13" borderId="17" xfId="0" applyFont="1" applyFill="1" applyBorder="1" applyAlignment="1">
      <alignment horizontal="center" vertical="center"/>
    </xf>
    <xf numFmtId="0" fontId="23" fillId="13" borderId="18" xfId="0" applyFont="1" applyFill="1" applyBorder="1" applyAlignment="1">
      <alignment horizontal="center" vertical="center"/>
    </xf>
    <xf numFmtId="0" fontId="23" fillId="13" borderId="19" xfId="0" applyFont="1" applyFill="1" applyBorder="1" applyAlignment="1">
      <alignment horizontal="center" vertical="center"/>
    </xf>
    <xf numFmtId="0" fontId="23" fillId="13" borderId="20" xfId="0" applyFont="1" applyFill="1" applyBorder="1" applyAlignment="1">
      <alignment horizontal="center" vertical="center"/>
    </xf>
    <xf numFmtId="0" fontId="23" fillId="13" borderId="21" xfId="0" applyFont="1" applyFill="1" applyBorder="1" applyAlignment="1">
      <alignment horizontal="center" vertical="center"/>
    </xf>
    <xf numFmtId="0" fontId="23" fillId="13" borderId="22" xfId="0" applyFont="1" applyFill="1" applyBorder="1" applyAlignment="1">
      <alignment horizontal="center" vertical="center"/>
    </xf>
    <xf numFmtId="0" fontId="23" fillId="0" borderId="17" xfId="0" applyFont="1" applyBorder="1" applyAlignment="1">
      <alignment horizontal="center" vertical="center"/>
    </xf>
    <xf numFmtId="0" fontId="23" fillId="0" borderId="18" xfId="0" applyFont="1" applyBorder="1" applyAlignment="1">
      <alignment horizontal="center" vertical="center"/>
    </xf>
    <xf numFmtId="0" fontId="23" fillId="0" borderId="19" xfId="0" applyFont="1" applyBorder="1" applyAlignment="1">
      <alignment horizontal="center" vertical="center"/>
    </xf>
    <xf numFmtId="0" fontId="23" fillId="0" borderId="20" xfId="0" applyFont="1" applyBorder="1" applyAlignment="1">
      <alignment horizontal="center" vertical="center"/>
    </xf>
    <xf numFmtId="0" fontId="23" fillId="0" borderId="21" xfId="0" applyFont="1" applyBorder="1" applyAlignment="1">
      <alignment horizontal="center" vertical="center"/>
    </xf>
    <xf numFmtId="0" fontId="23" fillId="0" borderId="22" xfId="0" applyFont="1" applyBorder="1" applyAlignment="1">
      <alignment horizontal="center" vertical="center"/>
    </xf>
    <xf numFmtId="0" fontId="11" fillId="8" borderId="13" xfId="0" applyFont="1" applyFill="1" applyBorder="1" applyAlignment="1">
      <alignment horizontal="left" vertical="center" wrapText="1"/>
    </xf>
    <xf numFmtId="0" fontId="11" fillId="8" borderId="0" xfId="0" applyFont="1" applyFill="1" applyBorder="1" applyAlignment="1">
      <alignment horizontal="left" vertical="center" wrapText="1"/>
    </xf>
    <xf numFmtId="0" fontId="25" fillId="0" borderId="14" xfId="1" applyFont="1" applyFill="1" applyBorder="1" applyAlignment="1">
      <alignment horizontal="left" vertical="center" wrapText="1"/>
    </xf>
    <xf numFmtId="0" fontId="25" fillId="0" borderId="15" xfId="1" applyFont="1" applyFill="1" applyBorder="1" applyAlignment="1">
      <alignment horizontal="left" vertical="center" wrapText="1"/>
    </xf>
    <xf numFmtId="0" fontId="25" fillId="0" borderId="16" xfId="1" applyFont="1" applyFill="1" applyBorder="1" applyAlignment="1">
      <alignment horizontal="left" vertical="center" wrapText="1"/>
    </xf>
    <xf numFmtId="0" fontId="29" fillId="0" borderId="4" xfId="0" applyFont="1" applyFill="1" applyBorder="1" applyAlignment="1">
      <alignment horizontal="left" vertical="center" wrapText="1"/>
    </xf>
    <xf numFmtId="0" fontId="0" fillId="0" borderId="4" xfId="0" applyBorder="1" applyAlignment="1">
      <alignment horizontal="right" vertical="center"/>
    </xf>
    <xf numFmtId="0" fontId="0" fillId="0" borderId="6" xfId="0" applyBorder="1" applyAlignment="1">
      <alignment horizontal="right" vertical="center"/>
    </xf>
  </cellXfs>
  <cellStyles count="2">
    <cellStyle name="ハイパーリンク" xfId="1" builtinId="8"/>
    <cellStyle name="標準" xfId="0" builtinId="0"/>
  </cellStyles>
  <dxfs count="8">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border>
    </dxf>
  </dxfs>
  <tableStyles count="0" defaultTableStyle="TableStyleMedium2" defaultPivotStyle="PivotStyleLight16"/>
  <colors>
    <mruColors>
      <color rgb="FFD12233"/>
      <color rgb="FFFF3399"/>
      <color rgb="FFFF66FF"/>
      <color rgb="FFFFCCFF"/>
      <color rgb="FFCCECFF"/>
      <color rgb="FFFCE0D0"/>
      <color rgb="FFFFF2CC"/>
      <color rgb="FF925CA3"/>
      <color rgb="FFC39744"/>
      <color rgb="FFF082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診断結果</a:t>
            </a:r>
            <a:endParaRPr lang="en-US" alt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radarChart>
        <c:radarStyle val="marker"/>
        <c:varyColors val="0"/>
        <c:ser>
          <c:idx val="0"/>
          <c:order val="0"/>
          <c:tx>
            <c:strRef>
              <c:f>'診断結果1(業種平均比較)'!$D$9</c:f>
              <c:strCache>
                <c:ptCount val="1"/>
                <c:pt idx="0">
                  <c:v>今回の自社診断スコア</c:v>
                </c:pt>
              </c:strCache>
            </c:strRef>
          </c:tx>
          <c:spPr>
            <a:ln w="28575" cap="rnd">
              <a:solidFill>
                <a:srgbClr val="FF0000"/>
              </a:solidFill>
              <a:prstDash val="solid"/>
              <a:round/>
            </a:ln>
            <a:effectLst/>
          </c:spPr>
          <c:marker>
            <c:symbol val="circle"/>
            <c:size val="5"/>
            <c:spPr>
              <a:solidFill>
                <a:srgbClr val="FF0000"/>
              </a:solidFill>
              <a:ln w="9525">
                <a:solidFill>
                  <a:srgbClr val="FF0000"/>
                </a:solidFill>
              </a:ln>
              <a:effectLst/>
            </c:spPr>
          </c:marker>
          <c:cat>
            <c:strRef>
              <c:f>'診断結果1(業種平均比較)'!$B$10:$B$34</c:f>
              <c:strCache>
                <c:ptCount val="25"/>
                <c:pt idx="0">
                  <c:v>1-1 アップデート</c:v>
                </c:pt>
                <c:pt idx="1">
                  <c:v>1-2 ウイルス感染</c:v>
                </c:pt>
                <c:pt idx="2">
                  <c:v>1-3 パスワード</c:v>
                </c:pt>
                <c:pt idx="3">
                  <c:v>1-4 アクセス制御</c:v>
                </c:pt>
                <c:pt idx="4">
                  <c:v>1-5 情報共有</c:v>
                </c:pt>
                <c:pt idx="5">
                  <c:v>2-6 電子メール受信</c:v>
                </c:pt>
                <c:pt idx="6">
                  <c:v>2-7 電子メール送信</c:v>
                </c:pt>
                <c:pt idx="7">
                  <c:v>2-8 添付重要情報の保護</c:v>
                </c:pt>
                <c:pt idx="8">
                  <c:v>2-9 無線LAN</c:v>
                </c:pt>
                <c:pt idx="9">
                  <c:v>2-10 インターネット</c:v>
                </c:pt>
                <c:pt idx="10">
                  <c:v>2-11 バックアップ</c:v>
                </c:pt>
                <c:pt idx="11">
                  <c:v>2-12 保管</c:v>
                </c:pt>
                <c:pt idx="12">
                  <c:v>2-13 盗難対策</c:v>
                </c:pt>
                <c:pt idx="13">
                  <c:v>2-14 利用者限定</c:v>
                </c:pt>
                <c:pt idx="14">
                  <c:v>2-15 立ち入り監視</c:v>
                </c:pt>
                <c:pt idx="15">
                  <c:v>2-16 盗難防止</c:v>
                </c:pt>
                <c:pt idx="16">
                  <c:v>2-17 施錠管理</c:v>
                </c:pt>
                <c:pt idx="17">
                  <c:v>2-18 破棄</c:v>
                </c:pt>
                <c:pt idx="18">
                  <c:v>3-19 社内規定周知</c:v>
                </c:pt>
                <c:pt idx="19">
                  <c:v>3-20 意識教育</c:v>
                </c:pt>
                <c:pt idx="20">
                  <c:v>3-21 個人所有</c:v>
                </c:pt>
                <c:pt idx="21">
                  <c:v>3-22 取引先</c:v>
                </c:pt>
                <c:pt idx="22">
                  <c:v>3-23 外部サービス</c:v>
                </c:pt>
                <c:pt idx="23">
                  <c:v>3-24 事故対応</c:v>
                </c:pt>
                <c:pt idx="24">
                  <c:v>3-25 対策の明確化</c:v>
                </c:pt>
              </c:strCache>
            </c:strRef>
          </c:cat>
          <c:val>
            <c:numRef>
              <c:f>'診断結果1(業種平均比較)'!$D$10:$D$34</c:f>
              <c:numCache>
                <c:formatCode>0"点"</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val>
          <c:extLst>
            <c:ext xmlns:c16="http://schemas.microsoft.com/office/drawing/2014/chart" uri="{C3380CC4-5D6E-409C-BE32-E72D297353CC}">
              <c16:uniqueId val="{00000000-3B71-4B02-8296-0598681E1F82}"/>
            </c:ext>
          </c:extLst>
        </c:ser>
        <c:ser>
          <c:idx val="1"/>
          <c:order val="1"/>
          <c:tx>
            <c:strRef>
              <c:f>'診断結果1(業種平均比較)'!$E$9</c:f>
              <c:strCache>
                <c:ptCount val="1"/>
                <c:pt idx="0">
                  <c:v>「全社業種」の平均スコア</c:v>
                </c:pt>
              </c:strCache>
            </c:strRef>
          </c:tx>
          <c:spPr>
            <a:ln w="28575" cap="rnd">
              <a:solidFill>
                <a:schemeClr val="accent1"/>
              </a:solidFill>
              <a:prstDash val="sysDash"/>
              <a:round/>
            </a:ln>
            <a:effectLst/>
          </c:spPr>
          <c:marker>
            <c:symbol val="circle"/>
            <c:size val="5"/>
            <c:spPr>
              <a:solidFill>
                <a:schemeClr val="accent1"/>
              </a:solidFill>
              <a:ln w="9525">
                <a:solidFill>
                  <a:schemeClr val="accent1"/>
                </a:solidFill>
              </a:ln>
              <a:effectLst/>
            </c:spPr>
          </c:marker>
          <c:cat>
            <c:strRef>
              <c:f>'診断結果1(業種平均比較)'!$B$10:$B$34</c:f>
              <c:strCache>
                <c:ptCount val="25"/>
                <c:pt idx="0">
                  <c:v>1-1 アップデート</c:v>
                </c:pt>
                <c:pt idx="1">
                  <c:v>1-2 ウイルス感染</c:v>
                </c:pt>
                <c:pt idx="2">
                  <c:v>1-3 パスワード</c:v>
                </c:pt>
                <c:pt idx="3">
                  <c:v>1-4 アクセス制御</c:v>
                </c:pt>
                <c:pt idx="4">
                  <c:v>1-5 情報共有</c:v>
                </c:pt>
                <c:pt idx="5">
                  <c:v>2-6 電子メール受信</c:v>
                </c:pt>
                <c:pt idx="6">
                  <c:v>2-7 電子メール送信</c:v>
                </c:pt>
                <c:pt idx="7">
                  <c:v>2-8 添付重要情報の保護</c:v>
                </c:pt>
                <c:pt idx="8">
                  <c:v>2-9 無線LAN</c:v>
                </c:pt>
                <c:pt idx="9">
                  <c:v>2-10 インターネット</c:v>
                </c:pt>
                <c:pt idx="10">
                  <c:v>2-11 バックアップ</c:v>
                </c:pt>
                <c:pt idx="11">
                  <c:v>2-12 保管</c:v>
                </c:pt>
                <c:pt idx="12">
                  <c:v>2-13 盗難対策</c:v>
                </c:pt>
                <c:pt idx="13">
                  <c:v>2-14 利用者限定</c:v>
                </c:pt>
                <c:pt idx="14">
                  <c:v>2-15 立ち入り監視</c:v>
                </c:pt>
                <c:pt idx="15">
                  <c:v>2-16 盗難防止</c:v>
                </c:pt>
                <c:pt idx="16">
                  <c:v>2-17 施錠管理</c:v>
                </c:pt>
                <c:pt idx="17">
                  <c:v>2-18 破棄</c:v>
                </c:pt>
                <c:pt idx="18">
                  <c:v>3-19 社内規定周知</c:v>
                </c:pt>
                <c:pt idx="19">
                  <c:v>3-20 意識教育</c:v>
                </c:pt>
                <c:pt idx="20">
                  <c:v>3-21 個人所有</c:v>
                </c:pt>
                <c:pt idx="21">
                  <c:v>3-22 取引先</c:v>
                </c:pt>
                <c:pt idx="22">
                  <c:v>3-23 外部サービス</c:v>
                </c:pt>
                <c:pt idx="23">
                  <c:v>3-24 事故対応</c:v>
                </c:pt>
                <c:pt idx="24">
                  <c:v>3-25 対策の明確化</c:v>
                </c:pt>
              </c:strCache>
            </c:strRef>
          </c:cat>
          <c:val>
            <c:numRef>
              <c:f>'診断結果1(業種平均比較)'!$E$10:$E$34</c:f>
              <c:numCache>
                <c:formatCode>0.00"点"</c:formatCode>
                <c:ptCount val="25"/>
                <c:pt idx="0">
                  <c:v>3.28</c:v>
                </c:pt>
                <c:pt idx="1">
                  <c:v>3.39</c:v>
                </c:pt>
                <c:pt idx="2">
                  <c:v>2.71</c:v>
                </c:pt>
                <c:pt idx="3">
                  <c:v>2.89</c:v>
                </c:pt>
                <c:pt idx="4">
                  <c:v>2.19</c:v>
                </c:pt>
                <c:pt idx="5">
                  <c:v>3.16</c:v>
                </c:pt>
                <c:pt idx="6">
                  <c:v>2.48</c:v>
                </c:pt>
                <c:pt idx="7">
                  <c:v>2.29</c:v>
                </c:pt>
                <c:pt idx="8">
                  <c:v>2.88</c:v>
                </c:pt>
                <c:pt idx="9">
                  <c:v>2.4900000000000002</c:v>
                </c:pt>
                <c:pt idx="10">
                  <c:v>2.99</c:v>
                </c:pt>
                <c:pt idx="11">
                  <c:v>2.81</c:v>
                </c:pt>
                <c:pt idx="12">
                  <c:v>2.5</c:v>
                </c:pt>
                <c:pt idx="13">
                  <c:v>2.41</c:v>
                </c:pt>
                <c:pt idx="14">
                  <c:v>3.01</c:v>
                </c:pt>
                <c:pt idx="15">
                  <c:v>2.21</c:v>
                </c:pt>
                <c:pt idx="16">
                  <c:v>2.91</c:v>
                </c:pt>
                <c:pt idx="17">
                  <c:v>2.93</c:v>
                </c:pt>
                <c:pt idx="18">
                  <c:v>3.12</c:v>
                </c:pt>
                <c:pt idx="19">
                  <c:v>2.73</c:v>
                </c:pt>
                <c:pt idx="20">
                  <c:v>2.4300000000000002</c:v>
                </c:pt>
                <c:pt idx="21">
                  <c:v>2.82</c:v>
                </c:pt>
                <c:pt idx="22">
                  <c:v>2.91</c:v>
                </c:pt>
                <c:pt idx="23">
                  <c:v>2.0299999999999998</c:v>
                </c:pt>
                <c:pt idx="24">
                  <c:v>2.1</c:v>
                </c:pt>
              </c:numCache>
            </c:numRef>
          </c:val>
          <c:extLst>
            <c:ext xmlns:c16="http://schemas.microsoft.com/office/drawing/2014/chart" uri="{C3380CC4-5D6E-409C-BE32-E72D297353CC}">
              <c16:uniqueId val="{00000000-C75C-406F-BA9F-225C663B1E05}"/>
            </c:ext>
          </c:extLst>
        </c:ser>
        <c:dLbls>
          <c:showLegendKey val="0"/>
          <c:showVal val="0"/>
          <c:showCatName val="0"/>
          <c:showSerName val="0"/>
          <c:showPercent val="0"/>
          <c:showBubbleSize val="0"/>
        </c:dLbls>
        <c:axId val="654761984"/>
        <c:axId val="654761504"/>
      </c:radarChart>
      <c:catAx>
        <c:axId val="654761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54761504"/>
        <c:crosses val="autoZero"/>
        <c:auto val="1"/>
        <c:lblAlgn val="ctr"/>
        <c:lblOffset val="100"/>
        <c:noMultiLvlLbl val="0"/>
      </c:catAx>
      <c:valAx>
        <c:axId val="654761504"/>
        <c:scaling>
          <c:orientation val="minMax"/>
          <c:max val="4"/>
          <c:min val="-2"/>
        </c:scaling>
        <c:delete val="0"/>
        <c:axPos val="l"/>
        <c:majorGridlines>
          <c:spPr>
            <a:ln w="9525" cap="flat" cmpd="sng" algn="ctr">
              <a:solidFill>
                <a:schemeClr val="tx1">
                  <a:lumMod val="15000"/>
                  <a:lumOff val="85000"/>
                </a:schemeClr>
              </a:solidFill>
              <a:round/>
            </a:ln>
            <a:effectLst/>
          </c:spPr>
        </c:majorGridlines>
        <c:numFmt formatCode="0&quot;点&quot;" sourceLinked="1"/>
        <c:majorTickMark val="cross"/>
        <c:minorTickMark val="none"/>
        <c:tickLblPos val="none"/>
        <c:spPr>
          <a:pattFill prst="pct5">
            <a:fgClr>
              <a:schemeClr val="accent1"/>
            </a:fgClr>
            <a:bgClr>
              <a:schemeClr val="bg1"/>
            </a:bgClr>
          </a:patt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54761984"/>
        <c:crosses val="autoZero"/>
        <c:crossBetween val="between"/>
        <c:majorUnit val="1"/>
        <c:min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診断結果</a:t>
            </a:r>
            <a:endParaRPr lang="en-US" altLang="ja-JP"/>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radarChart>
        <c:radarStyle val="marker"/>
        <c:varyColors val="0"/>
        <c:ser>
          <c:idx val="0"/>
          <c:order val="0"/>
          <c:tx>
            <c:strRef>
              <c:f>'診断結果2(自由比較)'!$D$9</c:f>
              <c:strCache>
                <c:ptCount val="1"/>
                <c:pt idx="0">
                  <c:v>今回の自社診断スコア</c:v>
                </c:pt>
              </c:strCache>
            </c:strRef>
          </c:tx>
          <c:spPr>
            <a:ln w="28575" cap="rnd">
              <a:solidFill>
                <a:srgbClr val="FF0000"/>
              </a:solidFill>
              <a:prstDash val="solid"/>
              <a:round/>
            </a:ln>
            <a:effectLst/>
          </c:spPr>
          <c:marker>
            <c:symbol val="circle"/>
            <c:size val="5"/>
            <c:spPr>
              <a:solidFill>
                <a:srgbClr val="FF0000"/>
              </a:solidFill>
              <a:ln w="9525">
                <a:solidFill>
                  <a:srgbClr val="FF0000"/>
                </a:solidFill>
              </a:ln>
              <a:effectLst/>
            </c:spPr>
          </c:marker>
          <c:cat>
            <c:strRef>
              <c:f>'診断結果2(自由比較)'!$B$10:$B$34</c:f>
              <c:strCache>
                <c:ptCount val="25"/>
                <c:pt idx="0">
                  <c:v>1-1 アップデート</c:v>
                </c:pt>
                <c:pt idx="1">
                  <c:v>1-2 ウイルス感染</c:v>
                </c:pt>
                <c:pt idx="2">
                  <c:v>1-3 パスワード</c:v>
                </c:pt>
                <c:pt idx="3">
                  <c:v>1-4 アクセス制御</c:v>
                </c:pt>
                <c:pt idx="4">
                  <c:v>1-5 情報共有</c:v>
                </c:pt>
                <c:pt idx="5">
                  <c:v>2-6 電子メール受信</c:v>
                </c:pt>
                <c:pt idx="6">
                  <c:v>2-7 電子メール送信</c:v>
                </c:pt>
                <c:pt idx="7">
                  <c:v>2-8 添付重要情報の保護</c:v>
                </c:pt>
                <c:pt idx="8">
                  <c:v>2-9 無線LAN</c:v>
                </c:pt>
                <c:pt idx="9">
                  <c:v>2-10 インターネット</c:v>
                </c:pt>
                <c:pt idx="10">
                  <c:v>2-11 バックアップ</c:v>
                </c:pt>
                <c:pt idx="11">
                  <c:v>2-12 保管</c:v>
                </c:pt>
                <c:pt idx="12">
                  <c:v>2-13 盗難対策</c:v>
                </c:pt>
                <c:pt idx="13">
                  <c:v>2-14 利用者限定</c:v>
                </c:pt>
                <c:pt idx="14">
                  <c:v>2-15 立ち入り監視</c:v>
                </c:pt>
                <c:pt idx="15">
                  <c:v>2-16 盗難防止</c:v>
                </c:pt>
                <c:pt idx="16">
                  <c:v>2-17 施錠管理</c:v>
                </c:pt>
                <c:pt idx="17">
                  <c:v>2-18 破棄</c:v>
                </c:pt>
                <c:pt idx="18">
                  <c:v>3-19 社内規定周知</c:v>
                </c:pt>
                <c:pt idx="19">
                  <c:v>3-20 意識教育</c:v>
                </c:pt>
                <c:pt idx="20">
                  <c:v>3-21 個人所有</c:v>
                </c:pt>
                <c:pt idx="21">
                  <c:v>3-22 取引先</c:v>
                </c:pt>
                <c:pt idx="22">
                  <c:v>3-23 外部サービス</c:v>
                </c:pt>
                <c:pt idx="23">
                  <c:v>3-24 事故対応</c:v>
                </c:pt>
                <c:pt idx="24">
                  <c:v>3-25 対策の明確化</c:v>
                </c:pt>
              </c:strCache>
            </c:strRef>
          </c:cat>
          <c:val>
            <c:numRef>
              <c:f>'診断結果2(自由比較)'!$D$10:$D$34</c:f>
              <c:numCache>
                <c:formatCode>0"点"</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val>
          <c:extLst>
            <c:ext xmlns:c16="http://schemas.microsoft.com/office/drawing/2014/chart" uri="{C3380CC4-5D6E-409C-BE32-E72D297353CC}">
              <c16:uniqueId val="{00000000-40B7-4917-A79C-11151B034089}"/>
            </c:ext>
          </c:extLst>
        </c:ser>
        <c:ser>
          <c:idx val="1"/>
          <c:order val="1"/>
          <c:tx>
            <c:strRef>
              <c:f>'診断結果2(自由比較)'!$E$9</c:f>
              <c:strCache>
                <c:ptCount val="1"/>
                <c:pt idx="0">
                  <c:v>比較スコア1</c:v>
                </c:pt>
              </c:strCache>
            </c:strRef>
          </c:tx>
          <c:spPr>
            <a:ln w="28575" cap="rnd">
              <a:solidFill>
                <a:schemeClr val="accent1"/>
              </a:solidFill>
              <a:prstDash val="sysDash"/>
              <a:round/>
            </a:ln>
            <a:effectLst/>
          </c:spPr>
          <c:marker>
            <c:symbol val="circle"/>
            <c:size val="5"/>
            <c:spPr>
              <a:solidFill>
                <a:schemeClr val="accent1"/>
              </a:solidFill>
              <a:ln w="9525">
                <a:solidFill>
                  <a:schemeClr val="accent1"/>
                </a:solidFill>
              </a:ln>
              <a:effectLst/>
            </c:spPr>
          </c:marker>
          <c:cat>
            <c:strRef>
              <c:f>'診断結果2(自由比較)'!$B$10:$B$34</c:f>
              <c:strCache>
                <c:ptCount val="25"/>
                <c:pt idx="0">
                  <c:v>1-1 アップデート</c:v>
                </c:pt>
                <c:pt idx="1">
                  <c:v>1-2 ウイルス感染</c:v>
                </c:pt>
                <c:pt idx="2">
                  <c:v>1-3 パスワード</c:v>
                </c:pt>
                <c:pt idx="3">
                  <c:v>1-4 アクセス制御</c:v>
                </c:pt>
                <c:pt idx="4">
                  <c:v>1-5 情報共有</c:v>
                </c:pt>
                <c:pt idx="5">
                  <c:v>2-6 電子メール受信</c:v>
                </c:pt>
                <c:pt idx="6">
                  <c:v>2-7 電子メール送信</c:v>
                </c:pt>
                <c:pt idx="7">
                  <c:v>2-8 添付重要情報の保護</c:v>
                </c:pt>
                <c:pt idx="8">
                  <c:v>2-9 無線LAN</c:v>
                </c:pt>
                <c:pt idx="9">
                  <c:v>2-10 インターネット</c:v>
                </c:pt>
                <c:pt idx="10">
                  <c:v>2-11 バックアップ</c:v>
                </c:pt>
                <c:pt idx="11">
                  <c:v>2-12 保管</c:v>
                </c:pt>
                <c:pt idx="12">
                  <c:v>2-13 盗難対策</c:v>
                </c:pt>
                <c:pt idx="13">
                  <c:v>2-14 利用者限定</c:v>
                </c:pt>
                <c:pt idx="14">
                  <c:v>2-15 立ち入り監視</c:v>
                </c:pt>
                <c:pt idx="15">
                  <c:v>2-16 盗難防止</c:v>
                </c:pt>
                <c:pt idx="16">
                  <c:v>2-17 施錠管理</c:v>
                </c:pt>
                <c:pt idx="17">
                  <c:v>2-18 破棄</c:v>
                </c:pt>
                <c:pt idx="18">
                  <c:v>3-19 社内規定周知</c:v>
                </c:pt>
                <c:pt idx="19">
                  <c:v>3-20 意識教育</c:v>
                </c:pt>
                <c:pt idx="20">
                  <c:v>3-21 個人所有</c:v>
                </c:pt>
                <c:pt idx="21">
                  <c:v>3-22 取引先</c:v>
                </c:pt>
                <c:pt idx="22">
                  <c:v>3-23 外部サービス</c:v>
                </c:pt>
                <c:pt idx="23">
                  <c:v>3-24 事故対応</c:v>
                </c:pt>
                <c:pt idx="24">
                  <c:v>3-25 対策の明確化</c:v>
                </c:pt>
              </c:strCache>
            </c:strRef>
          </c:cat>
          <c:val>
            <c:numRef>
              <c:f>'診断結果2(自由比較)'!$E$10:$E$34</c:f>
              <c:numCache>
                <c:formatCode>0.00"点"</c:formatCode>
                <c:ptCount val="25"/>
              </c:numCache>
            </c:numRef>
          </c:val>
          <c:extLst>
            <c:ext xmlns:c16="http://schemas.microsoft.com/office/drawing/2014/chart" uri="{C3380CC4-5D6E-409C-BE32-E72D297353CC}">
              <c16:uniqueId val="{00000001-40B7-4917-A79C-11151B034089}"/>
            </c:ext>
          </c:extLst>
        </c:ser>
        <c:ser>
          <c:idx val="2"/>
          <c:order val="2"/>
          <c:tx>
            <c:strRef>
              <c:f>'診断結果2(自由比較)'!$F$9</c:f>
              <c:strCache>
                <c:ptCount val="1"/>
                <c:pt idx="0">
                  <c:v>比較スコア2</c:v>
                </c:pt>
              </c:strCache>
            </c:strRef>
          </c:tx>
          <c:spPr>
            <a:ln w="28575" cap="rnd">
              <a:solidFill>
                <a:schemeClr val="accent6"/>
              </a:solidFill>
              <a:prstDash val="sysDash"/>
              <a:round/>
            </a:ln>
            <a:effectLst/>
          </c:spPr>
          <c:marker>
            <c:symbol val="circle"/>
            <c:size val="5"/>
            <c:spPr>
              <a:solidFill>
                <a:schemeClr val="accent3"/>
              </a:solidFill>
              <a:ln w="9525">
                <a:solidFill>
                  <a:schemeClr val="accent6"/>
                </a:solidFill>
              </a:ln>
              <a:effectLst/>
            </c:spPr>
          </c:marker>
          <c:cat>
            <c:strRef>
              <c:f>'診断結果2(自由比較)'!$B$10:$B$34</c:f>
              <c:strCache>
                <c:ptCount val="25"/>
                <c:pt idx="0">
                  <c:v>1-1 アップデート</c:v>
                </c:pt>
                <c:pt idx="1">
                  <c:v>1-2 ウイルス感染</c:v>
                </c:pt>
                <c:pt idx="2">
                  <c:v>1-3 パスワード</c:v>
                </c:pt>
                <c:pt idx="3">
                  <c:v>1-4 アクセス制御</c:v>
                </c:pt>
                <c:pt idx="4">
                  <c:v>1-5 情報共有</c:v>
                </c:pt>
                <c:pt idx="5">
                  <c:v>2-6 電子メール受信</c:v>
                </c:pt>
                <c:pt idx="6">
                  <c:v>2-7 電子メール送信</c:v>
                </c:pt>
                <c:pt idx="7">
                  <c:v>2-8 添付重要情報の保護</c:v>
                </c:pt>
                <c:pt idx="8">
                  <c:v>2-9 無線LAN</c:v>
                </c:pt>
                <c:pt idx="9">
                  <c:v>2-10 インターネット</c:v>
                </c:pt>
                <c:pt idx="10">
                  <c:v>2-11 バックアップ</c:v>
                </c:pt>
                <c:pt idx="11">
                  <c:v>2-12 保管</c:v>
                </c:pt>
                <c:pt idx="12">
                  <c:v>2-13 盗難対策</c:v>
                </c:pt>
                <c:pt idx="13">
                  <c:v>2-14 利用者限定</c:v>
                </c:pt>
                <c:pt idx="14">
                  <c:v>2-15 立ち入り監視</c:v>
                </c:pt>
                <c:pt idx="15">
                  <c:v>2-16 盗難防止</c:v>
                </c:pt>
                <c:pt idx="16">
                  <c:v>2-17 施錠管理</c:v>
                </c:pt>
                <c:pt idx="17">
                  <c:v>2-18 破棄</c:v>
                </c:pt>
                <c:pt idx="18">
                  <c:v>3-19 社内規定周知</c:v>
                </c:pt>
                <c:pt idx="19">
                  <c:v>3-20 意識教育</c:v>
                </c:pt>
                <c:pt idx="20">
                  <c:v>3-21 個人所有</c:v>
                </c:pt>
                <c:pt idx="21">
                  <c:v>3-22 取引先</c:v>
                </c:pt>
                <c:pt idx="22">
                  <c:v>3-23 外部サービス</c:v>
                </c:pt>
                <c:pt idx="23">
                  <c:v>3-24 事故対応</c:v>
                </c:pt>
                <c:pt idx="24">
                  <c:v>3-25 対策の明確化</c:v>
                </c:pt>
              </c:strCache>
            </c:strRef>
          </c:cat>
          <c:val>
            <c:numRef>
              <c:f>'診断結果2(自由比較)'!$F$10:$F$34</c:f>
              <c:numCache>
                <c:formatCode>0.00"点"</c:formatCode>
                <c:ptCount val="25"/>
              </c:numCache>
            </c:numRef>
          </c:val>
          <c:extLst>
            <c:ext xmlns:c16="http://schemas.microsoft.com/office/drawing/2014/chart" uri="{C3380CC4-5D6E-409C-BE32-E72D297353CC}">
              <c16:uniqueId val="{00000002-40B7-4917-A79C-11151B034089}"/>
            </c:ext>
          </c:extLst>
        </c:ser>
        <c:dLbls>
          <c:showLegendKey val="0"/>
          <c:showVal val="0"/>
          <c:showCatName val="0"/>
          <c:showSerName val="0"/>
          <c:showPercent val="0"/>
          <c:showBubbleSize val="0"/>
        </c:dLbls>
        <c:axId val="654761984"/>
        <c:axId val="654761504"/>
      </c:radarChart>
      <c:catAx>
        <c:axId val="654761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54761504"/>
        <c:crosses val="autoZero"/>
        <c:auto val="1"/>
        <c:lblAlgn val="ctr"/>
        <c:lblOffset val="100"/>
        <c:noMultiLvlLbl val="0"/>
      </c:catAx>
      <c:valAx>
        <c:axId val="654761504"/>
        <c:scaling>
          <c:orientation val="minMax"/>
          <c:max val="4"/>
          <c:min val="-2"/>
        </c:scaling>
        <c:delete val="0"/>
        <c:axPos val="l"/>
        <c:majorGridlines>
          <c:spPr>
            <a:ln w="9525" cap="flat" cmpd="sng" algn="ctr">
              <a:solidFill>
                <a:schemeClr val="tx1">
                  <a:lumMod val="15000"/>
                  <a:lumOff val="85000"/>
                </a:schemeClr>
              </a:solidFill>
              <a:round/>
            </a:ln>
            <a:effectLst/>
          </c:spPr>
        </c:majorGridlines>
        <c:numFmt formatCode="0&quot;点&quot;" sourceLinked="1"/>
        <c:majorTickMark val="cross"/>
        <c:minorTickMark val="none"/>
        <c:tickLblPos val="none"/>
        <c:spPr>
          <a:pattFill prst="pct5">
            <a:fgClr>
              <a:schemeClr val="accent1"/>
            </a:fgClr>
            <a:bgClr>
              <a:schemeClr val="bg1"/>
            </a:bgClr>
          </a:pattFill>
          <a:ln>
            <a:solidFill>
              <a:schemeClr val="bg1">
                <a:lumMod val="75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654761984"/>
        <c:crosses val="autoZero"/>
        <c:crossBetween val="between"/>
        <c:majorUnit val="1"/>
        <c:minorUnit val="1"/>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chart" Target="../charts/chart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333375</xdr:colOff>
      <xdr:row>0</xdr:row>
      <xdr:rowOff>76200</xdr:rowOff>
    </xdr:from>
    <xdr:to>
      <xdr:col>11</xdr:col>
      <xdr:colOff>2005013</xdr:colOff>
      <xdr:row>0</xdr:row>
      <xdr:rowOff>390525</xdr:rowOff>
    </xdr:to>
    <xdr:pic>
      <xdr:nvPicPr>
        <xdr:cNvPr id="2" name="図 1">
          <a:extLst>
            <a:ext uri="{FF2B5EF4-FFF2-40B4-BE49-F238E27FC236}">
              <a16:creationId xmlns:a16="http://schemas.microsoft.com/office/drawing/2014/main" id="{D3847956-C4EA-4620-8027-A7FEC665DFB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29400" y="76200"/>
          <a:ext cx="2357438" cy="314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28</xdr:row>
      <xdr:rowOff>123825</xdr:rowOff>
    </xdr:from>
    <xdr:to>
      <xdr:col>2</xdr:col>
      <xdr:colOff>8239126</xdr:colOff>
      <xdr:row>30</xdr:row>
      <xdr:rowOff>142875</xdr:rowOff>
    </xdr:to>
    <xdr:sp macro="" textlink="">
      <xdr:nvSpPr>
        <xdr:cNvPr id="2" name="正方形/長方形 1">
          <a:extLst>
            <a:ext uri="{FF2B5EF4-FFF2-40B4-BE49-F238E27FC236}">
              <a16:creationId xmlns:a16="http://schemas.microsoft.com/office/drawing/2014/main" id="{4E1F1F8A-1295-4314-9FB9-2973862C3D3A}"/>
            </a:ext>
          </a:extLst>
        </xdr:cNvPr>
        <xdr:cNvSpPr/>
      </xdr:nvSpPr>
      <xdr:spPr>
        <a:xfrm>
          <a:off x="57150" y="8420100"/>
          <a:ext cx="10544176" cy="495300"/>
        </a:xfrm>
        <a:prstGeom prst="rect">
          <a:avLst/>
        </a:prstGeom>
        <a:solidFill>
          <a:schemeClr val="accent5"/>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400" b="1">
              <a:latin typeface="+mn-lt"/>
            </a:rPr>
            <a:t>全ての回答を入力しましたら、「診断結果」シートにて今回の診断結果をご確認ください。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xdr:colOff>
      <xdr:row>8</xdr:row>
      <xdr:rowOff>9526</xdr:rowOff>
    </xdr:from>
    <xdr:to>
      <xdr:col>13</xdr:col>
      <xdr:colOff>409574</xdr:colOff>
      <xdr:row>32</xdr:row>
      <xdr:rowOff>57150</xdr:rowOff>
    </xdr:to>
    <xdr:graphicFrame macro="">
      <xdr:nvGraphicFramePr>
        <xdr:cNvPr id="4" name="グラフ 3">
          <a:extLst>
            <a:ext uri="{FF2B5EF4-FFF2-40B4-BE49-F238E27FC236}">
              <a16:creationId xmlns:a16="http://schemas.microsoft.com/office/drawing/2014/main" id="{CF25EC19-CDC3-4A4C-8910-EA7C1856B5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409575</xdr:colOff>
      <xdr:row>32</xdr:row>
      <xdr:rowOff>66675</xdr:rowOff>
    </xdr:from>
    <xdr:to>
      <xdr:col>9</xdr:col>
      <xdr:colOff>1419225</xdr:colOff>
      <xdr:row>34</xdr:row>
      <xdr:rowOff>457200</xdr:rowOff>
    </xdr:to>
    <xdr:pic>
      <xdr:nvPicPr>
        <xdr:cNvPr id="2" name="図 1">
          <a:extLst>
            <a:ext uri="{FF2B5EF4-FFF2-40B4-BE49-F238E27FC236}">
              <a16:creationId xmlns:a16="http://schemas.microsoft.com/office/drawing/2014/main" id="{20AA2177-4A66-A640-5DAA-B5749850B90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439025" y="9534525"/>
          <a:ext cx="35052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7</xdr:col>
      <xdr:colOff>1</xdr:colOff>
      <xdr:row>8</xdr:row>
      <xdr:rowOff>9526</xdr:rowOff>
    </xdr:from>
    <xdr:to>
      <xdr:col>14</xdr:col>
      <xdr:colOff>390524</xdr:colOff>
      <xdr:row>32</xdr:row>
      <xdr:rowOff>104775</xdr:rowOff>
    </xdr:to>
    <xdr:graphicFrame macro="">
      <xdr:nvGraphicFramePr>
        <xdr:cNvPr id="2" name="グラフ 1">
          <a:extLst>
            <a:ext uri="{FF2B5EF4-FFF2-40B4-BE49-F238E27FC236}">
              <a16:creationId xmlns:a16="http://schemas.microsoft.com/office/drawing/2014/main" id="{B3DB5D88-418A-4D6C-A564-A9C3303B07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390525</xdr:colOff>
      <xdr:row>32</xdr:row>
      <xdr:rowOff>123825</xdr:rowOff>
    </xdr:from>
    <xdr:to>
      <xdr:col>10</xdr:col>
      <xdr:colOff>1400175</xdr:colOff>
      <xdr:row>34</xdr:row>
      <xdr:rowOff>514350</xdr:rowOff>
    </xdr:to>
    <xdr:pic>
      <xdr:nvPicPr>
        <xdr:cNvPr id="3" name="図 2">
          <a:extLst>
            <a:ext uri="{FF2B5EF4-FFF2-40B4-BE49-F238E27FC236}">
              <a16:creationId xmlns:a16="http://schemas.microsoft.com/office/drawing/2014/main" id="{005FE62F-3FDD-4DD0-85CA-A63A3CB3E4C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800975" y="9267825"/>
          <a:ext cx="3505200" cy="866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ipa.go.jp/security/guide/sme/about.html" TargetMode="External"/><Relationship Id="rId2" Type="http://schemas.openxmlformats.org/officeDocument/2006/relationships/hyperlink" Target="https://www.ipa.go.jp/security/videos/list.html" TargetMode="External"/><Relationship Id="rId1" Type="http://schemas.openxmlformats.org/officeDocument/2006/relationships/hyperlink" Target="https://www.ipa.go.jp/security/sme/f55m8k0000001waj-att/000055848.pdf" TargetMode="External"/><Relationship Id="rId5" Type="http://schemas.openxmlformats.org/officeDocument/2006/relationships/printerSettings" Target="../printerSettings/printerSettings5.bin"/><Relationship Id="rId4" Type="http://schemas.openxmlformats.org/officeDocument/2006/relationships/hyperlink" Target="https://www.ipa.go.jp/security/guide/sme/about.html"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80DB8-5522-487D-99BA-6FC3458CCAF7}">
  <sheetPr>
    <tabColor rgb="FFFFFFCC"/>
    <pageSetUpPr fitToPage="1"/>
  </sheetPr>
  <dimension ref="A1:L28"/>
  <sheetViews>
    <sheetView tabSelected="1" workbookViewId="0">
      <pane ySplit="3" topLeftCell="A4" activePane="bottomLeft" state="frozenSplit"/>
      <selection pane="bottomLeft" activeCell="A2" sqref="A2:L2"/>
    </sheetView>
  </sheetViews>
  <sheetFormatPr defaultColWidth="9" defaultRowHeight="18.75"/>
  <cols>
    <col min="1" max="1" width="14.625" style="18" bestFit="1" customWidth="1"/>
    <col min="2" max="3" width="9" style="18"/>
    <col min="4" max="4" width="13.5" style="18" customWidth="1"/>
    <col min="5" max="5" width="5.25" style="18" customWidth="1"/>
    <col min="6" max="6" width="9" style="18"/>
    <col min="7" max="7" width="4.25" style="18" customWidth="1"/>
    <col min="8" max="8" width="5.625" style="18" customWidth="1"/>
    <col min="9" max="11" width="9" style="18"/>
    <col min="12" max="12" width="35.75" style="18" customWidth="1"/>
    <col min="13" max="16384" width="9" style="19"/>
  </cols>
  <sheetData>
    <row r="1" spans="1:12" ht="37.5" customHeight="1">
      <c r="A1" s="93"/>
      <c r="B1" s="93"/>
      <c r="C1" s="93"/>
      <c r="D1" s="93"/>
      <c r="E1" s="93"/>
      <c r="F1" s="93"/>
      <c r="G1" s="93"/>
      <c r="H1" s="93"/>
      <c r="I1" s="93"/>
      <c r="J1" s="93"/>
      <c r="K1" s="93"/>
      <c r="L1" s="93"/>
    </row>
    <row r="2" spans="1:12" ht="41.25" customHeight="1">
      <c r="A2" s="96" t="s">
        <v>96</v>
      </c>
      <c r="B2" s="96"/>
      <c r="C2" s="96"/>
      <c r="D2" s="96"/>
      <c r="E2" s="96"/>
      <c r="F2" s="96"/>
      <c r="G2" s="96"/>
      <c r="H2" s="96"/>
      <c r="I2" s="96"/>
      <c r="J2" s="96"/>
      <c r="K2" s="96"/>
      <c r="L2" s="96"/>
    </row>
    <row r="3" spans="1:12">
      <c r="A3" s="28"/>
      <c r="B3" s="28"/>
      <c r="C3" s="28"/>
      <c r="D3" s="28"/>
      <c r="E3" s="28"/>
      <c r="F3" s="28"/>
      <c r="G3" s="28"/>
      <c r="H3" s="28"/>
      <c r="I3" s="28"/>
      <c r="J3" s="28"/>
      <c r="K3" s="28"/>
      <c r="L3" s="29" t="s">
        <v>155</v>
      </c>
    </row>
    <row r="4" spans="1:12">
      <c r="A4" s="97" t="s">
        <v>97</v>
      </c>
      <c r="B4" s="97"/>
      <c r="C4" s="97"/>
      <c r="D4" s="97"/>
      <c r="E4" s="97"/>
      <c r="F4" s="97"/>
      <c r="G4" s="97"/>
      <c r="H4" s="97"/>
      <c r="I4" s="97"/>
      <c r="J4" s="97"/>
      <c r="K4" s="97"/>
      <c r="L4" s="97"/>
    </row>
    <row r="5" spans="1:12" ht="98.25" customHeight="1">
      <c r="A5" s="91" t="s">
        <v>121</v>
      </c>
      <c r="B5" s="91"/>
      <c r="C5" s="91"/>
      <c r="D5" s="91"/>
      <c r="E5" s="91"/>
      <c r="F5" s="91"/>
      <c r="G5" s="91"/>
      <c r="H5" s="91"/>
      <c r="I5" s="91"/>
      <c r="J5" s="91"/>
      <c r="K5" s="91"/>
      <c r="L5" s="91"/>
    </row>
    <row r="6" spans="1:12" ht="12" customHeight="1">
      <c r="A6" s="91"/>
      <c r="B6" s="91"/>
      <c r="C6" s="91"/>
      <c r="D6" s="91"/>
      <c r="E6" s="91"/>
      <c r="F6" s="91"/>
      <c r="G6" s="91"/>
      <c r="H6" s="91"/>
      <c r="I6" s="91"/>
      <c r="J6" s="91"/>
      <c r="K6" s="91"/>
      <c r="L6" s="91"/>
    </row>
    <row r="7" spans="1:12" ht="20.25" customHeight="1">
      <c r="A7" s="97" t="s">
        <v>91</v>
      </c>
      <c r="B7" s="97"/>
      <c r="C7" s="97"/>
      <c r="D7" s="97"/>
      <c r="E7" s="97"/>
      <c r="F7" s="97"/>
      <c r="G7" s="97"/>
      <c r="H7" s="97"/>
      <c r="I7" s="97"/>
      <c r="J7" s="97"/>
      <c r="K7" s="97"/>
      <c r="L7" s="97"/>
    </row>
    <row r="8" spans="1:12" ht="22.5" customHeight="1">
      <c r="A8" s="91" t="s">
        <v>98</v>
      </c>
      <c r="B8" s="91"/>
      <c r="C8" s="91"/>
      <c r="D8" s="91"/>
      <c r="E8" s="91"/>
      <c r="F8" s="91"/>
      <c r="G8" s="91"/>
      <c r="H8" s="91"/>
      <c r="I8" s="91"/>
      <c r="J8" s="91"/>
      <c r="K8" s="91"/>
      <c r="L8" s="91"/>
    </row>
    <row r="9" spans="1:12" ht="12" customHeight="1">
      <c r="A9" s="91"/>
      <c r="B9" s="91"/>
      <c r="C9" s="91"/>
      <c r="D9" s="91"/>
      <c r="E9" s="91"/>
      <c r="F9" s="91"/>
      <c r="G9" s="91"/>
      <c r="H9" s="91"/>
      <c r="I9" s="91"/>
      <c r="J9" s="91"/>
      <c r="K9" s="91"/>
      <c r="L9" s="91"/>
    </row>
    <row r="10" spans="1:12">
      <c r="A10" s="97" t="s">
        <v>92</v>
      </c>
      <c r="B10" s="97"/>
      <c r="C10" s="97"/>
      <c r="D10" s="97"/>
      <c r="E10" s="97"/>
      <c r="F10" s="97"/>
      <c r="G10" s="97"/>
      <c r="H10" s="97"/>
      <c r="I10" s="97"/>
      <c r="J10" s="97"/>
      <c r="K10" s="97"/>
      <c r="L10" s="97"/>
    </row>
    <row r="11" spans="1:12" ht="54" customHeight="1">
      <c r="A11" s="28" t="s">
        <v>93</v>
      </c>
      <c r="B11" s="91" t="s">
        <v>113</v>
      </c>
      <c r="C11" s="91"/>
      <c r="D11" s="91"/>
      <c r="E11" s="91"/>
      <c r="F11" s="91"/>
      <c r="G11" s="91"/>
      <c r="H11" s="91"/>
      <c r="I11" s="91"/>
      <c r="J11" s="91"/>
      <c r="K11" s="91"/>
      <c r="L11" s="91"/>
    </row>
    <row r="12" spans="1:12" ht="239.25" customHeight="1">
      <c r="A12" s="28" t="s">
        <v>94</v>
      </c>
      <c r="B12" s="91" t="s">
        <v>131</v>
      </c>
      <c r="C12" s="91"/>
      <c r="D12" s="91"/>
      <c r="E12" s="91"/>
      <c r="F12" s="91"/>
      <c r="G12" s="91"/>
      <c r="H12" s="91"/>
      <c r="I12" s="91"/>
      <c r="J12" s="91"/>
      <c r="K12" s="91"/>
      <c r="L12" s="91"/>
    </row>
    <row r="13" spans="1:12" ht="69" customHeight="1">
      <c r="A13" s="30" t="s">
        <v>106</v>
      </c>
      <c r="B13" s="91" t="s">
        <v>154</v>
      </c>
      <c r="C13" s="91"/>
      <c r="D13" s="91"/>
      <c r="E13" s="91"/>
      <c r="F13" s="91"/>
      <c r="G13" s="91"/>
      <c r="H13" s="91"/>
      <c r="I13" s="91"/>
      <c r="J13" s="91"/>
      <c r="K13" s="91"/>
      <c r="L13" s="91"/>
    </row>
    <row r="14" spans="1:12" s="33" customFormat="1" ht="33">
      <c r="A14" s="94" t="str">
        <f>HYPERLINK(_リンク!A6,_リンク!B6)</f>
        <v>&lt;関連資料1&gt;PDF版「5分でできる！情報セキュリティ自社診断」</v>
      </c>
      <c r="B14" s="94"/>
      <c r="C14" s="94"/>
      <c r="D14" s="94"/>
      <c r="E14" s="94"/>
      <c r="F14" s="94"/>
      <c r="G14" s="94"/>
      <c r="H14" s="34" t="s">
        <v>105</v>
      </c>
      <c r="I14" s="95" t="s">
        <v>111</v>
      </c>
      <c r="J14" s="95"/>
      <c r="K14" s="95"/>
      <c r="L14" s="95"/>
    </row>
    <row r="15" spans="1:12" s="33" customFormat="1" ht="33">
      <c r="A15" s="94" t="str">
        <f>HYPERLINK(_リンク!A7,_リンク!B7)</f>
        <v>&lt;関連資料2&gt;「中小企業の情報セキュティ対策ガイドライン」</v>
      </c>
      <c r="B15" s="94"/>
      <c r="C15" s="94"/>
      <c r="D15" s="94"/>
      <c r="E15" s="94"/>
      <c r="F15" s="94"/>
      <c r="G15" s="94"/>
      <c r="H15" s="34"/>
      <c r="I15" s="95"/>
      <c r="J15" s="95"/>
      <c r="K15" s="95"/>
      <c r="L15" s="95"/>
    </row>
    <row r="16" spans="1:12" ht="14.25" customHeight="1">
      <c r="A16" s="28"/>
      <c r="B16" s="28"/>
      <c r="C16" s="28"/>
      <c r="D16" s="28"/>
      <c r="E16" s="28"/>
      <c r="F16" s="28"/>
      <c r="G16" s="28"/>
      <c r="H16" s="28"/>
      <c r="I16" s="28"/>
      <c r="J16" s="28"/>
      <c r="K16" s="28"/>
      <c r="L16" s="28"/>
    </row>
    <row r="17" spans="1:12">
      <c r="A17" s="31" t="s">
        <v>95</v>
      </c>
      <c r="B17" s="28"/>
      <c r="C17" s="28"/>
      <c r="D17" s="28"/>
      <c r="E17" s="28"/>
      <c r="F17" s="28"/>
      <c r="G17" s="28"/>
      <c r="H17" s="28"/>
      <c r="I17" s="28"/>
      <c r="J17" s="28"/>
      <c r="K17" s="28"/>
      <c r="L17" s="28"/>
    </row>
    <row r="18" spans="1:12" ht="9.75" customHeight="1">
      <c r="A18" s="31"/>
      <c r="B18" s="28"/>
      <c r="C18" s="28"/>
      <c r="D18" s="28"/>
      <c r="E18" s="28"/>
      <c r="F18" s="28"/>
      <c r="G18" s="28"/>
      <c r="H18" s="28"/>
      <c r="I18" s="28"/>
      <c r="J18" s="28"/>
      <c r="K18" s="28"/>
      <c r="L18" s="28"/>
    </row>
    <row r="19" spans="1:12" ht="23.25" customHeight="1">
      <c r="A19" s="92" t="s">
        <v>112</v>
      </c>
      <c r="B19" s="92"/>
      <c r="C19" s="92"/>
      <c r="D19" s="92"/>
      <c r="E19" s="92"/>
      <c r="F19" s="92"/>
      <c r="G19" s="92"/>
      <c r="H19" s="92"/>
      <c r="I19" s="92"/>
      <c r="J19" s="92"/>
      <c r="K19" s="92"/>
      <c r="L19" s="92"/>
    </row>
    <row r="20" spans="1:12" ht="140.25" customHeight="1">
      <c r="A20" s="100" t="s">
        <v>122</v>
      </c>
      <c r="B20" s="101"/>
      <c r="C20" s="101"/>
      <c r="D20" s="101"/>
      <c r="E20" s="101"/>
      <c r="F20" s="101"/>
      <c r="G20" s="101"/>
      <c r="H20" s="101"/>
      <c r="I20" s="101"/>
      <c r="J20" s="101"/>
      <c r="K20" s="101"/>
      <c r="L20" s="102"/>
    </row>
    <row r="21" spans="1:12" ht="22.5" customHeight="1">
      <c r="A21" s="103"/>
      <c r="B21" s="103"/>
      <c r="C21" s="103"/>
      <c r="D21" s="103"/>
      <c r="E21" s="103"/>
      <c r="F21" s="103"/>
      <c r="G21" s="103"/>
      <c r="H21" s="103"/>
      <c r="I21" s="103"/>
      <c r="J21" s="103"/>
      <c r="K21" s="103"/>
      <c r="L21" s="103"/>
    </row>
    <row r="22" spans="1:12">
      <c r="A22" s="92" t="s">
        <v>104</v>
      </c>
      <c r="B22" s="92"/>
      <c r="C22" s="92"/>
      <c r="D22" s="92"/>
      <c r="E22" s="92"/>
      <c r="F22" s="92"/>
      <c r="G22" s="92"/>
      <c r="H22" s="92"/>
      <c r="I22" s="92"/>
      <c r="J22" s="92"/>
      <c r="K22" s="92"/>
      <c r="L22" s="92"/>
    </row>
    <row r="23" spans="1:12" ht="56.25" customHeight="1">
      <c r="A23" s="104" t="s">
        <v>109</v>
      </c>
      <c r="B23" s="104"/>
      <c r="C23" s="104"/>
      <c r="D23" s="104"/>
      <c r="E23" s="104"/>
      <c r="F23" s="104"/>
      <c r="G23" s="104"/>
      <c r="H23" s="104"/>
      <c r="I23" s="104"/>
      <c r="J23" s="104"/>
      <c r="K23" s="104"/>
      <c r="L23" s="104"/>
    </row>
    <row r="25" spans="1:12">
      <c r="A25" s="97" t="s">
        <v>156</v>
      </c>
      <c r="B25" s="97"/>
      <c r="C25" s="97"/>
      <c r="D25" s="97"/>
      <c r="E25" s="97"/>
      <c r="F25" s="97"/>
      <c r="G25" s="97"/>
      <c r="H25" s="97"/>
      <c r="I25" s="97"/>
      <c r="J25" s="97"/>
      <c r="K25" s="97"/>
      <c r="L25" s="97"/>
    </row>
    <row r="26" spans="1:12">
      <c r="A26" s="88" t="s">
        <v>160</v>
      </c>
      <c r="B26" s="89" t="s">
        <v>158</v>
      </c>
      <c r="C26" s="99" t="s">
        <v>159</v>
      </c>
      <c r="D26" s="99"/>
      <c r="E26" s="99"/>
      <c r="F26" s="99"/>
      <c r="G26" s="99"/>
      <c r="H26" s="99"/>
      <c r="I26" s="99"/>
      <c r="J26" s="99"/>
      <c r="K26" s="99"/>
      <c r="L26" s="99"/>
    </row>
    <row r="27" spans="1:12" ht="18.75" customHeight="1">
      <c r="A27" s="87">
        <v>46049</v>
      </c>
      <c r="B27" s="86" t="s">
        <v>155</v>
      </c>
      <c r="C27" s="98" t="s">
        <v>162</v>
      </c>
      <c r="D27" s="98"/>
      <c r="E27" s="98"/>
      <c r="F27" s="98"/>
      <c r="G27" s="98"/>
      <c r="H27" s="98"/>
      <c r="I27" s="98"/>
      <c r="J27" s="98"/>
      <c r="K27" s="98"/>
      <c r="L27" s="98"/>
    </row>
    <row r="28" spans="1:12">
      <c r="A28" s="90">
        <v>45510</v>
      </c>
      <c r="B28" s="86" t="s">
        <v>157</v>
      </c>
      <c r="C28" s="98" t="s">
        <v>161</v>
      </c>
      <c r="D28" s="98"/>
      <c r="E28" s="98"/>
      <c r="F28" s="98"/>
      <c r="G28" s="98"/>
      <c r="H28" s="98"/>
      <c r="I28" s="98"/>
      <c r="J28" s="98"/>
      <c r="K28" s="98"/>
      <c r="L28" s="98"/>
    </row>
  </sheetData>
  <mergeCells count="25">
    <mergeCell ref="A10:L10"/>
    <mergeCell ref="C28:L28"/>
    <mergeCell ref="A25:L25"/>
    <mergeCell ref="C26:L26"/>
    <mergeCell ref="C27:L27"/>
    <mergeCell ref="A20:L20"/>
    <mergeCell ref="A21:L21"/>
    <mergeCell ref="A22:L22"/>
    <mergeCell ref="A23:L23"/>
    <mergeCell ref="B11:L11"/>
    <mergeCell ref="A19:L19"/>
    <mergeCell ref="A1:L1"/>
    <mergeCell ref="A14:G14"/>
    <mergeCell ref="I14:L14"/>
    <mergeCell ref="B13:L13"/>
    <mergeCell ref="A15:G15"/>
    <mergeCell ref="I15:L15"/>
    <mergeCell ref="A2:L2"/>
    <mergeCell ref="A4:L4"/>
    <mergeCell ref="A5:L5"/>
    <mergeCell ref="A6:L6"/>
    <mergeCell ref="B12:L12"/>
    <mergeCell ref="A7:L7"/>
    <mergeCell ref="A8:L8"/>
    <mergeCell ref="A9:L9"/>
  </mergeCells>
  <phoneticPr fontId="1"/>
  <printOptions horizontalCentered="1"/>
  <pageMargins left="0.23622047244094491" right="0.23622047244094491" top="0.74803149606299213" bottom="0.74803149606299213" header="0.31496062992125984" footer="0.31496062992125984"/>
  <pageSetup paperSize="9" scale="7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BEE33-0954-406B-81EC-85EEA1C15796}">
  <sheetPr>
    <tabColor theme="8"/>
    <pageSetUpPr fitToPage="1"/>
  </sheetPr>
  <dimension ref="A1:E28"/>
  <sheetViews>
    <sheetView workbookViewId="0">
      <pane ySplit="3" topLeftCell="A4" activePane="bottomLeft" state="frozenSplit"/>
      <selection pane="bottomLeft" activeCell="D4" sqref="D4"/>
    </sheetView>
  </sheetViews>
  <sheetFormatPr defaultColWidth="9" defaultRowHeight="18.75"/>
  <cols>
    <col min="1" max="1" width="6.75" style="16" customWidth="1"/>
    <col min="2" max="2" width="24.25" style="8" customWidth="1"/>
    <col min="3" max="3" width="126.375" style="8" customWidth="1"/>
    <col min="4" max="4" width="23.625" style="8" customWidth="1"/>
    <col min="5" max="5" width="9" style="7"/>
    <col min="6" max="16384" width="9" style="1"/>
  </cols>
  <sheetData>
    <row r="1" spans="1:4" ht="70.5" customHeight="1">
      <c r="A1" s="109" t="s">
        <v>127</v>
      </c>
      <c r="B1" s="109"/>
      <c r="C1" s="109"/>
      <c r="D1" s="109"/>
    </row>
    <row r="2" spans="1:4" ht="20.25">
      <c r="A2" s="110" t="s">
        <v>80</v>
      </c>
      <c r="B2" s="110"/>
      <c r="C2" s="110"/>
      <c r="D2" s="111"/>
    </row>
    <row r="3" spans="1:4" s="6" customFormat="1" ht="60">
      <c r="A3" s="107" t="s">
        <v>79</v>
      </c>
      <c r="B3" s="108"/>
      <c r="C3" s="73" t="s">
        <v>78</v>
      </c>
      <c r="D3" s="74" t="s">
        <v>81</v>
      </c>
    </row>
    <row r="4" spans="1:4" ht="19.5" customHeight="1">
      <c r="A4" s="76" t="str">
        <f>_診断項目!$A$8</f>
        <v>Part 1</v>
      </c>
      <c r="B4" s="75" t="str">
        <f>_診断項目!D13</f>
        <v>1-1 アップデート</v>
      </c>
      <c r="C4" s="14" t="str">
        <f>_診断項目!E13</f>
        <v>パソコンやスマホなど情報機器のOSやソフトウェアは常に最新の状態にしていますか？</v>
      </c>
      <c r="D4" s="80"/>
    </row>
    <row r="5" spans="1:4" ht="39">
      <c r="A5" s="112" t="str">
        <f>_診断項目!$B$8</f>
        <v>基本的対策</v>
      </c>
      <c r="B5" s="75" t="str">
        <f>_診断項目!D14</f>
        <v>1-2 ウイルス感染</v>
      </c>
      <c r="C5" s="14" t="str">
        <f>_診断項目!E14</f>
        <v>パソコンやスマホなどにはウイルス対策ソフトを導入し、ウイルス定義ファイル(※1)は最新の状態にしていますか？
（※1:コンピュータウイルスを検出するためのデータベースファイル「パターンファイル」とも呼ばれる）</v>
      </c>
      <c r="D5" s="80"/>
    </row>
    <row r="6" spans="1:4" ht="19.5">
      <c r="A6" s="113"/>
      <c r="B6" s="75" t="str">
        <f>_診断項目!D15</f>
        <v>1-3 パスワード</v>
      </c>
      <c r="C6" s="14" t="str">
        <f>_診断項目!E15</f>
        <v>パスワードは破られにくい「長く」「複雑な」パスワードを設定していますか？</v>
      </c>
      <c r="D6" s="80"/>
    </row>
    <row r="7" spans="1:4" ht="43.5" customHeight="1">
      <c r="A7" s="113"/>
      <c r="B7" s="75" t="str">
        <f>_診断項目!D16</f>
        <v>1-4 アクセス制御</v>
      </c>
      <c r="C7" s="14" t="str">
        <f>_診断項目!E16</f>
        <v>重要情報(※2)に対する適切なアクセス制限を行っていますか？
（※2:”重要情報”とは営業秘密など事業に必要で組織にとって価値のある情報や顧客や従業員の個人情報など管理責任を伴う情報のこと）</v>
      </c>
      <c r="D7" s="80"/>
    </row>
    <row r="8" spans="1:4" ht="19.5">
      <c r="A8" s="113"/>
      <c r="B8" s="75" t="str">
        <f>_診断項目!D17</f>
        <v>1-5 情報共有</v>
      </c>
      <c r="C8" s="14" t="str">
        <f>_診断項目!E17</f>
        <v>新たな脅威や攻撃の手口を知り対策を社内共有する仕組みはできていますか？</v>
      </c>
      <c r="D8" s="80"/>
    </row>
    <row r="9" spans="1:4" ht="19.5" customHeight="1">
      <c r="A9" s="77" t="str">
        <f>_診断項目!$A$9</f>
        <v>Part 2</v>
      </c>
      <c r="B9" s="75" t="str">
        <f>_診断項目!D18</f>
        <v>2-6 電子メール受信</v>
      </c>
      <c r="C9" s="14" t="str">
        <f>_診断項目!E18</f>
        <v>電子メールの添付ファイルや本文中のURLリンクを介したウイルス感染に気をつけていますか？</v>
      </c>
      <c r="D9" s="80"/>
    </row>
    <row r="10" spans="1:4" ht="19.5">
      <c r="A10" s="114" t="str">
        <f>_診断項目!$B$9</f>
        <v>従業員としての対策</v>
      </c>
      <c r="B10" s="75" t="str">
        <f>_診断項目!D19</f>
        <v>2-7 電子メール送信</v>
      </c>
      <c r="C10" s="14" t="str">
        <f>_診断項目!E19</f>
        <v>電子メールやFAXの宛先の送信ミスを防ぐ取り組みを実施していますか？</v>
      </c>
      <c r="D10" s="80"/>
    </row>
    <row r="11" spans="1:4" ht="19.5">
      <c r="A11" s="115"/>
      <c r="B11" s="75" t="str">
        <f>_診断項目!D20</f>
        <v>2-8 添付重要情報の保護</v>
      </c>
      <c r="C11" s="14" t="str">
        <f>_診断項目!E20</f>
        <v>重要情報は電子メール本文に書くのではなく、添付するファイルに書いてパスワードなどで保護していますか？</v>
      </c>
      <c r="D11" s="80"/>
    </row>
    <row r="12" spans="1:4" ht="19.5">
      <c r="A12" s="115"/>
      <c r="B12" s="75" t="str">
        <f>_診断項目!D21</f>
        <v>2-9 無線LAN</v>
      </c>
      <c r="C12" s="14" t="str">
        <f>_診断項目!E21</f>
        <v>無線LANを安全に使うために適切な暗号化方式を設定するなどの対策をしていますか？</v>
      </c>
      <c r="D12" s="80"/>
    </row>
    <row r="13" spans="1:4" ht="19.5">
      <c r="A13" s="115"/>
      <c r="B13" s="75" t="str">
        <f>_診断項目!D22</f>
        <v>2-10 インターネット</v>
      </c>
      <c r="C13" s="14" t="str">
        <f>_診断項目!E22</f>
        <v>インターネットを介したウイルス感染やSNSへの書き込みなどのトラブルへの対策をしていますか？</v>
      </c>
      <c r="D13" s="80"/>
    </row>
    <row r="14" spans="1:4" ht="19.5">
      <c r="A14" s="115"/>
      <c r="B14" s="75" t="str">
        <f>_診断項目!D23</f>
        <v>2-11 バックアップ</v>
      </c>
      <c r="C14" s="14" t="str">
        <f>_診断項目!E23</f>
        <v>パソコンやサーバーのウイルス感染、故障や誤操作による重要情報の消失に備えてバックアップを取得していますか？</v>
      </c>
      <c r="D14" s="80"/>
    </row>
    <row r="15" spans="1:4" ht="19.5">
      <c r="A15" s="115"/>
      <c r="B15" s="75" t="str">
        <f>_診断項目!D24</f>
        <v>2-12 保管</v>
      </c>
      <c r="C15" s="14" t="str">
        <f>_診断項目!E24</f>
        <v>紛失や盗難を防止するため、重要情報が記載された書類や電子媒体は机上に放置せず、書庫などに安全に保管していますか？</v>
      </c>
      <c r="D15" s="80"/>
    </row>
    <row r="16" spans="1:4" ht="19.5">
      <c r="A16" s="115"/>
      <c r="B16" s="75" t="str">
        <f>_診断項目!D25</f>
        <v>2-13 盗難対策</v>
      </c>
      <c r="C16" s="14" t="str">
        <f>_診断項目!E25</f>
        <v>重要情報が記載された書類や電子媒体を持ち出す時は、盗難や紛失の対策をしていますか？</v>
      </c>
      <c r="D16" s="80"/>
    </row>
    <row r="17" spans="1:4" ht="19.5">
      <c r="A17" s="115"/>
      <c r="B17" s="75" t="str">
        <f>_診断項目!D26</f>
        <v>2-14 利用者限定</v>
      </c>
      <c r="C17" s="14" t="str">
        <f>_診断項目!E26</f>
        <v>離席時にパソコン画面の覗き見や勝手な操作ができないようにしていますか？</v>
      </c>
      <c r="D17" s="80"/>
    </row>
    <row r="18" spans="1:4" ht="19.5">
      <c r="A18" s="115"/>
      <c r="B18" s="75" t="str">
        <f>_診断項目!D27</f>
        <v>2-15 立ち入り監視</v>
      </c>
      <c r="C18" s="14" t="str">
        <f>_診断項目!E27</f>
        <v>関係者以外の事務所への立ち入りを制限していますか？</v>
      </c>
      <c r="D18" s="80"/>
    </row>
    <row r="19" spans="1:4" ht="19.5">
      <c r="A19" s="115"/>
      <c r="B19" s="75" t="str">
        <f>_診断項目!D28</f>
        <v>2-16 盗難防止</v>
      </c>
      <c r="C19" s="14" t="str">
        <f>_診断項目!E28</f>
        <v>退社時にノートパソコンや備品を施錠保管するなど盗難防止対策をしていますか？</v>
      </c>
      <c r="D19" s="80"/>
    </row>
    <row r="20" spans="1:4" ht="19.5">
      <c r="A20" s="115"/>
      <c r="B20" s="75" t="str">
        <f>_診断項目!D29</f>
        <v>2-17 施錠管理</v>
      </c>
      <c r="C20" s="14" t="str">
        <f>_診断項目!E29</f>
        <v>事務所が無人になる時の施錠忘れ対策を実施していますか？</v>
      </c>
      <c r="D20" s="80"/>
    </row>
    <row r="21" spans="1:4" ht="19.5">
      <c r="A21" s="115"/>
      <c r="B21" s="75" t="str">
        <f>_診断項目!D30</f>
        <v>2-18 破棄</v>
      </c>
      <c r="C21" s="14" t="str">
        <f>_診断項目!E30</f>
        <v>重要情報が記載された書類や重要なデータが保存された媒体を破棄する時は、復元できないようにしていますか？</v>
      </c>
      <c r="D21" s="80"/>
    </row>
    <row r="22" spans="1:4" ht="19.5">
      <c r="A22" s="78" t="str">
        <f>_診断項目!$A$10</f>
        <v>Part 3</v>
      </c>
      <c r="B22" s="75" t="str">
        <f>_診断項目!D31</f>
        <v>3-19 社内規定周知</v>
      </c>
      <c r="C22" s="14" t="str">
        <f>_診断項目!E31</f>
        <v>従業員に守秘義務を理解してもらい、業務上知り得た情報を外部に漏らさないなどのルールを守らせていますか？</v>
      </c>
      <c r="D22" s="80"/>
    </row>
    <row r="23" spans="1:4" ht="19.5">
      <c r="A23" s="105" t="str">
        <f>_診断項目!$B$10</f>
        <v>組織としての対策</v>
      </c>
      <c r="B23" s="75" t="str">
        <f>_診断項目!D32</f>
        <v>3-20 意識教育</v>
      </c>
      <c r="C23" s="14" t="str">
        <f>_診断項目!E32</f>
        <v>従業員にセキュリティに関する教育や注意喚起を行っていますか？</v>
      </c>
      <c r="D23" s="80"/>
    </row>
    <row r="24" spans="1:4" ht="19.5">
      <c r="A24" s="106"/>
      <c r="B24" s="75" t="str">
        <f>_診断項目!D33</f>
        <v>3-21 個人所有</v>
      </c>
      <c r="C24" s="14" t="str">
        <f>_診断項目!E33</f>
        <v>個人所有の情報機器を業務で利用する場合のセキュリティ対策を明確にしていますか？</v>
      </c>
      <c r="D24" s="80"/>
    </row>
    <row r="25" spans="1:4" ht="19.5">
      <c r="A25" s="106"/>
      <c r="B25" s="75" t="str">
        <f>_診断項目!D34</f>
        <v>3-22 取引先</v>
      </c>
      <c r="C25" s="14" t="str">
        <f>_診断項目!E34</f>
        <v>重要情報の授受を伴う取引先との契約書には、秘密保持条項を規定していますか？</v>
      </c>
      <c r="D25" s="80"/>
    </row>
    <row r="26" spans="1:4" ht="19.5">
      <c r="A26" s="106"/>
      <c r="B26" s="75" t="str">
        <f>_診断項目!D35</f>
        <v>3-23 外部サービス</v>
      </c>
      <c r="C26" s="14" t="str">
        <f>_診断項目!E35</f>
        <v>クラウドサービスやウェブサイトの運用などで利用する外部サービスは、安全・信頼性を把握して選定していますか？</v>
      </c>
      <c r="D26" s="80"/>
    </row>
    <row r="27" spans="1:4" ht="19.5">
      <c r="A27" s="106"/>
      <c r="B27" s="75" t="str">
        <f>_診断項目!D36</f>
        <v>3-24 事故対応</v>
      </c>
      <c r="C27" s="14" t="str">
        <f>_診断項目!E36</f>
        <v>セキュリティ事故が発生した場合に備え、緊急時の体制整備や対応手順を作成するなど準備をしていますか？</v>
      </c>
      <c r="D27" s="80"/>
    </row>
    <row r="28" spans="1:4" ht="19.5">
      <c r="A28" s="106"/>
      <c r="B28" s="75" t="str">
        <f>_診断項目!D37</f>
        <v>3-25 対策の明確化</v>
      </c>
      <c r="C28" s="14" t="str">
        <f>_診断項目!E37</f>
        <v>情報セキュリティ対策（上記1～24など）をルール化し、従業員に明示していますか？</v>
      </c>
      <c r="D28" s="80"/>
    </row>
  </sheetData>
  <mergeCells count="6">
    <mergeCell ref="A23:A28"/>
    <mergeCell ref="A3:B3"/>
    <mergeCell ref="A1:D1"/>
    <mergeCell ref="A2:D2"/>
    <mergeCell ref="A5:A8"/>
    <mergeCell ref="A10:A21"/>
  </mergeCells>
  <phoneticPr fontId="1"/>
  <printOptions horizontalCentered="1" verticalCentered="1"/>
  <pageMargins left="0.23622047244094491" right="0.23622047244094491" top="0.74803149606299213" bottom="0.74803149606299213" header="0.31496062992125984" footer="0.31496062992125984"/>
  <pageSetup paperSize="9" scale="67" orientation="landscape" r:id="rId1"/>
  <headerFooter>
    <oddHeader>&amp;R&amp;G</oddHead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AC83C470-9C9A-488F-8DE8-FB6E0CE9986D}">
          <x14:formula1>
            <xm:f>_診断項目!$A$2:$A$5</xm:f>
          </x14:formula1>
          <xm:sqref>D4:D28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E1647-7462-4F7F-B9C1-A0DA5D83118A}">
  <sheetPr>
    <tabColor rgb="FFD12233"/>
    <pageSetUpPr fitToPage="1"/>
  </sheetPr>
  <dimension ref="A1:N48"/>
  <sheetViews>
    <sheetView zoomScaleNormal="100" workbookViewId="0">
      <selection activeCell="C5" sqref="C5:G5"/>
    </sheetView>
  </sheetViews>
  <sheetFormatPr defaultRowHeight="18.75"/>
  <cols>
    <col min="1" max="1" width="5" customWidth="1"/>
    <col min="2" max="2" width="23.5" customWidth="1"/>
    <col min="3" max="3" width="15.25" customWidth="1"/>
    <col min="4" max="4" width="10.625" customWidth="1"/>
    <col min="5" max="5" width="17.625" customWidth="1"/>
    <col min="6" max="6" width="3.875" customWidth="1"/>
    <col min="7" max="7" width="18.25" customWidth="1"/>
    <col min="8" max="8" width="15.375" customWidth="1"/>
    <col min="9" max="9" width="17.375" customWidth="1"/>
    <col min="10" max="10" width="24.625" customWidth="1"/>
    <col min="11" max="13" width="3.125" customWidth="1"/>
    <col min="14" max="14" width="5.75" customWidth="1"/>
    <col min="15" max="15" width="3.25" customWidth="1"/>
    <col min="16" max="16" width="5.875" customWidth="1"/>
    <col min="17" max="17" width="19.375" customWidth="1"/>
  </cols>
  <sheetData>
    <row r="1" spans="1:14" ht="60" customHeight="1">
      <c r="A1" s="129" t="s">
        <v>128</v>
      </c>
      <c r="B1" s="130"/>
      <c r="C1" s="130"/>
      <c r="D1" s="130"/>
      <c r="E1" s="130"/>
      <c r="F1" s="130"/>
      <c r="G1" s="130"/>
      <c r="H1" s="130"/>
      <c r="I1" s="130"/>
      <c r="J1" s="130"/>
      <c r="K1" s="130"/>
      <c r="L1" s="130"/>
      <c r="M1" s="130"/>
      <c r="N1" s="130"/>
    </row>
    <row r="2" spans="1:14" s="68" customFormat="1" ht="33" customHeight="1">
      <c r="A2" s="144" t="s">
        <v>114</v>
      </c>
      <c r="B2" s="145"/>
      <c r="C2" s="145"/>
      <c r="D2" s="145"/>
      <c r="E2" s="145"/>
      <c r="F2" s="145"/>
      <c r="G2" s="145"/>
      <c r="H2" s="145"/>
      <c r="I2" s="145"/>
      <c r="J2" s="145"/>
      <c r="K2" s="145"/>
      <c r="L2" s="145"/>
      <c r="M2" s="145"/>
      <c r="N2" s="146"/>
    </row>
    <row r="3" spans="1:14" ht="47.25" customHeight="1">
      <c r="A3" s="131" t="s">
        <v>124</v>
      </c>
      <c r="B3" s="131"/>
      <c r="C3" s="131"/>
      <c r="D3" s="131"/>
      <c r="E3" s="131"/>
      <c r="F3" s="131"/>
      <c r="G3" s="131"/>
      <c r="H3" s="131"/>
      <c r="I3" s="131"/>
      <c r="J3" s="131"/>
      <c r="K3" s="131"/>
      <c r="L3" s="131"/>
      <c r="M3" s="131"/>
      <c r="N3" s="131"/>
    </row>
    <row r="4" spans="1:14" ht="11.25" customHeight="1" thickBot="1"/>
    <row r="5" spans="1:14" ht="60.75" customHeight="1" thickTop="1" thickBot="1">
      <c r="A5" s="132" t="s">
        <v>86</v>
      </c>
      <c r="B5" s="133"/>
      <c r="C5" s="141" t="s">
        <v>152</v>
      </c>
      <c r="D5" s="142"/>
      <c r="E5" s="142"/>
      <c r="F5" s="142"/>
      <c r="G5" s="143"/>
      <c r="I5" s="13"/>
      <c r="J5" s="13"/>
      <c r="K5" s="13"/>
      <c r="L5" s="13"/>
      <c r="M5" s="13"/>
      <c r="N5" s="13"/>
    </row>
    <row r="6" spans="1:14" ht="9.75" customHeight="1" thickTop="1"/>
    <row r="7" spans="1:14" ht="25.5">
      <c r="A7" s="150" t="s">
        <v>54</v>
      </c>
      <c r="B7" s="151"/>
      <c r="C7" s="151"/>
      <c r="D7" s="151"/>
      <c r="E7" s="152"/>
      <c r="G7" s="138" t="s">
        <v>55</v>
      </c>
      <c r="H7" s="139"/>
      <c r="I7" s="139"/>
      <c r="J7" s="139"/>
      <c r="K7" s="139"/>
      <c r="L7" s="139"/>
      <c r="M7" s="139"/>
      <c r="N7" s="140"/>
    </row>
    <row r="8" spans="1:14" ht="25.5" customHeight="1">
      <c r="A8" s="153"/>
      <c r="B8" s="154"/>
      <c r="C8" s="154"/>
      <c r="D8" s="154"/>
      <c r="E8" s="155"/>
      <c r="G8" s="147" t="str">
        <f>_計算!D4</f>
        <v>自社診断を実施した全ての企業の平均値との比較です。</v>
      </c>
      <c r="H8" s="148"/>
      <c r="I8" s="148"/>
      <c r="J8" s="148"/>
      <c r="K8" s="148"/>
      <c r="L8" s="148"/>
      <c r="M8" s="148"/>
      <c r="N8" s="149"/>
    </row>
    <row r="9" spans="1:14" ht="66.75" customHeight="1">
      <c r="A9" s="61" t="s">
        <v>82</v>
      </c>
      <c r="B9" s="59"/>
      <c r="C9" s="60" t="str">
        <f>_計算!C6</f>
        <v>自社診断入力</v>
      </c>
      <c r="D9" s="60" t="str">
        <f>_計算!D6</f>
        <v>今回の自社診断スコア</v>
      </c>
      <c r="E9" s="60" t="str">
        <f>_計算!E6</f>
        <v>「全社業種」の平均スコア</v>
      </c>
    </row>
    <row r="10" spans="1:14" ht="18.75" customHeight="1">
      <c r="A10" s="65" t="str">
        <f>_診断項目!$A$8</f>
        <v>Part 1</v>
      </c>
      <c r="B10" s="82" t="str">
        <f>_診断項目!D13</f>
        <v>1-1 アップデート</v>
      </c>
      <c r="C10" s="79" t="e">
        <f>_計算!C7</f>
        <v>#N/A</v>
      </c>
      <c r="D10" s="83" t="e">
        <f>_計算!D7</f>
        <v>#N/A</v>
      </c>
      <c r="E10" s="84">
        <f>_計算!E7</f>
        <v>3.28</v>
      </c>
    </row>
    <row r="11" spans="1:14" ht="18.75" customHeight="1">
      <c r="A11" s="134" t="str">
        <f>_診断項目!$B$8</f>
        <v>基本的対策</v>
      </c>
      <c r="B11" s="82" t="str">
        <f>_診断項目!D14</f>
        <v>1-2 ウイルス感染</v>
      </c>
      <c r="C11" s="79" t="e">
        <f>_計算!C8</f>
        <v>#N/A</v>
      </c>
      <c r="D11" s="83" t="e">
        <f>_計算!D8</f>
        <v>#N/A</v>
      </c>
      <c r="E11" s="84">
        <f>_計算!E8</f>
        <v>3.39</v>
      </c>
    </row>
    <row r="12" spans="1:14">
      <c r="A12" s="135"/>
      <c r="B12" s="82" t="str">
        <f>_診断項目!D15</f>
        <v>1-3 パスワード</v>
      </c>
      <c r="C12" s="79" t="e">
        <f>_計算!C9</f>
        <v>#N/A</v>
      </c>
      <c r="D12" s="83" t="e">
        <f>_計算!D9</f>
        <v>#N/A</v>
      </c>
      <c r="E12" s="84">
        <f>_計算!E9</f>
        <v>2.71</v>
      </c>
    </row>
    <row r="13" spans="1:14">
      <c r="A13" s="135"/>
      <c r="B13" s="82" t="str">
        <f>_診断項目!D16</f>
        <v>1-4 アクセス制御</v>
      </c>
      <c r="C13" s="79" t="e">
        <f>_計算!C10</f>
        <v>#N/A</v>
      </c>
      <c r="D13" s="83" t="e">
        <f>_計算!D10</f>
        <v>#N/A</v>
      </c>
      <c r="E13" s="84">
        <f>_計算!E10</f>
        <v>2.89</v>
      </c>
    </row>
    <row r="14" spans="1:14">
      <c r="A14" s="135"/>
      <c r="B14" s="82" t="str">
        <f>_診断項目!D17</f>
        <v>1-5 情報共有</v>
      </c>
      <c r="C14" s="79" t="e">
        <f>_計算!C11</f>
        <v>#N/A</v>
      </c>
      <c r="D14" s="83" t="e">
        <f>_計算!D11</f>
        <v>#N/A</v>
      </c>
      <c r="E14" s="84">
        <f>_計算!E11</f>
        <v>2.19</v>
      </c>
    </row>
    <row r="15" spans="1:14">
      <c r="A15" s="66" t="str">
        <f>_診断項目!$A$9</f>
        <v>Part 2</v>
      </c>
      <c r="B15" s="82" t="str">
        <f>_診断項目!D18</f>
        <v>2-6 電子メール受信</v>
      </c>
      <c r="C15" s="79" t="e">
        <f>_計算!C12</f>
        <v>#N/A</v>
      </c>
      <c r="D15" s="83" t="e">
        <f>_計算!D12</f>
        <v>#N/A</v>
      </c>
      <c r="E15" s="84">
        <f>_計算!E12</f>
        <v>3.16</v>
      </c>
    </row>
    <row r="16" spans="1:14">
      <c r="A16" s="136" t="str">
        <f>_診断項目!$B$9</f>
        <v>従業員としての対策</v>
      </c>
      <c r="B16" s="82" t="str">
        <f>_診断項目!D19</f>
        <v>2-7 電子メール送信</v>
      </c>
      <c r="C16" s="79" t="e">
        <f>_計算!C13</f>
        <v>#N/A</v>
      </c>
      <c r="D16" s="83" t="e">
        <f>_計算!D13</f>
        <v>#N/A</v>
      </c>
      <c r="E16" s="84">
        <f>_計算!E13</f>
        <v>2.48</v>
      </c>
    </row>
    <row r="17" spans="1:5">
      <c r="A17" s="137"/>
      <c r="B17" s="82" t="str">
        <f>_診断項目!D20</f>
        <v>2-8 添付重要情報の保護</v>
      </c>
      <c r="C17" s="79" t="e">
        <f>_計算!C14</f>
        <v>#N/A</v>
      </c>
      <c r="D17" s="83" t="e">
        <f>_計算!D14</f>
        <v>#N/A</v>
      </c>
      <c r="E17" s="84">
        <f>_計算!E14</f>
        <v>2.29</v>
      </c>
    </row>
    <row r="18" spans="1:5">
      <c r="A18" s="137"/>
      <c r="B18" s="82" t="str">
        <f>_診断項目!D21</f>
        <v>2-9 無線LAN</v>
      </c>
      <c r="C18" s="79" t="e">
        <f>_計算!C15</f>
        <v>#N/A</v>
      </c>
      <c r="D18" s="83" t="e">
        <f>_計算!D15</f>
        <v>#N/A</v>
      </c>
      <c r="E18" s="84">
        <f>_計算!E15</f>
        <v>2.88</v>
      </c>
    </row>
    <row r="19" spans="1:5">
      <c r="A19" s="137"/>
      <c r="B19" s="82" t="str">
        <f>_診断項目!D22</f>
        <v>2-10 インターネット</v>
      </c>
      <c r="C19" s="79" t="e">
        <f>_計算!C16</f>
        <v>#N/A</v>
      </c>
      <c r="D19" s="83" t="e">
        <f>_計算!D16</f>
        <v>#N/A</v>
      </c>
      <c r="E19" s="84">
        <f>_計算!E16</f>
        <v>2.4900000000000002</v>
      </c>
    </row>
    <row r="20" spans="1:5">
      <c r="A20" s="137"/>
      <c r="B20" s="82" t="str">
        <f>_診断項目!D23</f>
        <v>2-11 バックアップ</v>
      </c>
      <c r="C20" s="79" t="e">
        <f>_計算!C17</f>
        <v>#N/A</v>
      </c>
      <c r="D20" s="83" t="e">
        <f>_計算!D17</f>
        <v>#N/A</v>
      </c>
      <c r="E20" s="84">
        <f>_計算!E17</f>
        <v>2.99</v>
      </c>
    </row>
    <row r="21" spans="1:5">
      <c r="A21" s="137"/>
      <c r="B21" s="82" t="str">
        <f>_診断項目!D24</f>
        <v>2-12 保管</v>
      </c>
      <c r="C21" s="79" t="e">
        <f>_計算!C18</f>
        <v>#N/A</v>
      </c>
      <c r="D21" s="83" t="e">
        <f>_計算!D18</f>
        <v>#N/A</v>
      </c>
      <c r="E21" s="84">
        <f>_計算!E18</f>
        <v>2.81</v>
      </c>
    </row>
    <row r="22" spans="1:5">
      <c r="A22" s="137"/>
      <c r="B22" s="82" t="str">
        <f>_診断項目!D25</f>
        <v>2-13 盗難対策</v>
      </c>
      <c r="C22" s="79" t="e">
        <f>_計算!C19</f>
        <v>#N/A</v>
      </c>
      <c r="D22" s="83" t="e">
        <f>_計算!D19</f>
        <v>#N/A</v>
      </c>
      <c r="E22" s="84">
        <f>_計算!E19</f>
        <v>2.5</v>
      </c>
    </row>
    <row r="23" spans="1:5">
      <c r="A23" s="137"/>
      <c r="B23" s="82" t="str">
        <f>_診断項目!D26</f>
        <v>2-14 利用者限定</v>
      </c>
      <c r="C23" s="79" t="e">
        <f>_計算!C20</f>
        <v>#N/A</v>
      </c>
      <c r="D23" s="83" t="e">
        <f>_計算!D20</f>
        <v>#N/A</v>
      </c>
      <c r="E23" s="84">
        <f>_計算!E20</f>
        <v>2.41</v>
      </c>
    </row>
    <row r="24" spans="1:5">
      <c r="A24" s="137"/>
      <c r="B24" s="82" t="str">
        <f>_診断項目!D27</f>
        <v>2-15 立ち入り監視</v>
      </c>
      <c r="C24" s="79" t="e">
        <f>_計算!C21</f>
        <v>#N/A</v>
      </c>
      <c r="D24" s="83" t="e">
        <f>_計算!D21</f>
        <v>#N/A</v>
      </c>
      <c r="E24" s="84">
        <f>_計算!E21</f>
        <v>3.01</v>
      </c>
    </row>
    <row r="25" spans="1:5">
      <c r="A25" s="137"/>
      <c r="B25" s="82" t="str">
        <f>_診断項目!D28</f>
        <v>2-16 盗難防止</v>
      </c>
      <c r="C25" s="79" t="e">
        <f>_計算!C22</f>
        <v>#N/A</v>
      </c>
      <c r="D25" s="83" t="e">
        <f>_計算!D22</f>
        <v>#N/A</v>
      </c>
      <c r="E25" s="84">
        <f>_計算!E22</f>
        <v>2.21</v>
      </c>
    </row>
    <row r="26" spans="1:5">
      <c r="A26" s="137"/>
      <c r="B26" s="82" t="str">
        <f>_診断項目!D29</f>
        <v>2-17 施錠管理</v>
      </c>
      <c r="C26" s="79" t="e">
        <f>_計算!C23</f>
        <v>#N/A</v>
      </c>
      <c r="D26" s="83" t="e">
        <f>_計算!D23</f>
        <v>#N/A</v>
      </c>
      <c r="E26" s="84">
        <f>_計算!E23</f>
        <v>2.91</v>
      </c>
    </row>
    <row r="27" spans="1:5">
      <c r="A27" s="137"/>
      <c r="B27" s="82" t="str">
        <f>_診断項目!D30</f>
        <v>2-18 破棄</v>
      </c>
      <c r="C27" s="79" t="e">
        <f>_計算!C24</f>
        <v>#N/A</v>
      </c>
      <c r="D27" s="83" t="e">
        <f>_計算!D24</f>
        <v>#N/A</v>
      </c>
      <c r="E27" s="84">
        <f>_計算!E24</f>
        <v>2.93</v>
      </c>
    </row>
    <row r="28" spans="1:5">
      <c r="A28" s="67" t="str">
        <f>_診断項目!$A$10</f>
        <v>Part 3</v>
      </c>
      <c r="B28" s="82" t="str">
        <f>_診断項目!D31</f>
        <v>3-19 社内規定周知</v>
      </c>
      <c r="C28" s="79" t="e">
        <f>_計算!C25</f>
        <v>#N/A</v>
      </c>
      <c r="D28" s="83" t="e">
        <f>_計算!D25</f>
        <v>#N/A</v>
      </c>
      <c r="E28" s="84">
        <f>_計算!E25</f>
        <v>3.12</v>
      </c>
    </row>
    <row r="29" spans="1:5">
      <c r="A29" s="105" t="str">
        <f>_診断項目!$B$10</f>
        <v>組織としての対策</v>
      </c>
      <c r="B29" s="82" t="str">
        <f>_診断項目!D32</f>
        <v>3-20 意識教育</v>
      </c>
      <c r="C29" s="79" t="e">
        <f>_計算!C26</f>
        <v>#N/A</v>
      </c>
      <c r="D29" s="83" t="e">
        <f>_計算!D26</f>
        <v>#N/A</v>
      </c>
      <c r="E29" s="84">
        <f>_計算!E26</f>
        <v>2.73</v>
      </c>
    </row>
    <row r="30" spans="1:5">
      <c r="A30" s="106"/>
      <c r="B30" s="82" t="str">
        <f>_診断項目!D33</f>
        <v>3-21 個人所有</v>
      </c>
      <c r="C30" s="79" t="e">
        <f>_計算!C27</f>
        <v>#N/A</v>
      </c>
      <c r="D30" s="83" t="e">
        <f>_計算!D27</f>
        <v>#N/A</v>
      </c>
      <c r="E30" s="84">
        <f>_計算!E27</f>
        <v>2.4300000000000002</v>
      </c>
    </row>
    <row r="31" spans="1:5">
      <c r="A31" s="106"/>
      <c r="B31" s="82" t="str">
        <f>_診断項目!D34</f>
        <v>3-22 取引先</v>
      </c>
      <c r="C31" s="79" t="e">
        <f>_計算!C28</f>
        <v>#N/A</v>
      </c>
      <c r="D31" s="83" t="e">
        <f>_計算!D28</f>
        <v>#N/A</v>
      </c>
      <c r="E31" s="84">
        <f>_計算!E28</f>
        <v>2.82</v>
      </c>
    </row>
    <row r="32" spans="1:5">
      <c r="A32" s="106"/>
      <c r="B32" s="82" t="str">
        <f>_診断項目!D35</f>
        <v>3-23 外部サービス</v>
      </c>
      <c r="C32" s="79" t="e">
        <f>_計算!C29</f>
        <v>#N/A</v>
      </c>
      <c r="D32" s="83" t="e">
        <f>_計算!D29</f>
        <v>#N/A</v>
      </c>
      <c r="E32" s="84">
        <f>_計算!E29</f>
        <v>2.91</v>
      </c>
    </row>
    <row r="33" spans="1:14">
      <c r="A33" s="106"/>
      <c r="B33" s="82" t="str">
        <f>_診断項目!D36</f>
        <v>3-24 事故対応</v>
      </c>
      <c r="C33" s="79" t="e">
        <f>_計算!C30</f>
        <v>#N/A</v>
      </c>
      <c r="D33" s="83" t="e">
        <f>_計算!D30</f>
        <v>#N/A</v>
      </c>
      <c r="E33" s="84">
        <f>_計算!E30</f>
        <v>2.0299999999999998</v>
      </c>
    </row>
    <row r="34" spans="1:14">
      <c r="A34" s="106"/>
      <c r="B34" s="82" t="str">
        <f>_診断項目!D37</f>
        <v>3-25 対策の明確化</v>
      </c>
      <c r="C34" s="79" t="e">
        <f>_計算!C31</f>
        <v>#N/A</v>
      </c>
      <c r="D34" s="83" t="e">
        <f>_計算!D31</f>
        <v>#N/A</v>
      </c>
      <c r="E34" s="84">
        <f>_計算!E31</f>
        <v>2.1</v>
      </c>
    </row>
    <row r="35" spans="1:14" s="2" customFormat="1" ht="67.5" customHeight="1">
      <c r="C35" s="62" t="s">
        <v>52</v>
      </c>
      <c r="D35" s="63" t="str">
        <f>_計算!D32</f>
        <v>全ての診断に回答してください。</v>
      </c>
      <c r="E35" s="64">
        <f>_計算!E32</f>
        <v>67.669999999999987</v>
      </c>
    </row>
    <row r="37" spans="1:14" ht="25.5">
      <c r="B37" s="23" t="s">
        <v>103</v>
      </c>
    </row>
    <row r="38" spans="1:14" s="15" customFormat="1" ht="44.25" customHeight="1">
      <c r="A38" s="27" t="str">
        <f>IF(D35=100,_定義!$B$1,_定義!$B$2)</f>
        <v/>
      </c>
      <c r="B38" s="57" t="s">
        <v>53</v>
      </c>
      <c r="C38" s="119" t="s">
        <v>110</v>
      </c>
      <c r="D38" s="119"/>
      <c r="E38" s="119"/>
      <c r="F38" s="24" t="s">
        <v>56</v>
      </c>
      <c r="G38" s="120" t="s">
        <v>83</v>
      </c>
      <c r="H38" s="120"/>
      <c r="I38" s="120"/>
      <c r="J38" s="116" t="str">
        <f>HYPERLINK(_リンク!$A$2,_リンク!$B$2)</f>
        <v>「中小企業の情報セキュティ対策ガイドライン」</v>
      </c>
      <c r="K38" s="116"/>
      <c r="L38" s="116"/>
      <c r="M38" s="116"/>
      <c r="N38" s="116"/>
    </row>
    <row r="39" spans="1:14" s="39" customFormat="1" ht="6" customHeight="1">
      <c r="A39" s="35"/>
      <c r="B39" s="50"/>
      <c r="C39" s="51"/>
      <c r="D39" s="52"/>
      <c r="E39" s="52"/>
      <c r="F39" s="36"/>
      <c r="G39" s="41"/>
      <c r="H39" s="41"/>
      <c r="I39" s="42"/>
      <c r="J39" s="37"/>
      <c r="K39" s="38"/>
      <c r="L39" s="38"/>
      <c r="M39" s="38"/>
      <c r="N39" s="38"/>
    </row>
    <row r="40" spans="1:14" s="3" customFormat="1" ht="22.5" customHeight="1">
      <c r="A40" s="122" t="str">
        <f>IF(AND(D35&gt;=70,D35&lt;=99),_定義!$B$1,_定義!$B$2)</f>
        <v/>
      </c>
      <c r="B40" s="123" t="s">
        <v>57</v>
      </c>
      <c r="C40" s="124" t="s">
        <v>60</v>
      </c>
      <c r="D40" s="124"/>
      <c r="E40" s="124"/>
      <c r="F40" s="117" t="s">
        <v>56</v>
      </c>
      <c r="G40" s="120" t="s">
        <v>84</v>
      </c>
      <c r="H40" s="120"/>
      <c r="I40" s="120"/>
      <c r="J40" s="116" t="str">
        <f>HYPERLINK(_リンク!$A$4,_リンク!$B$4)</f>
        <v>「5分でできる！情報セキュリティ自社診断 解説編」</v>
      </c>
      <c r="K40" s="121"/>
      <c r="L40" s="121"/>
      <c r="M40" s="121"/>
      <c r="N40" s="121"/>
    </row>
    <row r="41" spans="1:14" s="3" customFormat="1" ht="39.75" customHeight="1">
      <c r="A41" s="122"/>
      <c r="B41" s="123"/>
      <c r="C41" s="124"/>
      <c r="D41" s="124"/>
      <c r="E41" s="124"/>
      <c r="F41" s="117"/>
      <c r="G41" s="120"/>
      <c r="H41" s="120"/>
      <c r="I41" s="120"/>
      <c r="J41" s="116" t="str">
        <f>HYPERLINK(_リンク!$A$2,_リンク!$B$2)</f>
        <v>「中小企業の情報セキュティ対策ガイドライン」</v>
      </c>
      <c r="K41" s="116"/>
      <c r="L41" s="116"/>
      <c r="M41" s="116"/>
      <c r="N41" s="116"/>
    </row>
    <row r="42" spans="1:14" s="49" customFormat="1" ht="6" customHeight="1">
      <c r="A42" s="43"/>
      <c r="B42" s="44"/>
      <c r="C42" s="45"/>
      <c r="D42" s="46"/>
      <c r="E42" s="47"/>
      <c r="F42" s="48"/>
      <c r="G42" s="40"/>
      <c r="H42" s="41"/>
      <c r="I42" s="42"/>
      <c r="J42" s="37"/>
      <c r="K42" s="38"/>
      <c r="L42" s="38"/>
      <c r="M42" s="38"/>
      <c r="N42" s="38"/>
    </row>
    <row r="43" spans="1:14" s="3" customFormat="1" ht="31.5" customHeight="1">
      <c r="A43" s="125" t="str">
        <f>IF(AND(D35&gt;=50,D35&lt;=69),_定義!$B$1,_定義!$B$2)</f>
        <v/>
      </c>
      <c r="B43" s="128" t="s">
        <v>58</v>
      </c>
      <c r="C43" s="119" t="s">
        <v>61</v>
      </c>
      <c r="D43" s="119"/>
      <c r="E43" s="119"/>
      <c r="F43" s="118" t="s">
        <v>56</v>
      </c>
      <c r="G43" s="120" t="s">
        <v>89</v>
      </c>
      <c r="H43" s="120"/>
      <c r="I43" s="120"/>
      <c r="J43" s="116" t="str">
        <f>HYPERLINK(_リンク!$A$4,_リンク!$B$4)</f>
        <v>「5分でできる！情報セキュリティ自社診断 解説編」</v>
      </c>
      <c r="K43" s="121"/>
      <c r="L43" s="121"/>
      <c r="M43" s="121"/>
      <c r="N43" s="121"/>
    </row>
    <row r="44" spans="1:14" s="3" customFormat="1" ht="51.75" customHeight="1">
      <c r="A44" s="125"/>
      <c r="B44" s="128"/>
      <c r="C44" s="119"/>
      <c r="D44" s="119"/>
      <c r="E44" s="119"/>
      <c r="F44" s="118"/>
      <c r="G44" s="120"/>
      <c r="H44" s="120"/>
      <c r="I44" s="120"/>
      <c r="J44" s="116" t="str">
        <f>HYPERLINK(_リンク!$A$3,_リンク!$B$3)</f>
        <v>中小企業の情報セキュティ対策ガイドライン
付録4：情報セキュリティハンドブック（ひな形）</v>
      </c>
      <c r="K44" s="121"/>
      <c r="L44" s="121"/>
      <c r="M44" s="121"/>
      <c r="N44" s="121"/>
    </row>
    <row r="45" spans="1:14" s="3" customFormat="1" ht="6" customHeight="1">
      <c r="A45" s="43"/>
      <c r="B45" s="53"/>
      <c r="C45" s="52"/>
      <c r="D45" s="52"/>
      <c r="E45" s="52"/>
      <c r="F45" s="54"/>
      <c r="G45" s="41"/>
      <c r="H45" s="41"/>
      <c r="I45" s="41"/>
      <c r="J45" s="37"/>
      <c r="K45" s="55"/>
      <c r="L45" s="55"/>
      <c r="M45" s="55"/>
      <c r="N45" s="55"/>
    </row>
    <row r="46" spans="1:14" s="3" customFormat="1" ht="33" customHeight="1">
      <c r="A46" s="125" t="str">
        <f>IF(D35&lt;=49,_定義!$B$1,_定義!$B$2)</f>
        <v/>
      </c>
      <c r="B46" s="126" t="s">
        <v>59</v>
      </c>
      <c r="C46" s="119" t="s">
        <v>62</v>
      </c>
      <c r="D46" s="119"/>
      <c r="E46" s="119"/>
      <c r="F46" s="127" t="s">
        <v>56</v>
      </c>
      <c r="G46" s="120" t="s">
        <v>90</v>
      </c>
      <c r="H46" s="120"/>
      <c r="I46" s="120"/>
      <c r="J46" s="116" t="str">
        <f>HYPERLINK(_リンク!$A$4,_リンク!$B$4)</f>
        <v>「5分でできる！情報セキュリティ自社診断 解説編」</v>
      </c>
      <c r="K46" s="121"/>
      <c r="L46" s="121"/>
      <c r="M46" s="121"/>
      <c r="N46" s="121"/>
    </row>
    <row r="47" spans="1:14" s="3" customFormat="1" ht="39" customHeight="1">
      <c r="A47" s="125"/>
      <c r="B47" s="126"/>
      <c r="C47" s="119"/>
      <c r="D47" s="119"/>
      <c r="E47" s="119"/>
      <c r="F47" s="127"/>
      <c r="G47" s="120"/>
      <c r="H47" s="120"/>
      <c r="I47" s="120"/>
      <c r="J47" s="116" t="str">
        <f>HYPERLINK(_リンク!$A$5,_リンク!$B$5)</f>
        <v>「映像で知る情報セキュリティ」</v>
      </c>
      <c r="K47" s="121"/>
      <c r="L47" s="121"/>
      <c r="M47" s="121"/>
      <c r="N47" s="121"/>
    </row>
    <row r="48" spans="1:14" s="56" customFormat="1"/>
  </sheetData>
  <mergeCells count="35">
    <mergeCell ref="A1:N1"/>
    <mergeCell ref="A3:N3"/>
    <mergeCell ref="A5:B5"/>
    <mergeCell ref="A11:A14"/>
    <mergeCell ref="A16:A27"/>
    <mergeCell ref="G7:N7"/>
    <mergeCell ref="C5:G5"/>
    <mergeCell ref="A2:N2"/>
    <mergeCell ref="G8:N8"/>
    <mergeCell ref="A7:E8"/>
    <mergeCell ref="A43:A44"/>
    <mergeCell ref="J47:N47"/>
    <mergeCell ref="B46:B47"/>
    <mergeCell ref="G46:I47"/>
    <mergeCell ref="C46:E47"/>
    <mergeCell ref="A46:A47"/>
    <mergeCell ref="F46:F47"/>
    <mergeCell ref="J43:N43"/>
    <mergeCell ref="J44:N44"/>
    <mergeCell ref="J46:N46"/>
    <mergeCell ref="G43:I44"/>
    <mergeCell ref="B43:B44"/>
    <mergeCell ref="C43:E44"/>
    <mergeCell ref="A40:A41"/>
    <mergeCell ref="B40:B41"/>
    <mergeCell ref="G40:I41"/>
    <mergeCell ref="C40:E41"/>
    <mergeCell ref="A29:A34"/>
    <mergeCell ref="J41:N41"/>
    <mergeCell ref="F40:F41"/>
    <mergeCell ref="F43:F44"/>
    <mergeCell ref="C38:E38"/>
    <mergeCell ref="G38:I38"/>
    <mergeCell ref="J38:N38"/>
    <mergeCell ref="J40:N40"/>
  </mergeCells>
  <phoneticPr fontId="1"/>
  <dataValidations count="25">
    <dataValidation allowBlank="1" showInputMessage="1" showErrorMessage="1" prompt="パソコンやスマホなど情報機器のOSやソフトウェアは常に最新の状態にしていますか？" sqref="B10" xr:uid="{0A41BA40-E587-4D1F-8DF0-2DEDA49512EB}"/>
    <dataValidation allowBlank="1" showInputMessage="1" showErrorMessage="1" prompt="パソコンやスマホなどにはウイルス対策ソフトを導入し、ウイルス定義ファイルは最新の状態にしていますか？" sqref="B11" xr:uid="{18AB92E6-26A8-42B8-B338-4CAA839A06B7}"/>
    <dataValidation allowBlank="1" showInputMessage="1" showErrorMessage="1" prompt="電子メールやFAXの宛先の送信ミスを防ぐ取り組みを実施していますか？" sqref="B16" xr:uid="{3CD50A98-52D0-450B-963A-398E85950EAC}"/>
    <dataValidation allowBlank="1" showInputMessage="1" showErrorMessage="1" prompt="重要情報は電子メール本文に書くのではなく、添付するファイルに書いてパスワードなどで保護していますか？" sqref="B17" xr:uid="{4956E603-7395-4D7B-A339-015247C027EF}"/>
    <dataValidation allowBlank="1" showInputMessage="1" showErrorMessage="1" prompt="無線LANを安全に使うために適切な暗号化方式を設定するなどの対策をしていますか？" sqref="B18" xr:uid="{907AD123-1B4A-435B-98B9-0AF341EC7FC0}"/>
    <dataValidation allowBlank="1" showInputMessage="1" showErrorMessage="1" prompt="インターネットを介したウイルス感染やSNSへの書き込みなどのトラブルへの対策をしていますか？" sqref="B19" xr:uid="{3127C4DB-E802-4816-A427-57BA8762B87E}"/>
    <dataValidation allowBlank="1" showInputMessage="1" showErrorMessage="1" prompt="パソコンやサーバーのウイルス感染、故障や誤操作による重要情報の消失に備えてバックアップを取得していますか？" sqref="B20" xr:uid="{E8C9E8F1-578D-4E05-92E6-3189D6F45771}"/>
    <dataValidation allowBlank="1" showInputMessage="1" showErrorMessage="1" prompt="紛失や盗難を防止するため、重要情報が記載された書類や電子媒体は机上に放置せず、書庫などに安全に保管していますか？" sqref="B21" xr:uid="{8FC7CD47-D42E-4328-8678-86C053D1A895}"/>
    <dataValidation allowBlank="1" showInputMessage="1" showErrorMessage="1" prompt="重要情報が記載された書類や電子媒体を持ち出す時は、盗難や紛失の対策をしていますか？" sqref="B22" xr:uid="{00E3C99D-9663-4759-B4F9-DE4BE4732C2B}"/>
    <dataValidation allowBlank="1" showInputMessage="1" showErrorMessage="1" prompt="離席時にパソコン画面の覗き見や勝手な操作ができないようにしていますか？" sqref="B23" xr:uid="{36C98283-DB18-4CDE-B257-29998F8927EE}"/>
    <dataValidation allowBlank="1" showInputMessage="1" showErrorMessage="1" prompt="関係者以外の事務所への立ち入りを制限していますか？" sqref="B24" xr:uid="{26FF1889-C030-4E06-ADBF-B62A6579F9F7}"/>
    <dataValidation allowBlank="1" showInputMessage="1" showErrorMessage="1" prompt="退社時にノートパソコンや備品を施錠保管するなど盗難防止対策をしていますか？" sqref="B25" xr:uid="{D305F78C-AFF0-440A-855C-E585F9107597}"/>
    <dataValidation allowBlank="1" showInputMessage="1" showErrorMessage="1" prompt="事務所が無人になる時の施錠忘れ対策を実施していますか？" sqref="B26" xr:uid="{101F1927-148B-4A7A-847A-6CC359AFB15A}"/>
    <dataValidation allowBlank="1" showInputMessage="1" showErrorMessage="1" prompt="重要情報が記載された書類や重要なデータが保存された媒体を破棄する時は、復元できないようにしていますか？" sqref="B27" xr:uid="{FA58E924-A88C-45E5-A793-AD619E873B79}"/>
    <dataValidation allowBlank="1" showInputMessage="1" showErrorMessage="1" prompt="従業員に守秘義務を理解してもらい、業務上知り得た情報を外部に漏らさないなどのルールを守らせていますか？" sqref="B28" xr:uid="{540DB603-E295-4A39-B790-A773B83A7159}"/>
    <dataValidation allowBlank="1" showInputMessage="1" showErrorMessage="1" prompt="従業員にセキュリティに関する教育や注意喚起を行っていますか？" sqref="B29" xr:uid="{0E821D26-7A75-49CF-8F50-D7C11F5BBA5B}"/>
    <dataValidation allowBlank="1" showInputMessage="1" showErrorMessage="1" prompt="個人所有の情報機器を業務で利用する場合のセキュリティ対策を明確にしていますか？" sqref="B30" xr:uid="{3A656777-124C-4A7E-8686-9727D685B052}"/>
    <dataValidation allowBlank="1" showInputMessage="1" showErrorMessage="1" prompt="重要情報の授受を伴う取引先との契約書には、秘密保持条項を規定していますか？" sqref="B31" xr:uid="{100A53AC-1551-40B1-88AE-7066D169C9C9}"/>
    <dataValidation allowBlank="1" showInputMessage="1" showErrorMessage="1" prompt="クラウドサービスやウェブサイトの運用などで利用する外部サービスは、安全・信頼性を把握して選定していますか？" sqref="B32" xr:uid="{1D81214F-69C1-4429-938E-2E21592C5DB3}"/>
    <dataValidation allowBlank="1" showInputMessage="1" showErrorMessage="1" prompt="セキュリティ事故が発生した場合に備え、緊急時の体制整備や対応手順を作成するなど準備をしていますか？" sqref="B33" xr:uid="{F0219C85-45D0-432B-8FA3-5617203A5A94}"/>
    <dataValidation allowBlank="1" showInputMessage="1" showErrorMessage="1" prompt="情報セキュリティ対策（上記1～24など）をルール化し、従業員に明示していますか？" sqref="B34" xr:uid="{64EE718C-8E35-4D04-9AE7-E0F1D7337EA7}"/>
    <dataValidation allowBlank="1" showInputMessage="1" showErrorMessage="1" prompt="電子メールの添付ファイルや本文中のURLリンクを介したウイルス感染に気をつけていますか？" sqref="B15" xr:uid="{EDCBCA8E-F81F-4D9C-8808-0575251E6411}"/>
    <dataValidation allowBlank="1" showInputMessage="1" showErrorMessage="1" prompt="パスワードは破られにくい「長く」「複雑な」パスワードを設定していますか？" sqref="B12" xr:uid="{1FA222CE-AA08-4E21-875B-5BAD7AC7867B}"/>
    <dataValidation allowBlank="1" showInputMessage="1" showErrorMessage="1" prompt="重要情報に対する適切なアクセス制限を行っていますか？" sqref="B13" xr:uid="{ECF0EBFC-E9FD-4332-8628-1B0E71F081C2}"/>
    <dataValidation allowBlank="1" showInputMessage="1" showErrorMessage="1" prompt="新たな脅威や攻撃の手口を知り対策を社内共有する仕組みはできていますか？" sqref="B14" xr:uid="{0E44111E-626E-4E82-8293-EDFC39B5D831}"/>
  </dataValidations>
  <printOptions horizontalCentered="1"/>
  <pageMargins left="0.23622047244094491" right="0.23622047244094491" top="0.74803149606299213" bottom="0.74803149606299213" header="0.31496062992125984" footer="0.31496062992125984"/>
  <pageSetup paperSize="9" scale="55" orientation="portrait" r:id="rId1"/>
  <headerFooter>
    <oddHeader>&amp;R&amp;G</oddHeader>
  </headerFooter>
  <ignoredErrors>
    <ignoredError sqref="C10:D34" evalError="1"/>
    <ignoredError sqref="J44" formula="1"/>
  </ignoredError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4" id="{82A3A600-332B-412F-8876-94C791513B3A}">
            <xm:f>$A$38=_定義!$B$1</xm:f>
            <x14:dxf>
              <border>
                <left style="thin">
                  <color rgb="FFFF0000"/>
                </left>
                <right style="thin">
                  <color rgb="FFFF0000"/>
                </right>
                <top style="thin">
                  <color rgb="FFFF0000"/>
                </top>
                <bottom style="thin">
                  <color rgb="FFFF0000"/>
                </bottom>
              </border>
            </x14:dxf>
          </x14:cfRule>
          <xm:sqref>A38:N38</xm:sqref>
        </x14:conditionalFormatting>
        <x14:conditionalFormatting xmlns:xm="http://schemas.microsoft.com/office/excel/2006/main">
          <x14:cfRule type="expression" priority="3" id="{60F18131-F4E1-49FD-810D-49C005CA425D}">
            <xm:f>$A$40=_定義!$B$1</xm:f>
            <x14:dxf>
              <border>
                <left style="thin">
                  <color rgb="FFFF0000"/>
                </left>
                <right style="thin">
                  <color rgb="FFFF0000"/>
                </right>
                <top style="thin">
                  <color rgb="FFFF0000"/>
                </top>
                <bottom style="thin">
                  <color rgb="FFFF0000"/>
                </bottom>
                <vertical/>
                <horizontal/>
              </border>
            </x14:dxf>
          </x14:cfRule>
          <xm:sqref>A40:N41</xm:sqref>
        </x14:conditionalFormatting>
        <x14:conditionalFormatting xmlns:xm="http://schemas.microsoft.com/office/excel/2006/main">
          <x14:cfRule type="expression" priority="2" id="{6A8A37FB-93B9-4A22-B4D4-02B63BE54880}">
            <xm:f>$A$43=_定義!$B$1</xm:f>
            <x14:dxf>
              <border>
                <left style="thin">
                  <color rgb="FFFF0000"/>
                </left>
                <right style="thin">
                  <color rgb="FFFF0000"/>
                </right>
                <top style="thin">
                  <color rgb="FFFF0000"/>
                </top>
                <bottom style="thin">
                  <color rgb="FFFF0000"/>
                </bottom>
                <vertical/>
                <horizontal/>
              </border>
            </x14:dxf>
          </x14:cfRule>
          <xm:sqref>A43:N44</xm:sqref>
        </x14:conditionalFormatting>
        <x14:conditionalFormatting xmlns:xm="http://schemas.microsoft.com/office/excel/2006/main">
          <x14:cfRule type="expression" priority="1" id="{2B2E1061-F2DB-455D-9ED3-D2D35D3DE07F}">
            <xm:f>$A$46=_定義!$B$1</xm:f>
            <x14:dxf>
              <border>
                <left style="thin">
                  <color rgb="FFFF0000"/>
                </left>
                <right style="thin">
                  <color rgb="FFFF0000"/>
                </right>
                <top style="thin">
                  <color rgb="FFFF0000"/>
                </top>
                <bottom style="thin">
                  <color rgb="FFFF0000"/>
                </bottom>
                <vertical/>
                <horizontal/>
              </border>
            </x14:dxf>
          </x14:cfRule>
          <xm:sqref>A46:N47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A2CD965-25A2-483B-BD12-F0D05D7440D9}">
          <x14:formula1>
            <xm:f>_基礎データ!$B$1:$V$1</xm:f>
          </x14:formula1>
          <xm:sqref>C5:G5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6E496-57FC-43A1-947E-EC983B337D6A}">
  <sheetPr>
    <tabColor rgb="FFD12233"/>
    <pageSetUpPr fitToPage="1"/>
  </sheetPr>
  <dimension ref="A1:O48"/>
  <sheetViews>
    <sheetView zoomScaleNormal="100" workbookViewId="0">
      <selection activeCell="A7" sqref="A7:F8"/>
    </sheetView>
  </sheetViews>
  <sheetFormatPr defaultRowHeight="18.75"/>
  <cols>
    <col min="1" max="1" width="5" customWidth="1"/>
    <col min="2" max="2" width="23.5" customWidth="1"/>
    <col min="3" max="3" width="15.25" customWidth="1"/>
    <col min="4" max="5" width="10.625" customWidth="1"/>
    <col min="6" max="6" width="10.125" customWidth="1"/>
    <col min="7" max="7" width="3.875" customWidth="1"/>
    <col min="8" max="8" width="18.25" customWidth="1"/>
    <col min="9" max="9" width="15.375" customWidth="1"/>
    <col min="10" max="10" width="17.375" customWidth="1"/>
    <col min="11" max="11" width="24.625" customWidth="1"/>
    <col min="12" max="14" width="3.125" customWidth="1"/>
    <col min="15" max="15" width="5.75" customWidth="1"/>
    <col min="16" max="16" width="3.25" customWidth="1"/>
    <col min="17" max="17" width="5.875" customWidth="1"/>
    <col min="18" max="18" width="19.375" customWidth="1"/>
  </cols>
  <sheetData>
    <row r="1" spans="1:15" ht="60" customHeight="1">
      <c r="A1" s="129" t="s">
        <v>129</v>
      </c>
      <c r="B1" s="130"/>
      <c r="C1" s="130"/>
      <c r="D1" s="130"/>
      <c r="E1" s="130"/>
      <c r="F1" s="130"/>
      <c r="G1" s="130"/>
      <c r="H1" s="130"/>
      <c r="I1" s="130"/>
      <c r="J1" s="130"/>
      <c r="K1" s="130"/>
      <c r="L1" s="130"/>
      <c r="M1" s="130"/>
      <c r="N1" s="130"/>
      <c r="O1" s="130"/>
    </row>
    <row r="2" spans="1:15" ht="28.5" customHeight="1">
      <c r="A2" s="167" t="s">
        <v>130</v>
      </c>
      <c r="B2" s="145"/>
      <c r="C2" s="145"/>
      <c r="D2" s="145"/>
      <c r="E2" s="145"/>
      <c r="F2" s="145"/>
      <c r="G2" s="145"/>
      <c r="H2" s="145"/>
      <c r="I2" s="145"/>
      <c r="J2" s="145"/>
      <c r="K2" s="145"/>
      <c r="L2" s="145"/>
      <c r="M2" s="145"/>
      <c r="N2" s="145"/>
      <c r="O2" s="146"/>
    </row>
    <row r="3" spans="1:15" ht="47.25" customHeight="1">
      <c r="A3" s="131" t="s">
        <v>124</v>
      </c>
      <c r="B3" s="131"/>
      <c r="C3" s="131"/>
      <c r="D3" s="131"/>
      <c r="E3" s="131"/>
      <c r="F3" s="131"/>
      <c r="G3" s="131"/>
      <c r="H3" s="131"/>
      <c r="I3" s="131"/>
      <c r="J3" s="131"/>
      <c r="K3" s="131"/>
      <c r="L3" s="131"/>
      <c r="M3" s="131"/>
      <c r="N3" s="131"/>
      <c r="O3" s="131"/>
    </row>
    <row r="4" spans="1:15" ht="6" customHeight="1">
      <c r="A4" s="58"/>
      <c r="B4" s="58"/>
      <c r="C4" s="58"/>
      <c r="D4" s="58"/>
      <c r="E4" s="58"/>
      <c r="F4" s="58"/>
      <c r="G4" s="58"/>
      <c r="H4" s="58"/>
      <c r="I4" s="58"/>
      <c r="J4" s="58"/>
      <c r="K4" s="58"/>
      <c r="L4" s="58"/>
      <c r="M4" s="58"/>
      <c r="N4" s="58"/>
      <c r="O4" s="58"/>
    </row>
    <row r="5" spans="1:15" ht="9" customHeight="1">
      <c r="A5" s="58"/>
      <c r="B5" s="58"/>
      <c r="C5" s="58"/>
      <c r="D5" s="58"/>
      <c r="E5" s="58"/>
      <c r="F5" s="58"/>
      <c r="G5" s="58"/>
      <c r="H5" s="58"/>
      <c r="I5" s="58"/>
      <c r="J5" s="58"/>
      <c r="K5" s="58"/>
      <c r="L5" s="58"/>
      <c r="M5" s="58"/>
      <c r="N5" s="58"/>
      <c r="O5" s="58"/>
    </row>
    <row r="6" spans="1:15" ht="9.75" customHeight="1"/>
    <row r="7" spans="1:15" ht="25.5" customHeight="1">
      <c r="A7" s="150" t="s">
        <v>54</v>
      </c>
      <c r="B7" s="151"/>
      <c r="C7" s="151"/>
      <c r="D7" s="151"/>
      <c r="E7" s="151"/>
      <c r="F7" s="152"/>
      <c r="G7" s="3"/>
      <c r="H7" s="156" t="s">
        <v>55</v>
      </c>
      <c r="I7" s="157"/>
      <c r="J7" s="157"/>
      <c r="K7" s="157"/>
      <c r="L7" s="157"/>
      <c r="M7" s="157"/>
      <c r="N7" s="157"/>
      <c r="O7" s="158"/>
    </row>
    <row r="8" spans="1:15" ht="25.5" customHeight="1">
      <c r="A8" s="153"/>
      <c r="B8" s="154"/>
      <c r="C8" s="154"/>
      <c r="D8" s="154"/>
      <c r="E8" s="154"/>
      <c r="F8" s="155"/>
      <c r="G8" s="3"/>
      <c r="H8" s="159"/>
      <c r="I8" s="160"/>
      <c r="J8" s="160"/>
      <c r="K8" s="160"/>
      <c r="L8" s="160"/>
      <c r="M8" s="160"/>
      <c r="N8" s="160"/>
      <c r="O8" s="161"/>
    </row>
    <row r="9" spans="1:15" ht="66.75" customHeight="1">
      <c r="A9" s="61" t="s">
        <v>82</v>
      </c>
      <c r="B9" s="59"/>
      <c r="C9" s="60" t="str">
        <f>_計算!C6</f>
        <v>自社診断入力</v>
      </c>
      <c r="D9" s="60" t="str">
        <f>_計算!D6</f>
        <v>今回の自社診断スコア</v>
      </c>
      <c r="E9" s="60" t="s">
        <v>125</v>
      </c>
      <c r="F9" s="60" t="s">
        <v>126</v>
      </c>
    </row>
    <row r="10" spans="1:15" ht="18.75" customHeight="1">
      <c r="A10" s="65" t="str">
        <f>_診断項目!$A$8</f>
        <v>Part 1</v>
      </c>
      <c r="B10" s="82" t="str">
        <f>_診断項目!D13</f>
        <v>1-1 アップデート</v>
      </c>
      <c r="C10" s="81" t="e">
        <f>_計算!C7</f>
        <v>#N/A</v>
      </c>
      <c r="D10" s="83" t="e">
        <f>_計算!D7</f>
        <v>#N/A</v>
      </c>
      <c r="E10" s="84"/>
      <c r="F10" s="84"/>
    </row>
    <row r="11" spans="1:15" ht="18.75" customHeight="1">
      <c r="A11" s="134" t="str">
        <f>_診断項目!$B$8</f>
        <v>基本的対策</v>
      </c>
      <c r="B11" s="82" t="str">
        <f>_診断項目!D14</f>
        <v>1-2 ウイルス感染</v>
      </c>
      <c r="C11" s="81" t="e">
        <f>_計算!C8</f>
        <v>#N/A</v>
      </c>
      <c r="D11" s="83" t="e">
        <f>_計算!D8</f>
        <v>#N/A</v>
      </c>
      <c r="E11" s="84"/>
      <c r="F11" s="84"/>
    </row>
    <row r="12" spans="1:15">
      <c r="A12" s="135"/>
      <c r="B12" s="82" t="str">
        <f>_診断項目!D15</f>
        <v>1-3 パスワード</v>
      </c>
      <c r="C12" s="81" t="e">
        <f>_計算!C9</f>
        <v>#N/A</v>
      </c>
      <c r="D12" s="83" t="e">
        <f>_計算!D9</f>
        <v>#N/A</v>
      </c>
      <c r="E12" s="84"/>
      <c r="F12" s="84"/>
    </row>
    <row r="13" spans="1:15">
      <c r="A13" s="135"/>
      <c r="B13" s="82" t="str">
        <f>_診断項目!D16</f>
        <v>1-4 アクセス制御</v>
      </c>
      <c r="C13" s="81" t="e">
        <f>_計算!C10</f>
        <v>#N/A</v>
      </c>
      <c r="D13" s="83" t="e">
        <f>_計算!D10</f>
        <v>#N/A</v>
      </c>
      <c r="E13" s="84"/>
      <c r="F13" s="84"/>
    </row>
    <row r="14" spans="1:15">
      <c r="A14" s="135"/>
      <c r="B14" s="82" t="str">
        <f>_診断項目!D17</f>
        <v>1-5 情報共有</v>
      </c>
      <c r="C14" s="81" t="e">
        <f>_計算!C11</f>
        <v>#N/A</v>
      </c>
      <c r="D14" s="83" t="e">
        <f>_計算!D11</f>
        <v>#N/A</v>
      </c>
      <c r="E14" s="84"/>
      <c r="F14" s="84"/>
    </row>
    <row r="15" spans="1:15">
      <c r="A15" s="66" t="str">
        <f>_診断項目!$A$9</f>
        <v>Part 2</v>
      </c>
      <c r="B15" s="82" t="str">
        <f>_診断項目!D18</f>
        <v>2-6 電子メール受信</v>
      </c>
      <c r="C15" s="81" t="e">
        <f>_計算!C12</f>
        <v>#N/A</v>
      </c>
      <c r="D15" s="83" t="e">
        <f>_計算!D12</f>
        <v>#N/A</v>
      </c>
      <c r="E15" s="84"/>
      <c r="F15" s="84"/>
    </row>
    <row r="16" spans="1:15">
      <c r="A16" s="136" t="str">
        <f>_診断項目!$B$9</f>
        <v>従業員としての対策</v>
      </c>
      <c r="B16" s="82" t="str">
        <f>_診断項目!D19</f>
        <v>2-7 電子メール送信</v>
      </c>
      <c r="C16" s="81" t="e">
        <f>_計算!C13</f>
        <v>#N/A</v>
      </c>
      <c r="D16" s="83" t="e">
        <f>_計算!D13</f>
        <v>#N/A</v>
      </c>
      <c r="E16" s="84"/>
      <c r="F16" s="84"/>
    </row>
    <row r="17" spans="1:6">
      <c r="A17" s="137"/>
      <c r="B17" s="82" t="str">
        <f>_診断項目!D20</f>
        <v>2-8 添付重要情報の保護</v>
      </c>
      <c r="C17" s="81" t="e">
        <f>_計算!C14</f>
        <v>#N/A</v>
      </c>
      <c r="D17" s="83" t="e">
        <f>_計算!D14</f>
        <v>#N/A</v>
      </c>
      <c r="E17" s="84"/>
      <c r="F17" s="84"/>
    </row>
    <row r="18" spans="1:6">
      <c r="A18" s="137"/>
      <c r="B18" s="82" t="str">
        <f>_診断項目!D21</f>
        <v>2-9 無線LAN</v>
      </c>
      <c r="C18" s="81" t="e">
        <f>_計算!C15</f>
        <v>#N/A</v>
      </c>
      <c r="D18" s="83" t="e">
        <f>_計算!D15</f>
        <v>#N/A</v>
      </c>
      <c r="E18" s="84"/>
      <c r="F18" s="84"/>
    </row>
    <row r="19" spans="1:6">
      <c r="A19" s="137"/>
      <c r="B19" s="82" t="str">
        <f>_診断項目!D22</f>
        <v>2-10 インターネット</v>
      </c>
      <c r="C19" s="81" t="e">
        <f>_計算!C16</f>
        <v>#N/A</v>
      </c>
      <c r="D19" s="83" t="e">
        <f>_計算!D16</f>
        <v>#N/A</v>
      </c>
      <c r="E19" s="84"/>
      <c r="F19" s="84"/>
    </row>
    <row r="20" spans="1:6">
      <c r="A20" s="137"/>
      <c r="B20" s="82" t="str">
        <f>_診断項目!D23</f>
        <v>2-11 バックアップ</v>
      </c>
      <c r="C20" s="81" t="e">
        <f>_計算!C17</f>
        <v>#N/A</v>
      </c>
      <c r="D20" s="83" t="e">
        <f>_計算!D17</f>
        <v>#N/A</v>
      </c>
      <c r="E20" s="84"/>
      <c r="F20" s="84"/>
    </row>
    <row r="21" spans="1:6">
      <c r="A21" s="137"/>
      <c r="B21" s="82" t="str">
        <f>_診断項目!D24</f>
        <v>2-12 保管</v>
      </c>
      <c r="C21" s="81" t="e">
        <f>_計算!C18</f>
        <v>#N/A</v>
      </c>
      <c r="D21" s="83" t="e">
        <f>_計算!D18</f>
        <v>#N/A</v>
      </c>
      <c r="E21" s="84"/>
      <c r="F21" s="84"/>
    </row>
    <row r="22" spans="1:6">
      <c r="A22" s="137"/>
      <c r="B22" s="82" t="str">
        <f>_診断項目!D25</f>
        <v>2-13 盗難対策</v>
      </c>
      <c r="C22" s="81" t="e">
        <f>_計算!C19</f>
        <v>#N/A</v>
      </c>
      <c r="D22" s="83" t="e">
        <f>_計算!D19</f>
        <v>#N/A</v>
      </c>
      <c r="E22" s="84"/>
      <c r="F22" s="84"/>
    </row>
    <row r="23" spans="1:6">
      <c r="A23" s="137"/>
      <c r="B23" s="82" t="str">
        <f>_診断項目!D26</f>
        <v>2-14 利用者限定</v>
      </c>
      <c r="C23" s="81" t="e">
        <f>_計算!C20</f>
        <v>#N/A</v>
      </c>
      <c r="D23" s="83" t="e">
        <f>_計算!D20</f>
        <v>#N/A</v>
      </c>
      <c r="E23" s="84"/>
      <c r="F23" s="84"/>
    </row>
    <row r="24" spans="1:6">
      <c r="A24" s="137"/>
      <c r="B24" s="82" t="str">
        <f>_診断項目!D27</f>
        <v>2-15 立ち入り監視</v>
      </c>
      <c r="C24" s="81" t="e">
        <f>_計算!C21</f>
        <v>#N/A</v>
      </c>
      <c r="D24" s="83" t="e">
        <f>_計算!D21</f>
        <v>#N/A</v>
      </c>
      <c r="E24" s="84"/>
      <c r="F24" s="84"/>
    </row>
    <row r="25" spans="1:6">
      <c r="A25" s="137"/>
      <c r="B25" s="82" t="str">
        <f>_診断項目!D28</f>
        <v>2-16 盗難防止</v>
      </c>
      <c r="C25" s="81" t="e">
        <f>_計算!C22</f>
        <v>#N/A</v>
      </c>
      <c r="D25" s="83" t="e">
        <f>_計算!D22</f>
        <v>#N/A</v>
      </c>
      <c r="E25" s="84"/>
      <c r="F25" s="84"/>
    </row>
    <row r="26" spans="1:6">
      <c r="A26" s="137"/>
      <c r="B26" s="82" t="str">
        <f>_診断項目!D29</f>
        <v>2-17 施錠管理</v>
      </c>
      <c r="C26" s="81" t="e">
        <f>_計算!C23</f>
        <v>#N/A</v>
      </c>
      <c r="D26" s="83" t="e">
        <f>_計算!D23</f>
        <v>#N/A</v>
      </c>
      <c r="E26" s="84"/>
      <c r="F26" s="84"/>
    </row>
    <row r="27" spans="1:6">
      <c r="A27" s="137"/>
      <c r="B27" s="82" t="str">
        <f>_診断項目!D30</f>
        <v>2-18 破棄</v>
      </c>
      <c r="C27" s="81" t="e">
        <f>_計算!C24</f>
        <v>#N/A</v>
      </c>
      <c r="D27" s="83" t="e">
        <f>_計算!D24</f>
        <v>#N/A</v>
      </c>
      <c r="E27" s="84"/>
      <c r="F27" s="84"/>
    </row>
    <row r="28" spans="1:6">
      <c r="A28" s="67" t="str">
        <f>_診断項目!$A$10</f>
        <v>Part 3</v>
      </c>
      <c r="B28" s="82" t="str">
        <f>_診断項目!D31</f>
        <v>3-19 社内規定周知</v>
      </c>
      <c r="C28" s="81" t="e">
        <f>_計算!C25</f>
        <v>#N/A</v>
      </c>
      <c r="D28" s="83" t="e">
        <f>_計算!D25</f>
        <v>#N/A</v>
      </c>
      <c r="E28" s="84"/>
      <c r="F28" s="84"/>
    </row>
    <row r="29" spans="1:6">
      <c r="A29" s="105" t="str">
        <f>_診断項目!$B$10</f>
        <v>組織としての対策</v>
      </c>
      <c r="B29" s="82" t="str">
        <f>_診断項目!D32</f>
        <v>3-20 意識教育</v>
      </c>
      <c r="C29" s="81" t="e">
        <f>_計算!C26</f>
        <v>#N/A</v>
      </c>
      <c r="D29" s="83" t="e">
        <f>_計算!D26</f>
        <v>#N/A</v>
      </c>
      <c r="E29" s="84"/>
      <c r="F29" s="84"/>
    </row>
    <row r="30" spans="1:6">
      <c r="A30" s="106"/>
      <c r="B30" s="82" t="str">
        <f>_診断項目!D33</f>
        <v>3-21 個人所有</v>
      </c>
      <c r="C30" s="81" t="e">
        <f>_計算!C27</f>
        <v>#N/A</v>
      </c>
      <c r="D30" s="83" t="e">
        <f>_計算!D27</f>
        <v>#N/A</v>
      </c>
      <c r="E30" s="84"/>
      <c r="F30" s="84"/>
    </row>
    <row r="31" spans="1:6">
      <c r="A31" s="106"/>
      <c r="B31" s="82" t="str">
        <f>_診断項目!D34</f>
        <v>3-22 取引先</v>
      </c>
      <c r="C31" s="81" t="e">
        <f>_計算!C28</f>
        <v>#N/A</v>
      </c>
      <c r="D31" s="83" t="e">
        <f>_計算!D28</f>
        <v>#N/A</v>
      </c>
      <c r="E31" s="84"/>
      <c r="F31" s="84"/>
    </row>
    <row r="32" spans="1:6">
      <c r="A32" s="106"/>
      <c r="B32" s="82" t="str">
        <f>_診断項目!D35</f>
        <v>3-23 外部サービス</v>
      </c>
      <c r="C32" s="81" t="e">
        <f>_計算!C29</f>
        <v>#N/A</v>
      </c>
      <c r="D32" s="83" t="e">
        <f>_計算!D29</f>
        <v>#N/A</v>
      </c>
      <c r="E32" s="84"/>
      <c r="F32" s="84"/>
    </row>
    <row r="33" spans="1:15">
      <c r="A33" s="106"/>
      <c r="B33" s="82" t="str">
        <f>_診断項目!D36</f>
        <v>3-24 事故対応</v>
      </c>
      <c r="C33" s="81" t="e">
        <f>_計算!C30</f>
        <v>#N/A</v>
      </c>
      <c r="D33" s="83" t="e">
        <f>_計算!D30</f>
        <v>#N/A</v>
      </c>
      <c r="E33" s="84"/>
      <c r="F33" s="84"/>
    </row>
    <row r="34" spans="1:15">
      <c r="A34" s="106"/>
      <c r="B34" s="82" t="str">
        <f>_診断項目!D37</f>
        <v>3-25 対策の明確化</v>
      </c>
      <c r="C34" s="81" t="e">
        <f>_計算!C31</f>
        <v>#N/A</v>
      </c>
      <c r="D34" s="83" t="e">
        <f>_計算!D31</f>
        <v>#N/A</v>
      </c>
      <c r="E34" s="84"/>
      <c r="F34" s="84"/>
    </row>
    <row r="35" spans="1:15" s="2" customFormat="1" ht="67.5" customHeight="1">
      <c r="C35" s="62" t="s">
        <v>52</v>
      </c>
      <c r="D35" s="63" t="str">
        <f>_計算!D32</f>
        <v>全ての診断に回答してください。</v>
      </c>
      <c r="E35" s="64">
        <f>SUM(E10:E34)</f>
        <v>0</v>
      </c>
      <c r="F35" s="64">
        <f>SUM(F10:F34)</f>
        <v>0</v>
      </c>
    </row>
    <row r="37" spans="1:15" ht="25.5">
      <c r="B37" s="23" t="s">
        <v>103</v>
      </c>
    </row>
    <row r="38" spans="1:15" s="15" customFormat="1" ht="44.25" customHeight="1">
      <c r="A38" s="27" t="str">
        <f>IF(D35=100,_定義!$B$1,_定義!$B$2)</f>
        <v/>
      </c>
      <c r="B38" s="57" t="s">
        <v>53</v>
      </c>
      <c r="C38" s="162" t="s">
        <v>110</v>
      </c>
      <c r="D38" s="163"/>
      <c r="E38" s="163"/>
      <c r="F38" s="163"/>
      <c r="G38" s="24" t="s">
        <v>56</v>
      </c>
      <c r="H38" s="120" t="s">
        <v>83</v>
      </c>
      <c r="I38" s="120"/>
      <c r="J38" s="120"/>
      <c r="K38" s="164" t="str">
        <f>HYPERLINK(_リンク!$A$2,_リンク!$B$2)</f>
        <v>「中小企業の情報セキュティ対策ガイドライン」</v>
      </c>
      <c r="L38" s="165"/>
      <c r="M38" s="165"/>
      <c r="N38" s="165"/>
      <c r="O38" s="166"/>
    </row>
    <row r="39" spans="1:15" s="39" customFormat="1" ht="6" customHeight="1">
      <c r="A39" s="35"/>
      <c r="B39" s="50"/>
      <c r="C39" s="51"/>
      <c r="D39" s="52"/>
      <c r="E39" s="52"/>
      <c r="G39" s="36"/>
      <c r="H39" s="41"/>
      <c r="I39" s="41"/>
      <c r="J39" s="42"/>
      <c r="K39" s="37"/>
      <c r="L39" s="38"/>
      <c r="M39" s="38"/>
      <c r="N39" s="38"/>
      <c r="O39" s="38"/>
    </row>
    <row r="40" spans="1:15" s="3" customFormat="1" ht="22.5" customHeight="1">
      <c r="A40" s="122" t="str">
        <f>IF(AND(D35&gt;=70,D35&lt;=99),_定義!$B$1,_定義!$B$2)</f>
        <v/>
      </c>
      <c r="B40" s="123" t="s">
        <v>57</v>
      </c>
      <c r="C40" s="162" t="s">
        <v>60</v>
      </c>
      <c r="D40" s="163"/>
      <c r="E40" s="163"/>
      <c r="F40" s="163"/>
      <c r="G40" s="117" t="s">
        <v>56</v>
      </c>
      <c r="H40" s="120" t="s">
        <v>84</v>
      </c>
      <c r="I40" s="120"/>
      <c r="J40" s="120"/>
      <c r="K40" s="164" t="str">
        <f>HYPERLINK(_リンク!$A$4,_リンク!$B$4)</f>
        <v>「5分でできる！情報セキュリティ自社診断 解説編」</v>
      </c>
      <c r="L40" s="165"/>
      <c r="M40" s="165"/>
      <c r="N40" s="165"/>
      <c r="O40" s="166"/>
    </row>
    <row r="41" spans="1:15" s="3" customFormat="1" ht="39.75" customHeight="1">
      <c r="A41" s="122"/>
      <c r="B41" s="123"/>
      <c r="C41" s="162"/>
      <c r="D41" s="163"/>
      <c r="E41" s="163"/>
      <c r="F41" s="163"/>
      <c r="G41" s="117"/>
      <c r="H41" s="120"/>
      <c r="I41" s="120"/>
      <c r="J41" s="120"/>
      <c r="K41" s="164" t="str">
        <f>HYPERLINK(_リンク!$A$2,_リンク!$B$2)</f>
        <v>「中小企業の情報セキュティ対策ガイドライン」</v>
      </c>
      <c r="L41" s="165"/>
      <c r="M41" s="165"/>
      <c r="N41" s="165"/>
      <c r="O41" s="166"/>
    </row>
    <row r="42" spans="1:15" s="49" customFormat="1" ht="6" customHeight="1">
      <c r="A42" s="43"/>
      <c r="B42" s="44"/>
      <c r="C42" s="45"/>
      <c r="D42" s="46"/>
      <c r="E42" s="47"/>
      <c r="G42" s="48"/>
      <c r="H42" s="40"/>
      <c r="I42" s="41"/>
      <c r="J42" s="42"/>
      <c r="K42" s="37"/>
      <c r="L42" s="38"/>
      <c r="M42" s="38"/>
      <c r="N42" s="38"/>
      <c r="O42" s="38"/>
    </row>
    <row r="43" spans="1:15" s="3" customFormat="1" ht="31.5" customHeight="1">
      <c r="A43" s="125" t="str">
        <f>IF(AND(D35&gt;=50,D35&lt;=69),_定義!$B$1,_定義!$B$2)</f>
        <v/>
      </c>
      <c r="B43" s="128" t="s">
        <v>58</v>
      </c>
      <c r="C43" s="162" t="s">
        <v>61</v>
      </c>
      <c r="D43" s="163"/>
      <c r="E43" s="163"/>
      <c r="F43" s="163"/>
      <c r="G43" s="118" t="s">
        <v>56</v>
      </c>
      <c r="H43" s="120" t="s">
        <v>89</v>
      </c>
      <c r="I43" s="120"/>
      <c r="J43" s="120"/>
      <c r="K43" s="164" t="str">
        <f>HYPERLINK(_リンク!$A$4,_リンク!$B$4)</f>
        <v>「5分でできる！情報セキュリティ自社診断 解説編」</v>
      </c>
      <c r="L43" s="165"/>
      <c r="M43" s="165"/>
      <c r="N43" s="165"/>
      <c r="O43" s="166"/>
    </row>
    <row r="44" spans="1:15" s="3" customFormat="1" ht="51.75" customHeight="1">
      <c r="A44" s="125"/>
      <c r="B44" s="128"/>
      <c r="C44" s="162"/>
      <c r="D44" s="163"/>
      <c r="E44" s="163"/>
      <c r="F44" s="163"/>
      <c r="G44" s="118"/>
      <c r="H44" s="120"/>
      <c r="I44" s="120"/>
      <c r="J44" s="120"/>
      <c r="K44" s="164" t="str">
        <f>HYPERLINK(_リンク!$A$3,_リンク!$B$3)</f>
        <v>中小企業の情報セキュティ対策ガイドライン
付録4：情報セキュリティハンドブック（ひな形）</v>
      </c>
      <c r="L44" s="165"/>
      <c r="M44" s="165"/>
      <c r="N44" s="165"/>
      <c r="O44" s="166"/>
    </row>
    <row r="45" spans="1:15" s="3" customFormat="1" ht="6" customHeight="1">
      <c r="A45" s="43"/>
      <c r="B45" s="53"/>
      <c r="C45" s="52"/>
      <c r="D45" s="52"/>
      <c r="E45" s="52"/>
      <c r="G45" s="54"/>
      <c r="H45" s="41"/>
      <c r="I45" s="41"/>
      <c r="J45" s="41"/>
      <c r="K45" s="37"/>
      <c r="L45" s="55"/>
      <c r="M45" s="55"/>
      <c r="N45" s="55"/>
      <c r="O45" s="55"/>
    </row>
    <row r="46" spans="1:15" s="3" customFormat="1" ht="33" customHeight="1">
      <c r="A46" s="125" t="str">
        <f>IF(D35&lt;=49,_定義!$B$1,_定義!$B$2)</f>
        <v/>
      </c>
      <c r="B46" s="126" t="s">
        <v>59</v>
      </c>
      <c r="C46" s="162" t="s">
        <v>62</v>
      </c>
      <c r="D46" s="163"/>
      <c r="E46" s="163"/>
      <c r="F46" s="163"/>
      <c r="G46" s="127" t="s">
        <v>56</v>
      </c>
      <c r="H46" s="120" t="s">
        <v>90</v>
      </c>
      <c r="I46" s="120"/>
      <c r="J46" s="120"/>
      <c r="K46" s="164" t="str">
        <f>HYPERLINK(_リンク!$A$4,_リンク!$B$4)</f>
        <v>「5分でできる！情報セキュリティ自社診断 解説編」</v>
      </c>
      <c r="L46" s="165"/>
      <c r="M46" s="165"/>
      <c r="N46" s="165"/>
      <c r="O46" s="166"/>
    </row>
    <row r="47" spans="1:15" s="3" customFormat="1" ht="39" customHeight="1">
      <c r="A47" s="125"/>
      <c r="B47" s="126"/>
      <c r="C47" s="162"/>
      <c r="D47" s="163"/>
      <c r="E47" s="163"/>
      <c r="F47" s="163"/>
      <c r="G47" s="127"/>
      <c r="H47" s="120"/>
      <c r="I47" s="120"/>
      <c r="J47" s="120"/>
      <c r="K47" s="164" t="str">
        <f>HYPERLINK(_リンク!$A$5,_リンク!$B$5)</f>
        <v>「映像で知る情報セキュリティ」</v>
      </c>
      <c r="L47" s="165"/>
      <c r="M47" s="165"/>
      <c r="N47" s="165"/>
      <c r="O47" s="166"/>
    </row>
    <row r="48" spans="1:15" s="56" customFormat="1"/>
  </sheetData>
  <mergeCells count="32">
    <mergeCell ref="K38:O38"/>
    <mergeCell ref="A2:O2"/>
    <mergeCell ref="K47:O47"/>
    <mergeCell ref="K46:O46"/>
    <mergeCell ref="K44:O44"/>
    <mergeCell ref="K43:O43"/>
    <mergeCell ref="K41:O41"/>
    <mergeCell ref="K40:O40"/>
    <mergeCell ref="A46:A47"/>
    <mergeCell ref="B46:B47"/>
    <mergeCell ref="G46:G47"/>
    <mergeCell ref="H46:J47"/>
    <mergeCell ref="C46:F47"/>
    <mergeCell ref="A43:A44"/>
    <mergeCell ref="B43:B44"/>
    <mergeCell ref="G43:G44"/>
    <mergeCell ref="A16:A27"/>
    <mergeCell ref="A29:A34"/>
    <mergeCell ref="H38:J38"/>
    <mergeCell ref="C38:F38"/>
    <mergeCell ref="H43:J44"/>
    <mergeCell ref="C43:F44"/>
    <mergeCell ref="A40:A41"/>
    <mergeCell ref="B40:B41"/>
    <mergeCell ref="G40:G41"/>
    <mergeCell ref="H40:J41"/>
    <mergeCell ref="C40:F41"/>
    <mergeCell ref="A1:O1"/>
    <mergeCell ref="A3:O3"/>
    <mergeCell ref="A11:A14"/>
    <mergeCell ref="A7:F8"/>
    <mergeCell ref="H7:O8"/>
  </mergeCells>
  <phoneticPr fontId="1"/>
  <dataValidations count="25">
    <dataValidation allowBlank="1" showInputMessage="1" showErrorMessage="1" prompt="パソコンやスマホなどにはウイルス対策ソフトを導入し、ウイルス定義ファイルは最新の状態にしていますか？" sqref="B11" xr:uid="{3ACED5DF-F984-418B-8939-869EBCA1E5DF}"/>
    <dataValidation allowBlank="1" showInputMessage="1" showErrorMessage="1" prompt="パソコンやスマホなど情報機器のOSやソフトウェアは常に最新の状態にしていますか？" sqref="B10" xr:uid="{98579731-90B9-43DA-BF52-78C73F7C9314}"/>
    <dataValidation allowBlank="1" showInputMessage="1" showErrorMessage="1" prompt="パスワードは破られにくい「長く」「複雑な」パスワードを設定していますか？" sqref="B12" xr:uid="{054A30E7-4458-4E49-B475-C31D74170F91}"/>
    <dataValidation allowBlank="1" showInputMessage="1" showErrorMessage="1" prompt="重要情報に対する適切なアクセス制限を行っていますか？" sqref="B13" xr:uid="{60030A82-CD24-480E-8379-860F2B7F7B99}"/>
    <dataValidation allowBlank="1" showInputMessage="1" showErrorMessage="1" prompt="新たな脅威や攻撃の手口を知り対策を社内共有する仕組みはできていますか？" sqref="B14" xr:uid="{354E16AE-B0C0-456C-8589-3792399A2978}"/>
    <dataValidation allowBlank="1" showInputMessage="1" showErrorMessage="1" prompt="電子メールの添付ファイルや本文中のURLリンクを介したウイルス感染に気をつけていますか？" sqref="B15" xr:uid="{424C2116-001F-4315-BD1C-C1610661DDC5}"/>
    <dataValidation allowBlank="1" showInputMessage="1" showErrorMessage="1" prompt="情報セキュリティ対策（上記1～24など）をルール化し、従業員に明示していますか？" sqref="B34" xr:uid="{12D42E11-A9F0-44D5-949F-0B0B9AD060A2}"/>
    <dataValidation allowBlank="1" showInputMessage="1" showErrorMessage="1" prompt="セキュリティ事故が発生した場合に備え、緊急時の体制整備や対応手順を作成するなど準備をしていますか？" sqref="B33" xr:uid="{12ED3300-802B-42AE-BA47-E7795E2E7FA9}"/>
    <dataValidation allowBlank="1" showInputMessage="1" showErrorMessage="1" prompt="クラウドサービスやウェブサイトの運用などで利用する外部サービスは、安全・信頼性を把握して選定していますか？" sqref="B32" xr:uid="{2AA6B720-9B04-47AD-905A-B00D84B98A7C}"/>
    <dataValidation allowBlank="1" showInputMessage="1" showErrorMessage="1" prompt="重要情報の授受を伴う取引先との契約書には、秘密保持条項を規定していますか？" sqref="B31" xr:uid="{406B89B4-1DB1-4FBB-88DC-0D34770E99AF}"/>
    <dataValidation allowBlank="1" showInputMessage="1" showErrorMessage="1" prompt="個人所有の情報機器を業務で利用する場合のセキュリティ対策を明確にしていますか？" sqref="B30" xr:uid="{1A75C7BB-2205-4546-8309-5B2AEC3C4E4F}"/>
    <dataValidation allowBlank="1" showInputMessage="1" showErrorMessage="1" prompt="従業員にセキュリティに関する教育や注意喚起を行っていますか？" sqref="B29" xr:uid="{ADEC8E8A-5494-4462-BA55-2B16DBC4D939}"/>
    <dataValidation allowBlank="1" showInputMessage="1" showErrorMessage="1" prompt="従業員に守秘義務を理解してもらい、業務上知り得た情報を外部に漏らさないなどのルールを守らせていますか？" sqref="B28" xr:uid="{DD6FB06A-B126-4775-BE77-EC9E709CB946}"/>
    <dataValidation allowBlank="1" showInputMessage="1" showErrorMessage="1" prompt="重要情報が記載された書類や重要なデータが保存された媒体を破棄する時は、復元できないようにしていますか？" sqref="B27" xr:uid="{29B020D7-2A14-4E5A-8FB7-97FFB96D421B}"/>
    <dataValidation allowBlank="1" showInputMessage="1" showErrorMessage="1" prompt="事務所が無人になる時の施錠忘れ対策を実施していますか？" sqref="B26" xr:uid="{D83D258A-D104-4BBB-A95C-BFFFA01A1D0C}"/>
    <dataValidation allowBlank="1" showInputMessage="1" showErrorMessage="1" prompt="退社時にノートパソコンや備品を施錠保管するなど盗難防止対策をしていますか？" sqref="B25" xr:uid="{D14D8DEB-0110-4EDA-8F4A-1CBE45C08DFB}"/>
    <dataValidation allowBlank="1" showInputMessage="1" showErrorMessage="1" prompt="関係者以外の事務所への立ち入りを制限していますか？" sqref="B24" xr:uid="{416F6491-3F5F-43FF-85C8-E170CC142DDA}"/>
    <dataValidation allowBlank="1" showInputMessage="1" showErrorMessage="1" prompt="離席時にパソコン画面の覗き見や勝手な操作ができないようにしていますか？" sqref="B23" xr:uid="{65CB8E00-B3CC-4B15-B3CF-290E6A4524FD}"/>
    <dataValidation allowBlank="1" showInputMessage="1" showErrorMessage="1" prompt="重要情報が記載された書類や電子媒体を持ち出す時は、盗難や紛失の対策をしていますか？" sqref="B22" xr:uid="{4EB73EE0-B36B-4A55-98BC-4C92AE1C4FF3}"/>
    <dataValidation allowBlank="1" showInputMessage="1" showErrorMessage="1" prompt="紛失や盗難を防止するため、重要情報が記載された書類や電子媒体は机上に放置せず、書庫などに安全に保管していますか？" sqref="B21" xr:uid="{8496095D-B1C1-43FD-97CA-E2C94D6B45E0}"/>
    <dataValidation allowBlank="1" showInputMessage="1" showErrorMessage="1" prompt="パソコンやサーバーのウイルス感染、故障や誤操作による重要情報の消失に備えてバックアップを取得していますか？" sqref="B20" xr:uid="{CF1E80FF-7D16-42FE-B06C-9F906C1CBDC1}"/>
    <dataValidation allowBlank="1" showInputMessage="1" showErrorMessage="1" prompt="インターネットを介したウイルス感染やSNSへの書き込みなどのトラブルへの対策をしていますか？" sqref="B19" xr:uid="{8F2A13F4-7113-4422-B7AE-BCC43A54C990}"/>
    <dataValidation allowBlank="1" showInputMessage="1" showErrorMessage="1" prompt="重要情報は電子メール本文に書くのではなく、添付するファイルに書いてパスワードなどで保護していますか？" sqref="B17" xr:uid="{DD961E0D-9E97-43DA-846D-77789B1453A9}"/>
    <dataValidation allowBlank="1" showInputMessage="1" showErrorMessage="1" prompt="電子メールやFAXの宛先の送信ミスを防ぐ取り組みを実施していますか？" sqref="B16" xr:uid="{0B3D791B-8ADA-4784-A45A-AF7FC8ABD87F}"/>
    <dataValidation allowBlank="1" showInputMessage="1" showErrorMessage="1" prompt="無線LANを安全に使うために適切な暗号化方式を設定するなどの対策をしていますか？" sqref="B18" xr:uid="{5EA0F285-7A26-4ED1-9B09-F9BAAC1B168F}"/>
  </dataValidations>
  <printOptions horizontalCentered="1"/>
  <pageMargins left="0.23622047244094491" right="0.23622047244094491" top="0.74803149606299213" bottom="0.74803149606299213" header="0.31496062992125984" footer="0.31496062992125984"/>
  <pageSetup paperSize="9" scale="53" orientation="portrait" r:id="rId1"/>
  <headerFooter>
    <oddHeader>&amp;R&amp;G</oddHeader>
  </headerFooter>
  <ignoredErrors>
    <ignoredError sqref="C10:D34" evalError="1"/>
  </ignoredErrors>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4" id="{ECF3B1AE-FB14-4D54-8819-A60ACEFBC2C2}">
            <xm:f>$A$38=_定義!$B$1</xm:f>
            <x14:dxf>
              <border>
                <left style="thin">
                  <color rgb="FFFF0000"/>
                </left>
                <right style="thin">
                  <color rgb="FFFF0000"/>
                </right>
                <top style="thin">
                  <color rgb="FFFF0000"/>
                </top>
                <bottom style="thin">
                  <color rgb="FFFF0000"/>
                </bottom>
              </border>
            </x14:dxf>
          </x14:cfRule>
          <xm:sqref>A38:O38</xm:sqref>
        </x14:conditionalFormatting>
        <x14:conditionalFormatting xmlns:xm="http://schemas.microsoft.com/office/excel/2006/main">
          <x14:cfRule type="expression" priority="3" id="{C962FBF9-8CB2-4DB4-A553-69EF95C6B258}">
            <xm:f>$A$40=_定義!$B$1</xm:f>
            <x14:dxf>
              <border>
                <left style="thin">
                  <color rgb="FFFF0000"/>
                </left>
                <right style="thin">
                  <color rgb="FFFF0000"/>
                </right>
                <top style="thin">
                  <color rgb="FFFF0000"/>
                </top>
                <bottom style="thin">
                  <color rgb="FFFF0000"/>
                </bottom>
                <vertical/>
                <horizontal/>
              </border>
            </x14:dxf>
          </x14:cfRule>
          <xm:sqref>A40:O41</xm:sqref>
        </x14:conditionalFormatting>
        <x14:conditionalFormatting xmlns:xm="http://schemas.microsoft.com/office/excel/2006/main">
          <x14:cfRule type="expression" priority="2" id="{BFF0549B-5BF2-4E75-BC9B-B1379D32FC17}">
            <xm:f>$A$43=_定義!$B$1</xm:f>
            <x14:dxf>
              <border>
                <left style="thin">
                  <color rgb="FFFF0000"/>
                </left>
                <right style="thin">
                  <color rgb="FFFF0000"/>
                </right>
                <top style="thin">
                  <color rgb="FFFF0000"/>
                </top>
                <bottom style="thin">
                  <color rgb="FFFF0000"/>
                </bottom>
                <vertical/>
                <horizontal/>
              </border>
            </x14:dxf>
          </x14:cfRule>
          <xm:sqref>A43:O44</xm:sqref>
        </x14:conditionalFormatting>
        <x14:conditionalFormatting xmlns:xm="http://schemas.microsoft.com/office/excel/2006/main">
          <x14:cfRule type="expression" priority="1" id="{BA407D9E-F8C9-42A4-B58C-27A070AA7F86}">
            <xm:f>$A$46=_定義!$B$1</xm:f>
            <x14:dxf>
              <border>
                <left style="thin">
                  <color rgb="FFFF0000"/>
                </left>
                <right style="thin">
                  <color rgb="FFFF0000"/>
                </right>
                <top style="thin">
                  <color rgb="FFFF0000"/>
                </top>
                <bottom style="thin">
                  <color rgb="FFFF0000"/>
                </bottom>
                <vertical/>
                <horizontal/>
              </border>
            </x14:dxf>
          </x14:cfRule>
          <xm:sqref>A46:O47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72A82-5327-48AB-9623-B7F21C97975F}">
  <dimension ref="A2:B7"/>
  <sheetViews>
    <sheetView workbookViewId="0">
      <selection activeCell="B8" sqref="B8"/>
    </sheetView>
  </sheetViews>
  <sheetFormatPr defaultRowHeight="18.75"/>
  <cols>
    <col min="1" max="1" width="77.625" customWidth="1"/>
    <col min="2" max="2" width="58.625" customWidth="1"/>
  </cols>
  <sheetData>
    <row r="2" spans="1:2">
      <c r="A2" s="32" t="s">
        <v>102</v>
      </c>
      <c r="B2" t="s">
        <v>64</v>
      </c>
    </row>
    <row r="3" spans="1:2" ht="37.5">
      <c r="A3" s="32" t="s">
        <v>102</v>
      </c>
      <c r="B3" s="7" t="str">
        <f>"中小企業の情報セキュティ対策ガイドライン"&amp;CHAR(10)&amp;"付録4：情報セキュリティハンドブック（ひな形）"</f>
        <v>中小企業の情報セキュティ対策ガイドライン
付録4：情報セキュリティハンドブック（ひな形）</v>
      </c>
    </row>
    <row r="4" spans="1:2">
      <c r="A4" s="32" t="s">
        <v>99</v>
      </c>
      <c r="B4" t="s">
        <v>100</v>
      </c>
    </row>
    <row r="5" spans="1:2">
      <c r="A5" s="32" t="s">
        <v>101</v>
      </c>
      <c r="B5" t="s">
        <v>63</v>
      </c>
    </row>
    <row r="6" spans="1:2">
      <c r="A6" t="str">
        <f>A4</f>
        <v>https://www.ipa.go.jp/security/sme/f55m8k0000001waj-att/000055848.pdf</v>
      </c>
      <c r="B6" t="s">
        <v>107</v>
      </c>
    </row>
    <row r="7" spans="1:2">
      <c r="A7" t="str">
        <f>A2</f>
        <v>https://www.ipa.go.jp/security/guide/sme/about.html</v>
      </c>
      <c r="B7" t="s">
        <v>108</v>
      </c>
    </row>
  </sheetData>
  <phoneticPr fontId="1"/>
  <hyperlinks>
    <hyperlink ref="A4" r:id="rId1" xr:uid="{8E4CBD1E-3BDF-41AB-996C-767B8A573FE3}"/>
    <hyperlink ref="A5" r:id="rId2" xr:uid="{9F5D180F-0E48-4E65-9D88-A9FF9C8D06BA}"/>
    <hyperlink ref="A2" r:id="rId3" xr:uid="{69023434-ADF8-4E69-9E47-F16EB38D50B8}"/>
    <hyperlink ref="A3" r:id="rId4" xr:uid="{2360FAC5-6E58-4A49-9AFF-9AB8CFB2947D}"/>
  </hyperlinks>
  <pageMargins left="0.7" right="0.7"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ADF66-E5CA-4969-8480-489C4244DC37}">
  <dimension ref="A1:E37"/>
  <sheetViews>
    <sheetView workbookViewId="0">
      <selection activeCell="B8" sqref="B8"/>
    </sheetView>
  </sheetViews>
  <sheetFormatPr defaultRowHeight="18.75"/>
  <cols>
    <col min="1" max="1" width="18.25" customWidth="1"/>
    <col min="2" max="2" width="6.125" customWidth="1"/>
    <col min="3" max="3" width="23" bestFit="1" customWidth="1"/>
    <col min="4" max="4" width="23" style="5" customWidth="1"/>
    <col min="5" max="5" width="127.625" customWidth="1"/>
  </cols>
  <sheetData>
    <row r="1" spans="1:5">
      <c r="A1" t="s">
        <v>0</v>
      </c>
    </row>
    <row r="2" spans="1:5">
      <c r="A2" s="10" t="s">
        <v>1</v>
      </c>
      <c r="B2" s="10">
        <v>4</v>
      </c>
    </row>
    <row r="3" spans="1:5">
      <c r="A3" s="10" t="s">
        <v>2</v>
      </c>
      <c r="B3" s="10">
        <v>2</v>
      </c>
      <c r="D3" s="5" t="s">
        <v>85</v>
      </c>
    </row>
    <row r="4" spans="1:5">
      <c r="A4" s="10" t="s">
        <v>3</v>
      </c>
      <c r="B4" s="10">
        <v>0</v>
      </c>
    </row>
    <row r="5" spans="1:5">
      <c r="A5" s="10" t="s">
        <v>4</v>
      </c>
      <c r="B5" s="10">
        <v>-1</v>
      </c>
    </row>
    <row r="7" spans="1:5">
      <c r="A7" t="s">
        <v>65</v>
      </c>
    </row>
    <row r="8" spans="1:5" s="2" customFormat="1">
      <c r="A8" s="1" t="s">
        <v>70</v>
      </c>
      <c r="B8" s="2" t="s">
        <v>67</v>
      </c>
      <c r="D8" s="20"/>
    </row>
    <row r="9" spans="1:5" s="2" customFormat="1">
      <c r="A9" s="1" t="s">
        <v>71</v>
      </c>
      <c r="B9" s="2" t="s">
        <v>68</v>
      </c>
      <c r="D9" s="20"/>
    </row>
    <row r="10" spans="1:5" s="2" customFormat="1">
      <c r="A10" s="1" t="s">
        <v>72</v>
      </c>
      <c r="B10" s="2" t="s">
        <v>69</v>
      </c>
      <c r="D10" s="20"/>
    </row>
    <row r="12" spans="1:5">
      <c r="A12" t="s">
        <v>5</v>
      </c>
    </row>
    <row r="13" spans="1:5">
      <c r="A13" s="9">
        <v>1</v>
      </c>
      <c r="B13" s="69">
        <v>1</v>
      </c>
      <c r="C13" s="70" t="s">
        <v>6</v>
      </c>
      <c r="D13" s="71" t="str">
        <f>A13&amp;"-"&amp;B13&amp;" "&amp;C13</f>
        <v>1-1 アップデート</v>
      </c>
      <c r="E13" s="10" t="s">
        <v>115</v>
      </c>
    </row>
    <row r="14" spans="1:5" ht="37.5">
      <c r="A14" s="9">
        <v>1</v>
      </c>
      <c r="B14" s="69">
        <v>2</v>
      </c>
      <c r="C14" s="70" t="s">
        <v>7</v>
      </c>
      <c r="D14" s="71" t="str">
        <f t="shared" ref="D14:D37" si="0">A14&amp;"-"&amp;B14&amp;" "&amp;C14</f>
        <v>1-2 ウイルス感染</v>
      </c>
      <c r="E14" s="72" t="s">
        <v>66</v>
      </c>
    </row>
    <row r="15" spans="1:5">
      <c r="A15" s="9">
        <v>1</v>
      </c>
      <c r="B15" s="69">
        <v>3</v>
      </c>
      <c r="C15" s="70" t="s">
        <v>8</v>
      </c>
      <c r="D15" s="71" t="str">
        <f t="shared" si="0"/>
        <v>1-3 パスワード</v>
      </c>
      <c r="E15" s="10" t="s">
        <v>30</v>
      </c>
    </row>
    <row r="16" spans="1:5" ht="37.5">
      <c r="A16" s="9">
        <v>1</v>
      </c>
      <c r="B16" s="69">
        <v>4</v>
      </c>
      <c r="C16" s="70" t="s">
        <v>9</v>
      </c>
      <c r="D16" s="71" t="str">
        <f t="shared" si="0"/>
        <v>1-4 アクセス制御</v>
      </c>
      <c r="E16" s="72" t="s">
        <v>123</v>
      </c>
    </row>
    <row r="17" spans="1:5">
      <c r="A17" s="9">
        <v>1</v>
      </c>
      <c r="B17" s="69">
        <v>5</v>
      </c>
      <c r="C17" s="70" t="s">
        <v>10</v>
      </c>
      <c r="D17" s="71" t="str">
        <f t="shared" si="0"/>
        <v>1-5 情報共有</v>
      </c>
      <c r="E17" s="10" t="s">
        <v>31</v>
      </c>
    </row>
    <row r="18" spans="1:5">
      <c r="A18" s="9">
        <v>2</v>
      </c>
      <c r="B18" s="69">
        <v>6</v>
      </c>
      <c r="C18" s="70" t="s">
        <v>11</v>
      </c>
      <c r="D18" s="71" t="str">
        <f t="shared" si="0"/>
        <v>2-6 電子メール受信</v>
      </c>
      <c r="E18" s="10" t="s">
        <v>116</v>
      </c>
    </row>
    <row r="19" spans="1:5">
      <c r="A19" s="9">
        <v>2</v>
      </c>
      <c r="B19" s="69">
        <v>7</v>
      </c>
      <c r="C19" s="70" t="s">
        <v>12</v>
      </c>
      <c r="D19" s="71" t="str">
        <f t="shared" si="0"/>
        <v>2-7 電子メール送信</v>
      </c>
      <c r="E19" s="10" t="s">
        <v>117</v>
      </c>
    </row>
    <row r="20" spans="1:5">
      <c r="A20" s="9">
        <v>2</v>
      </c>
      <c r="B20" s="69">
        <v>8</v>
      </c>
      <c r="C20" s="70" t="s">
        <v>120</v>
      </c>
      <c r="D20" s="71" t="str">
        <f t="shared" si="0"/>
        <v>2-8 添付重要情報の保護</v>
      </c>
      <c r="E20" s="10" t="s">
        <v>32</v>
      </c>
    </row>
    <row r="21" spans="1:5">
      <c r="A21" s="9">
        <v>2</v>
      </c>
      <c r="B21" s="69">
        <v>9</v>
      </c>
      <c r="C21" s="70" t="s">
        <v>13</v>
      </c>
      <c r="D21" s="71" t="str">
        <f t="shared" si="0"/>
        <v>2-9 無線LAN</v>
      </c>
      <c r="E21" s="10" t="s">
        <v>118</v>
      </c>
    </row>
    <row r="22" spans="1:5">
      <c r="A22" s="9">
        <v>2</v>
      </c>
      <c r="B22" s="69">
        <v>10</v>
      </c>
      <c r="C22" s="70" t="s">
        <v>14</v>
      </c>
      <c r="D22" s="71" t="str">
        <f t="shared" si="0"/>
        <v>2-10 インターネット</v>
      </c>
      <c r="E22" s="10" t="s">
        <v>119</v>
      </c>
    </row>
    <row r="23" spans="1:5">
      <c r="A23" s="9">
        <v>2</v>
      </c>
      <c r="B23" s="69">
        <v>11</v>
      </c>
      <c r="C23" s="70" t="s">
        <v>15</v>
      </c>
      <c r="D23" s="71" t="str">
        <f t="shared" si="0"/>
        <v>2-11 バックアップ</v>
      </c>
      <c r="E23" s="10" t="s">
        <v>33</v>
      </c>
    </row>
    <row r="24" spans="1:5">
      <c r="A24" s="9">
        <v>2</v>
      </c>
      <c r="B24" s="69">
        <v>12</v>
      </c>
      <c r="C24" s="70" t="s">
        <v>16</v>
      </c>
      <c r="D24" s="71" t="str">
        <f t="shared" si="0"/>
        <v>2-12 保管</v>
      </c>
      <c r="E24" s="10" t="s">
        <v>34</v>
      </c>
    </row>
    <row r="25" spans="1:5">
      <c r="A25" s="9">
        <v>2</v>
      </c>
      <c r="B25" s="69">
        <v>13</v>
      </c>
      <c r="C25" s="70" t="s">
        <v>17</v>
      </c>
      <c r="D25" s="71" t="str">
        <f t="shared" si="0"/>
        <v>2-13 盗難対策</v>
      </c>
      <c r="E25" s="10" t="s">
        <v>35</v>
      </c>
    </row>
    <row r="26" spans="1:5">
      <c r="A26" s="9">
        <v>2</v>
      </c>
      <c r="B26" s="69">
        <v>14</v>
      </c>
      <c r="C26" s="70" t="s">
        <v>18</v>
      </c>
      <c r="D26" s="71" t="str">
        <f t="shared" si="0"/>
        <v>2-14 利用者限定</v>
      </c>
      <c r="E26" s="10" t="s">
        <v>36</v>
      </c>
    </row>
    <row r="27" spans="1:5">
      <c r="A27" s="9">
        <v>2</v>
      </c>
      <c r="B27" s="69">
        <v>15</v>
      </c>
      <c r="C27" s="70" t="s">
        <v>19</v>
      </c>
      <c r="D27" s="71" t="str">
        <f t="shared" si="0"/>
        <v>2-15 立ち入り監視</v>
      </c>
      <c r="E27" s="10" t="s">
        <v>37</v>
      </c>
    </row>
    <row r="28" spans="1:5">
      <c r="A28" s="9">
        <v>2</v>
      </c>
      <c r="B28" s="69">
        <v>16</v>
      </c>
      <c r="C28" s="70" t="s">
        <v>20</v>
      </c>
      <c r="D28" s="71" t="str">
        <f t="shared" si="0"/>
        <v>2-16 盗難防止</v>
      </c>
      <c r="E28" s="10" t="s">
        <v>38</v>
      </c>
    </row>
    <row r="29" spans="1:5">
      <c r="A29" s="9">
        <v>2</v>
      </c>
      <c r="B29" s="69">
        <v>17</v>
      </c>
      <c r="C29" s="70" t="s">
        <v>21</v>
      </c>
      <c r="D29" s="71" t="str">
        <f t="shared" si="0"/>
        <v>2-17 施錠管理</v>
      </c>
      <c r="E29" s="10" t="s">
        <v>39</v>
      </c>
    </row>
    <row r="30" spans="1:5">
      <c r="A30" s="9">
        <v>2</v>
      </c>
      <c r="B30" s="69">
        <v>18</v>
      </c>
      <c r="C30" s="70" t="s">
        <v>22</v>
      </c>
      <c r="D30" s="71" t="str">
        <f t="shared" si="0"/>
        <v>2-18 破棄</v>
      </c>
      <c r="E30" s="10" t="s">
        <v>40</v>
      </c>
    </row>
    <row r="31" spans="1:5">
      <c r="A31" s="9">
        <v>3</v>
      </c>
      <c r="B31" s="69">
        <v>19</v>
      </c>
      <c r="C31" s="70" t="s">
        <v>23</v>
      </c>
      <c r="D31" s="71" t="str">
        <f t="shared" si="0"/>
        <v>3-19 社内規定周知</v>
      </c>
      <c r="E31" s="10" t="s">
        <v>41</v>
      </c>
    </row>
    <row r="32" spans="1:5">
      <c r="A32" s="9">
        <v>3</v>
      </c>
      <c r="B32" s="69">
        <v>20</v>
      </c>
      <c r="C32" s="70" t="s">
        <v>24</v>
      </c>
      <c r="D32" s="71" t="str">
        <f t="shared" si="0"/>
        <v>3-20 意識教育</v>
      </c>
      <c r="E32" s="10" t="s">
        <v>42</v>
      </c>
    </row>
    <row r="33" spans="1:5">
      <c r="A33" s="9">
        <v>3</v>
      </c>
      <c r="B33" s="69">
        <v>21</v>
      </c>
      <c r="C33" s="70" t="s">
        <v>25</v>
      </c>
      <c r="D33" s="71" t="str">
        <f t="shared" si="0"/>
        <v>3-21 個人所有</v>
      </c>
      <c r="E33" s="10" t="s">
        <v>43</v>
      </c>
    </row>
    <row r="34" spans="1:5">
      <c r="A34" s="9">
        <v>3</v>
      </c>
      <c r="B34" s="69">
        <v>22</v>
      </c>
      <c r="C34" s="70" t="s">
        <v>26</v>
      </c>
      <c r="D34" s="71" t="str">
        <f t="shared" si="0"/>
        <v>3-22 取引先</v>
      </c>
      <c r="E34" s="10" t="s">
        <v>44</v>
      </c>
    </row>
    <row r="35" spans="1:5">
      <c r="A35" s="9">
        <v>3</v>
      </c>
      <c r="B35" s="69">
        <v>23</v>
      </c>
      <c r="C35" s="70" t="s">
        <v>27</v>
      </c>
      <c r="D35" s="71" t="str">
        <f t="shared" si="0"/>
        <v>3-23 外部サービス</v>
      </c>
      <c r="E35" s="10" t="s">
        <v>45</v>
      </c>
    </row>
    <row r="36" spans="1:5">
      <c r="A36" s="9">
        <v>3</v>
      </c>
      <c r="B36" s="69">
        <v>24</v>
      </c>
      <c r="C36" s="70" t="s">
        <v>28</v>
      </c>
      <c r="D36" s="71" t="str">
        <f t="shared" si="0"/>
        <v>3-24 事故対応</v>
      </c>
      <c r="E36" s="10" t="s">
        <v>46</v>
      </c>
    </row>
    <row r="37" spans="1:5">
      <c r="A37" s="9">
        <v>3</v>
      </c>
      <c r="B37" s="69">
        <v>25</v>
      </c>
      <c r="C37" s="70" t="s">
        <v>29</v>
      </c>
      <c r="D37" s="71" t="str">
        <f t="shared" si="0"/>
        <v>3-25 対策の明確化</v>
      </c>
      <c r="E37" s="10" t="s">
        <v>47</v>
      </c>
    </row>
  </sheetData>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52DE3-8F0D-44D4-B06A-5B86913049FB}">
  <dimension ref="A1:C4"/>
  <sheetViews>
    <sheetView workbookViewId="0">
      <selection activeCell="B8" sqref="B8"/>
    </sheetView>
  </sheetViews>
  <sheetFormatPr defaultRowHeight="18.75"/>
  <cols>
    <col min="1" max="1" width="11" bestFit="1" customWidth="1"/>
    <col min="3" max="3" width="29.125" customWidth="1"/>
  </cols>
  <sheetData>
    <row r="1" spans="1:3">
      <c r="A1" s="10" t="s">
        <v>75</v>
      </c>
      <c r="B1" s="9" t="s">
        <v>73</v>
      </c>
    </row>
    <row r="2" spans="1:3">
      <c r="A2" s="10" t="s">
        <v>74</v>
      </c>
      <c r="B2" s="9" t="str">
        <f>""</f>
        <v/>
      </c>
    </row>
    <row r="4" spans="1:3">
      <c r="A4" s="10" t="s">
        <v>76</v>
      </c>
      <c r="B4" s="10" t="e">
        <f>NA( )</f>
        <v>#N/A</v>
      </c>
      <c r="C4" s="10" t="s">
        <v>88</v>
      </c>
    </row>
  </sheetData>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6AE3C-4327-44F7-A135-A0B817A9775A}">
  <dimension ref="A1:V28"/>
  <sheetViews>
    <sheetView workbookViewId="0">
      <selection activeCell="D4" sqref="D4"/>
    </sheetView>
  </sheetViews>
  <sheetFormatPr defaultColWidth="9" defaultRowHeight="18.75"/>
  <cols>
    <col min="1" max="1" width="3.5" style="3" bestFit="1" customWidth="1"/>
    <col min="2" max="22" width="5.5" style="3" bestFit="1" customWidth="1"/>
    <col min="23" max="16384" width="9" style="3"/>
  </cols>
  <sheetData>
    <row r="1" spans="1:22" s="11" customFormat="1" ht="357.75">
      <c r="B1" s="11" t="s">
        <v>152</v>
      </c>
      <c r="C1" s="11" t="s">
        <v>132</v>
      </c>
      <c r="D1" s="11" t="s">
        <v>133</v>
      </c>
      <c r="E1" s="11" t="s">
        <v>134</v>
      </c>
      <c r="F1" s="11" t="s">
        <v>135</v>
      </c>
      <c r="G1" s="11" t="s">
        <v>136</v>
      </c>
      <c r="H1" s="11" t="s">
        <v>137</v>
      </c>
      <c r="I1" s="11" t="s">
        <v>138</v>
      </c>
      <c r="J1" s="11" t="s">
        <v>139</v>
      </c>
      <c r="K1" s="11" t="s">
        <v>140</v>
      </c>
      <c r="L1" s="11" t="s">
        <v>141</v>
      </c>
      <c r="M1" s="11" t="s">
        <v>142</v>
      </c>
      <c r="N1" s="11" t="s">
        <v>143</v>
      </c>
      <c r="O1" s="11" t="s">
        <v>144</v>
      </c>
      <c r="P1" s="11" t="s">
        <v>145</v>
      </c>
      <c r="Q1" s="11" t="s">
        <v>146</v>
      </c>
      <c r="R1" s="11" t="s">
        <v>147</v>
      </c>
      <c r="S1" s="11" t="s">
        <v>148</v>
      </c>
      <c r="T1" s="11" t="s">
        <v>149</v>
      </c>
      <c r="U1" s="11" t="s">
        <v>150</v>
      </c>
      <c r="V1" s="11" t="s">
        <v>151</v>
      </c>
    </row>
    <row r="2" spans="1:22" s="2" customFormat="1">
      <c r="B2" s="2" t="s">
        <v>153</v>
      </c>
      <c r="C2" s="2" t="str">
        <f>C1&amp;"の平均値との比較です。"</f>
        <v>「農業・林業」の平均値との比較です。</v>
      </c>
      <c r="D2" s="2" t="str">
        <f t="shared" ref="D2:V2" si="0">D1&amp;"の平均値との比較です。"</f>
        <v>「漁業」の平均値との比較です。</v>
      </c>
      <c r="E2" s="2" t="str">
        <f t="shared" si="0"/>
        <v>「鉱業・採石業・砂利採取業」の平均値との比較です。</v>
      </c>
      <c r="F2" s="2" t="str">
        <f t="shared" si="0"/>
        <v>「建設業」の平均値との比較です。</v>
      </c>
      <c r="G2" s="2" t="str">
        <f t="shared" si="0"/>
        <v>「製造業」の平均値との比較です。</v>
      </c>
      <c r="H2" s="2" t="str">
        <f t="shared" si="0"/>
        <v>「電気・ガス・熱供給・水道業」の平均値との比較です。</v>
      </c>
      <c r="I2" s="2" t="str">
        <f t="shared" si="0"/>
        <v>「情報通信業」の平均値との比較です。</v>
      </c>
      <c r="J2" s="2" t="str">
        <f t="shared" si="0"/>
        <v>「運輸業・郵便業」の平均値との比較です。</v>
      </c>
      <c r="K2" s="2" t="str">
        <f t="shared" si="0"/>
        <v>「卸売業・小売業」の平均値との比較です。</v>
      </c>
      <c r="L2" s="2" t="str">
        <f t="shared" si="0"/>
        <v>「金融業・保険業」の平均値との比較です。</v>
      </c>
      <c r="M2" s="2" t="str">
        <f t="shared" si="0"/>
        <v>「不動産業・物品賃貸業」の平均値との比較です。</v>
      </c>
      <c r="N2" s="2" t="str">
        <f t="shared" si="0"/>
        <v>「学術研究・専門・技術サービス業」の平均値との比較です。</v>
      </c>
      <c r="O2" s="2" t="str">
        <f t="shared" si="0"/>
        <v>「宿泊業・飲食サービス業」の平均値との比較です。</v>
      </c>
      <c r="P2" s="2" t="str">
        <f t="shared" si="0"/>
        <v>「生活関連サービス業・娯楽業」の平均値との比較です。</v>
      </c>
      <c r="Q2" s="2" t="str">
        <f t="shared" si="0"/>
        <v>「教育・学習支援業」の平均値との比較です。</v>
      </c>
      <c r="R2" s="2" t="str">
        <f t="shared" si="0"/>
        <v>「医療・福祉」の平均値との比較です。</v>
      </c>
      <c r="S2" s="2" t="str">
        <f t="shared" si="0"/>
        <v>「複合サービス事業」の平均値との比較です。</v>
      </c>
      <c r="T2" s="2" t="str">
        <f t="shared" si="0"/>
        <v>「サービス業（他に分類されないもの）」の平均値との比較です。</v>
      </c>
      <c r="U2" s="2" t="str">
        <f t="shared" si="0"/>
        <v>「公務（他に分類されるものを除く）」の平均値との比較です。</v>
      </c>
      <c r="V2" s="2" t="str">
        <f t="shared" si="0"/>
        <v>「分類不能の産業」の平均値との比較です。</v>
      </c>
    </row>
    <row r="3" spans="1:22">
      <c r="B3" s="3">
        <v>1</v>
      </c>
      <c r="C3" s="3">
        <v>2</v>
      </c>
      <c r="D3" s="3">
        <v>3</v>
      </c>
      <c r="E3" s="3">
        <v>4</v>
      </c>
      <c r="F3" s="3">
        <v>5</v>
      </c>
      <c r="G3" s="3">
        <v>6</v>
      </c>
      <c r="H3" s="3">
        <v>7</v>
      </c>
      <c r="I3" s="3">
        <v>8</v>
      </c>
      <c r="J3" s="3">
        <v>9</v>
      </c>
      <c r="K3" s="3">
        <v>10</v>
      </c>
      <c r="L3" s="3">
        <v>11</v>
      </c>
      <c r="M3" s="3">
        <v>12</v>
      </c>
      <c r="N3" s="3">
        <v>13</v>
      </c>
      <c r="O3" s="3">
        <v>14</v>
      </c>
      <c r="P3" s="3">
        <v>15</v>
      </c>
      <c r="Q3" s="3">
        <v>16</v>
      </c>
      <c r="R3" s="3">
        <v>17</v>
      </c>
      <c r="S3" s="3">
        <v>18</v>
      </c>
      <c r="T3" s="3">
        <v>19</v>
      </c>
      <c r="U3" s="3">
        <v>20</v>
      </c>
      <c r="V3" s="3">
        <v>21</v>
      </c>
    </row>
    <row r="4" spans="1:22">
      <c r="A4" s="3">
        <v>1</v>
      </c>
      <c r="B4" s="4">
        <v>3.28</v>
      </c>
      <c r="C4" s="4">
        <v>3.51</v>
      </c>
      <c r="D4" s="4">
        <v>3.51</v>
      </c>
      <c r="E4" s="4">
        <v>2.41</v>
      </c>
      <c r="F4" s="4">
        <v>3.51</v>
      </c>
      <c r="G4" s="4">
        <v>3.23</v>
      </c>
      <c r="H4" s="4">
        <v>3.62</v>
      </c>
      <c r="I4" s="4">
        <v>3.62</v>
      </c>
      <c r="J4" s="4">
        <v>3.33</v>
      </c>
      <c r="K4" s="4">
        <v>3.38</v>
      </c>
      <c r="L4" s="4">
        <v>3.62</v>
      </c>
      <c r="M4" s="4">
        <v>3.62</v>
      </c>
      <c r="N4" s="4">
        <v>3.69</v>
      </c>
      <c r="O4" s="4">
        <v>3.51</v>
      </c>
      <c r="P4" s="4">
        <v>3.41</v>
      </c>
      <c r="Q4" s="4">
        <v>3.23</v>
      </c>
      <c r="R4" s="4">
        <v>3.31</v>
      </c>
      <c r="S4" s="4">
        <v>3.51</v>
      </c>
      <c r="T4" s="4">
        <v>3.62</v>
      </c>
      <c r="U4" s="4">
        <v>3.33</v>
      </c>
      <c r="V4" s="4">
        <v>3</v>
      </c>
    </row>
    <row r="5" spans="1:22">
      <c r="A5" s="3">
        <v>2</v>
      </c>
      <c r="B5" s="4">
        <v>3.39</v>
      </c>
      <c r="C5" s="4">
        <v>3.43</v>
      </c>
      <c r="D5" s="4">
        <v>3.32</v>
      </c>
      <c r="E5" s="4">
        <v>3.03</v>
      </c>
      <c r="F5" s="4">
        <v>3.62</v>
      </c>
      <c r="G5" s="4">
        <v>3.5</v>
      </c>
      <c r="H5" s="4">
        <v>3.62</v>
      </c>
      <c r="I5" s="4">
        <v>3.62</v>
      </c>
      <c r="J5" s="4">
        <v>3.5</v>
      </c>
      <c r="K5" s="4">
        <v>3.62</v>
      </c>
      <c r="L5" s="4">
        <v>3.72</v>
      </c>
      <c r="M5" s="4">
        <v>3.62</v>
      </c>
      <c r="N5" s="4">
        <v>3.72</v>
      </c>
      <c r="O5" s="4">
        <v>3.32</v>
      </c>
      <c r="P5" s="4">
        <v>3.43</v>
      </c>
      <c r="Q5" s="4">
        <v>3.32</v>
      </c>
      <c r="R5" s="4">
        <v>3.43</v>
      </c>
      <c r="S5" s="4">
        <v>3.32</v>
      </c>
      <c r="T5" s="4">
        <v>3.62</v>
      </c>
      <c r="U5" s="4">
        <v>3.62</v>
      </c>
      <c r="V5" s="4">
        <v>3.22</v>
      </c>
    </row>
    <row r="6" spans="1:22">
      <c r="A6" s="3">
        <v>3</v>
      </c>
      <c r="B6" s="4">
        <v>2.71</v>
      </c>
      <c r="C6" s="4">
        <v>2.92</v>
      </c>
      <c r="D6" s="4">
        <v>3.82</v>
      </c>
      <c r="E6" s="4">
        <v>2.21</v>
      </c>
      <c r="F6" s="4">
        <v>2.83</v>
      </c>
      <c r="G6" s="4">
        <v>2.62</v>
      </c>
      <c r="H6" s="4">
        <v>2.92</v>
      </c>
      <c r="I6" s="4">
        <v>3.24</v>
      </c>
      <c r="J6" s="4">
        <v>2.5099999999999998</v>
      </c>
      <c r="K6" s="4">
        <v>2.83</v>
      </c>
      <c r="L6" s="4">
        <v>3.34</v>
      </c>
      <c r="M6" s="4">
        <v>3.04</v>
      </c>
      <c r="N6" s="4">
        <v>3.24</v>
      </c>
      <c r="O6" s="4">
        <v>3.04</v>
      </c>
      <c r="P6" s="4">
        <v>3.04</v>
      </c>
      <c r="Q6" s="4">
        <v>2.83</v>
      </c>
      <c r="R6" s="4">
        <v>2.83</v>
      </c>
      <c r="S6" s="4">
        <v>2.92</v>
      </c>
      <c r="T6" s="4">
        <v>3.15</v>
      </c>
      <c r="U6" s="4">
        <v>2.92</v>
      </c>
      <c r="V6" s="4">
        <v>2.44</v>
      </c>
    </row>
    <row r="7" spans="1:22">
      <c r="A7" s="3">
        <v>4</v>
      </c>
      <c r="B7" s="4">
        <v>2.89</v>
      </c>
      <c r="C7" s="4">
        <v>3.21</v>
      </c>
      <c r="D7" s="4">
        <v>3.35</v>
      </c>
      <c r="E7" s="4">
        <v>2.72</v>
      </c>
      <c r="F7" s="4">
        <v>3.01</v>
      </c>
      <c r="G7" s="4">
        <v>3.01</v>
      </c>
      <c r="H7" s="4">
        <v>3.35</v>
      </c>
      <c r="I7" s="4">
        <v>3.5</v>
      </c>
      <c r="J7" s="4">
        <v>3.01</v>
      </c>
      <c r="K7" s="4">
        <v>3.13</v>
      </c>
      <c r="L7" s="4">
        <v>3.35</v>
      </c>
      <c r="M7" s="4">
        <v>3.21</v>
      </c>
      <c r="N7" s="4">
        <v>3.35</v>
      </c>
      <c r="O7" s="4">
        <v>3.21</v>
      </c>
      <c r="P7" s="4">
        <v>3.21</v>
      </c>
      <c r="Q7" s="4">
        <v>3.01</v>
      </c>
      <c r="R7" s="4">
        <v>3.13</v>
      </c>
      <c r="S7" s="4">
        <v>3.01</v>
      </c>
      <c r="T7" s="4">
        <v>3.35</v>
      </c>
      <c r="U7" s="4">
        <v>3.21</v>
      </c>
      <c r="V7" s="4">
        <v>2.92</v>
      </c>
    </row>
    <row r="8" spans="1:22">
      <c r="A8" s="3">
        <v>5</v>
      </c>
      <c r="B8" s="4">
        <v>2.19</v>
      </c>
      <c r="C8" s="4">
        <v>2.65</v>
      </c>
      <c r="D8" s="4">
        <v>2.4</v>
      </c>
      <c r="E8" s="4">
        <v>2.74</v>
      </c>
      <c r="F8" s="4">
        <v>2.52</v>
      </c>
      <c r="G8" s="4">
        <v>2.31</v>
      </c>
      <c r="H8" s="4">
        <v>2.31</v>
      </c>
      <c r="I8" s="4">
        <v>2.92</v>
      </c>
      <c r="J8" s="4">
        <v>2.31</v>
      </c>
      <c r="K8" s="4">
        <v>2.52</v>
      </c>
      <c r="L8" s="4">
        <v>2.92</v>
      </c>
      <c r="M8" s="4">
        <v>2.65</v>
      </c>
      <c r="N8" s="4">
        <v>2.74</v>
      </c>
      <c r="O8" s="4">
        <v>2.4</v>
      </c>
      <c r="P8" s="4">
        <v>2.2200000000000002</v>
      </c>
      <c r="Q8" s="4">
        <v>2.4</v>
      </c>
      <c r="R8" s="4">
        <v>2.31</v>
      </c>
      <c r="S8" s="4">
        <v>2.4</v>
      </c>
      <c r="T8" s="4">
        <v>2.74</v>
      </c>
      <c r="U8" s="4">
        <v>2.74</v>
      </c>
      <c r="V8" s="4">
        <v>2.13</v>
      </c>
    </row>
    <row r="9" spans="1:22">
      <c r="A9" s="3">
        <v>6</v>
      </c>
      <c r="B9" s="4">
        <v>3.16</v>
      </c>
      <c r="C9" s="4">
        <v>3.42</v>
      </c>
      <c r="D9" s="4">
        <v>3.42</v>
      </c>
      <c r="E9" s="4">
        <v>3.23</v>
      </c>
      <c r="F9" s="4">
        <v>3.42</v>
      </c>
      <c r="G9" s="4">
        <v>3.42</v>
      </c>
      <c r="H9" s="4">
        <v>3.31</v>
      </c>
      <c r="I9" s="4">
        <v>3.64</v>
      </c>
      <c r="J9" s="4">
        <v>3.31</v>
      </c>
      <c r="K9" s="4">
        <v>3.42</v>
      </c>
      <c r="L9" s="4">
        <v>3.74</v>
      </c>
      <c r="M9" s="4">
        <v>3.64</v>
      </c>
      <c r="N9" s="4">
        <v>3.64</v>
      </c>
      <c r="O9" s="4">
        <v>3.42</v>
      </c>
      <c r="P9" s="4">
        <v>3.31</v>
      </c>
      <c r="Q9" s="4">
        <v>3.12</v>
      </c>
      <c r="R9" s="4">
        <v>3.23</v>
      </c>
      <c r="S9" s="4">
        <v>3.42</v>
      </c>
      <c r="T9" s="4">
        <v>3.52</v>
      </c>
      <c r="U9" s="4">
        <v>2.94</v>
      </c>
      <c r="V9" s="4">
        <v>3.01</v>
      </c>
    </row>
    <row r="10" spans="1:22">
      <c r="A10" s="3">
        <v>7</v>
      </c>
      <c r="B10" s="4">
        <v>2.48</v>
      </c>
      <c r="C10" s="4">
        <v>2.86</v>
      </c>
      <c r="D10" s="4">
        <v>3.22</v>
      </c>
      <c r="E10" s="4">
        <v>2.44</v>
      </c>
      <c r="F10" s="4">
        <v>2.86</v>
      </c>
      <c r="G10" s="4">
        <v>2.2400000000000002</v>
      </c>
      <c r="H10" s="4">
        <v>2.62</v>
      </c>
      <c r="I10" s="4">
        <v>3.14</v>
      </c>
      <c r="J10" s="4">
        <v>2.44</v>
      </c>
      <c r="K10" s="4">
        <v>2.73</v>
      </c>
      <c r="L10" s="4">
        <v>3.32</v>
      </c>
      <c r="M10" s="4">
        <v>3.06</v>
      </c>
      <c r="N10" s="4">
        <v>3.14</v>
      </c>
      <c r="O10" s="4">
        <v>2.86</v>
      </c>
      <c r="P10" s="4">
        <v>2.93</v>
      </c>
      <c r="Q10" s="4">
        <v>2.52</v>
      </c>
      <c r="R10" s="4">
        <v>2.73</v>
      </c>
      <c r="S10" s="4">
        <v>2.86</v>
      </c>
      <c r="T10" s="4">
        <v>2.93</v>
      </c>
      <c r="U10" s="4">
        <v>2.62</v>
      </c>
      <c r="V10" s="4">
        <v>2.34</v>
      </c>
    </row>
    <row r="11" spans="1:22">
      <c r="A11" s="3">
        <v>8</v>
      </c>
      <c r="B11" s="4">
        <v>2.29</v>
      </c>
      <c r="C11" s="4">
        <v>2.41</v>
      </c>
      <c r="D11" s="4">
        <v>2.65</v>
      </c>
      <c r="E11" s="4">
        <v>1.84</v>
      </c>
      <c r="F11" s="4">
        <v>2.12</v>
      </c>
      <c r="G11" s="4">
        <v>2.02</v>
      </c>
      <c r="H11" s="4">
        <v>2.65</v>
      </c>
      <c r="I11" s="4">
        <v>3.22</v>
      </c>
      <c r="J11" s="4">
        <v>2.12</v>
      </c>
      <c r="K11" s="4">
        <v>2.2000000000000002</v>
      </c>
      <c r="L11" s="4">
        <v>3.22</v>
      </c>
      <c r="M11" s="4">
        <v>2.52</v>
      </c>
      <c r="N11" s="4">
        <v>2.83</v>
      </c>
      <c r="O11" s="4">
        <v>2.33</v>
      </c>
      <c r="P11" s="4">
        <v>2.33</v>
      </c>
      <c r="Q11" s="4">
        <v>2.41</v>
      </c>
      <c r="R11" s="4">
        <v>2.12</v>
      </c>
      <c r="S11" s="4">
        <v>2.52</v>
      </c>
      <c r="T11" s="4">
        <v>2.65</v>
      </c>
      <c r="U11" s="4">
        <v>2.72</v>
      </c>
      <c r="V11" s="4">
        <v>2.33</v>
      </c>
    </row>
    <row r="12" spans="1:22">
      <c r="A12" s="3">
        <v>9</v>
      </c>
      <c r="B12" s="4">
        <v>2.88</v>
      </c>
      <c r="C12" s="4">
        <v>2.79</v>
      </c>
      <c r="D12" s="4">
        <v>2.2200000000000002</v>
      </c>
      <c r="E12" s="4">
        <v>2.79</v>
      </c>
      <c r="F12" s="4">
        <v>3.01</v>
      </c>
      <c r="G12" s="4">
        <v>3.13</v>
      </c>
      <c r="H12" s="4">
        <v>3.01</v>
      </c>
      <c r="I12" s="4">
        <v>3.53</v>
      </c>
      <c r="J12" s="4">
        <v>3.13</v>
      </c>
      <c r="K12" s="4">
        <v>3.13</v>
      </c>
      <c r="L12" s="4">
        <v>3.44</v>
      </c>
      <c r="M12" s="4">
        <v>3.24</v>
      </c>
      <c r="N12" s="4">
        <v>3.24</v>
      </c>
      <c r="O12" s="4">
        <v>3.01</v>
      </c>
      <c r="P12" s="4">
        <v>3.13</v>
      </c>
      <c r="Q12" s="4">
        <v>3.01</v>
      </c>
      <c r="R12" s="4">
        <v>3.13</v>
      </c>
      <c r="S12" s="4">
        <v>3.24</v>
      </c>
      <c r="T12" s="4">
        <v>3.24</v>
      </c>
      <c r="U12" s="4">
        <v>3.32</v>
      </c>
      <c r="V12" s="4">
        <v>2.61</v>
      </c>
    </row>
    <row r="13" spans="1:22">
      <c r="A13" s="3">
        <v>10</v>
      </c>
      <c r="B13" s="4">
        <v>2.4900000000000002</v>
      </c>
      <c r="C13" s="4">
        <v>2.66</v>
      </c>
      <c r="D13" s="4">
        <v>2.93</v>
      </c>
      <c r="E13" s="4">
        <v>3.04</v>
      </c>
      <c r="F13" s="4">
        <v>2.52</v>
      </c>
      <c r="G13" s="4">
        <v>2.52</v>
      </c>
      <c r="H13" s="4">
        <v>2.66</v>
      </c>
      <c r="I13" s="4">
        <v>3.12</v>
      </c>
      <c r="J13" s="4">
        <v>2.4300000000000002</v>
      </c>
      <c r="K13" s="4">
        <v>2.66</v>
      </c>
      <c r="L13" s="4">
        <v>3.12</v>
      </c>
      <c r="M13" s="4">
        <v>2.83</v>
      </c>
      <c r="N13" s="4">
        <v>3.04</v>
      </c>
      <c r="O13" s="4">
        <v>2.66</v>
      </c>
      <c r="P13" s="4">
        <v>2.75</v>
      </c>
      <c r="Q13" s="4">
        <v>2.52</v>
      </c>
      <c r="R13" s="4">
        <v>2.66</v>
      </c>
      <c r="S13" s="4">
        <v>2.83</v>
      </c>
      <c r="T13" s="4">
        <v>2.93</v>
      </c>
      <c r="U13" s="4">
        <v>2.66</v>
      </c>
      <c r="V13" s="4">
        <v>2.21</v>
      </c>
    </row>
    <row r="14" spans="1:22">
      <c r="A14" s="3">
        <v>11</v>
      </c>
      <c r="B14" s="4">
        <v>2.99</v>
      </c>
      <c r="C14" s="4">
        <v>3.2</v>
      </c>
      <c r="D14" s="4">
        <v>3.36</v>
      </c>
      <c r="E14" s="4">
        <v>3.2</v>
      </c>
      <c r="F14" s="4">
        <v>3.2</v>
      </c>
      <c r="G14" s="4">
        <v>3.2</v>
      </c>
      <c r="H14" s="4">
        <v>3.2</v>
      </c>
      <c r="I14" s="4">
        <v>3.36</v>
      </c>
      <c r="J14" s="4">
        <v>3.01</v>
      </c>
      <c r="K14" s="4">
        <v>3.2</v>
      </c>
      <c r="L14" s="4">
        <v>3.36</v>
      </c>
      <c r="M14" s="4">
        <v>3.36</v>
      </c>
      <c r="N14" s="4">
        <v>3.42</v>
      </c>
      <c r="O14" s="4">
        <v>3.12</v>
      </c>
      <c r="P14" s="4">
        <v>3.01</v>
      </c>
      <c r="Q14" s="4">
        <v>3.01</v>
      </c>
      <c r="R14" s="4">
        <v>3.2</v>
      </c>
      <c r="S14" s="4">
        <v>3.12</v>
      </c>
      <c r="T14" s="4">
        <v>3.36</v>
      </c>
      <c r="U14" s="4">
        <v>3.12</v>
      </c>
      <c r="V14" s="4">
        <v>2.83</v>
      </c>
    </row>
    <row r="15" spans="1:22">
      <c r="A15" s="3">
        <v>12</v>
      </c>
      <c r="B15" s="4">
        <v>2.81</v>
      </c>
      <c r="C15" s="4">
        <v>3.02</v>
      </c>
      <c r="D15" s="4">
        <v>3.35</v>
      </c>
      <c r="E15" s="4">
        <v>2.52</v>
      </c>
      <c r="F15" s="4">
        <v>2.94</v>
      </c>
      <c r="G15" s="4">
        <v>2.71</v>
      </c>
      <c r="H15" s="4">
        <v>3.02</v>
      </c>
      <c r="I15" s="4">
        <v>3.35</v>
      </c>
      <c r="J15" s="4">
        <v>2.82</v>
      </c>
      <c r="K15" s="4">
        <v>2.94</v>
      </c>
      <c r="L15" s="4">
        <v>3.54</v>
      </c>
      <c r="M15" s="4">
        <v>3.02</v>
      </c>
      <c r="N15" s="4">
        <v>3.13</v>
      </c>
      <c r="O15" s="4">
        <v>3.02</v>
      </c>
      <c r="P15" s="4">
        <v>3.02</v>
      </c>
      <c r="Q15" s="4">
        <v>2.82</v>
      </c>
      <c r="R15" s="4">
        <v>2.94</v>
      </c>
      <c r="S15" s="4">
        <v>3.02</v>
      </c>
      <c r="T15" s="4">
        <v>3.13</v>
      </c>
      <c r="U15" s="4">
        <v>2.71</v>
      </c>
      <c r="V15" s="4">
        <v>2.63</v>
      </c>
    </row>
    <row r="16" spans="1:22">
      <c r="A16" s="3">
        <v>13</v>
      </c>
      <c r="B16" s="4">
        <v>2.5</v>
      </c>
      <c r="C16" s="4">
        <v>2.6</v>
      </c>
      <c r="D16" s="4">
        <v>3.02</v>
      </c>
      <c r="E16" s="4">
        <v>2.42</v>
      </c>
      <c r="F16" s="4">
        <v>2.52</v>
      </c>
      <c r="G16" s="4">
        <v>2.2400000000000002</v>
      </c>
      <c r="H16" s="4">
        <v>2.6</v>
      </c>
      <c r="I16" s="4">
        <v>3.12</v>
      </c>
      <c r="J16" s="4">
        <v>2.2400000000000002</v>
      </c>
      <c r="K16" s="4">
        <v>2.52</v>
      </c>
      <c r="L16" s="4">
        <v>3.4</v>
      </c>
      <c r="M16" s="4">
        <v>2.7</v>
      </c>
      <c r="N16" s="4">
        <v>2.91</v>
      </c>
      <c r="O16" s="4">
        <v>2.6</v>
      </c>
      <c r="P16" s="4">
        <v>2.7</v>
      </c>
      <c r="Q16" s="4">
        <v>2.52</v>
      </c>
      <c r="R16" s="4">
        <v>2.7</v>
      </c>
      <c r="S16" s="4">
        <v>2.7</v>
      </c>
      <c r="T16" s="4">
        <v>2.91</v>
      </c>
      <c r="U16" s="4">
        <v>2.83</v>
      </c>
      <c r="V16" s="4">
        <v>2.3199999999999998</v>
      </c>
    </row>
    <row r="17" spans="1:22">
      <c r="A17" s="3">
        <v>14</v>
      </c>
      <c r="B17" s="4">
        <v>2.41</v>
      </c>
      <c r="C17" s="4">
        <v>2.5</v>
      </c>
      <c r="D17" s="4">
        <v>3.61</v>
      </c>
      <c r="E17" s="4">
        <v>2.5</v>
      </c>
      <c r="F17" s="4">
        <v>2.34</v>
      </c>
      <c r="G17" s="4">
        <v>2.21</v>
      </c>
      <c r="H17" s="4">
        <v>2.81</v>
      </c>
      <c r="I17" s="4">
        <v>3.22</v>
      </c>
      <c r="J17" s="4">
        <v>2.34</v>
      </c>
      <c r="K17" s="4">
        <v>2.42</v>
      </c>
      <c r="L17" s="4">
        <v>3.12</v>
      </c>
      <c r="M17" s="4">
        <v>2.6</v>
      </c>
      <c r="N17" s="4">
        <v>2.91</v>
      </c>
      <c r="O17" s="4">
        <v>2.7</v>
      </c>
      <c r="P17" s="4">
        <v>2.7</v>
      </c>
      <c r="Q17" s="4">
        <v>2.5</v>
      </c>
      <c r="R17" s="4">
        <v>2.42</v>
      </c>
      <c r="S17" s="4">
        <v>2.6</v>
      </c>
      <c r="T17" s="4">
        <v>2.91</v>
      </c>
      <c r="U17" s="4">
        <v>2.6</v>
      </c>
      <c r="V17" s="4">
        <v>2.34</v>
      </c>
    </row>
    <row r="18" spans="1:22">
      <c r="A18" s="3">
        <v>15</v>
      </c>
      <c r="B18" s="4">
        <v>3.01</v>
      </c>
      <c r="C18" s="4">
        <v>3.02</v>
      </c>
      <c r="D18" s="4">
        <v>4</v>
      </c>
      <c r="E18" s="4">
        <v>2.52</v>
      </c>
      <c r="F18" s="4">
        <v>3.08</v>
      </c>
      <c r="G18" s="4">
        <v>3.02</v>
      </c>
      <c r="H18" s="4">
        <v>3.21</v>
      </c>
      <c r="I18" s="4">
        <v>3.51</v>
      </c>
      <c r="J18" s="4">
        <v>3.02</v>
      </c>
      <c r="K18" s="4">
        <v>3.21</v>
      </c>
      <c r="L18" s="4">
        <v>3.4</v>
      </c>
      <c r="M18" s="4">
        <v>3.51</v>
      </c>
      <c r="N18" s="4">
        <v>3.51</v>
      </c>
      <c r="O18" s="4">
        <v>3.29</v>
      </c>
      <c r="P18" s="4">
        <v>3.29</v>
      </c>
      <c r="Q18" s="4">
        <v>3.08</v>
      </c>
      <c r="R18" s="4">
        <v>3.21</v>
      </c>
      <c r="S18" s="4">
        <v>3.02</v>
      </c>
      <c r="T18" s="4">
        <v>3.4</v>
      </c>
      <c r="U18" s="4">
        <v>3.29</v>
      </c>
      <c r="V18" s="4">
        <v>3.02</v>
      </c>
    </row>
    <row r="19" spans="1:22">
      <c r="A19" s="3">
        <v>16</v>
      </c>
      <c r="B19" s="4">
        <v>2.21</v>
      </c>
      <c r="C19" s="4">
        <v>2.38</v>
      </c>
      <c r="D19" s="4">
        <v>2.88</v>
      </c>
      <c r="E19" s="4">
        <v>1.8</v>
      </c>
      <c r="F19" s="4">
        <v>2.2000000000000002</v>
      </c>
      <c r="G19" s="4">
        <v>1.89</v>
      </c>
      <c r="H19" s="4">
        <v>2.5</v>
      </c>
      <c r="I19" s="4">
        <v>2.88</v>
      </c>
      <c r="J19" s="4">
        <v>2.2000000000000002</v>
      </c>
      <c r="K19" s="4">
        <v>2.2000000000000002</v>
      </c>
      <c r="L19" s="4">
        <v>3.2</v>
      </c>
      <c r="M19" s="4">
        <v>2.5</v>
      </c>
      <c r="N19" s="4">
        <v>2.63</v>
      </c>
      <c r="O19" s="4">
        <v>2.5</v>
      </c>
      <c r="P19" s="4">
        <v>2.38</v>
      </c>
      <c r="Q19" s="4">
        <v>2.2000000000000002</v>
      </c>
      <c r="R19" s="4">
        <v>2.38</v>
      </c>
      <c r="S19" s="4">
        <v>2.5</v>
      </c>
      <c r="T19" s="4">
        <v>2.63</v>
      </c>
      <c r="U19" s="4">
        <v>2.5</v>
      </c>
      <c r="V19" s="4">
        <v>2.11</v>
      </c>
    </row>
    <row r="20" spans="1:22">
      <c r="A20" s="3">
        <v>17</v>
      </c>
      <c r="B20" s="4">
        <v>2.91</v>
      </c>
      <c r="C20" s="4">
        <v>2.83</v>
      </c>
      <c r="D20" s="4">
        <v>2.4300000000000002</v>
      </c>
      <c r="E20" s="4">
        <v>2.5</v>
      </c>
      <c r="F20" s="4">
        <v>2.9</v>
      </c>
      <c r="G20" s="4">
        <v>2.71</v>
      </c>
      <c r="H20" s="4">
        <v>3.01</v>
      </c>
      <c r="I20" s="4">
        <v>3.3</v>
      </c>
      <c r="J20" s="4">
        <v>2.83</v>
      </c>
      <c r="K20" s="4">
        <v>3.08</v>
      </c>
      <c r="L20" s="4">
        <v>3.48</v>
      </c>
      <c r="M20" s="4">
        <v>3.08</v>
      </c>
      <c r="N20" s="4">
        <v>3.08</v>
      </c>
      <c r="O20" s="4">
        <v>2.9</v>
      </c>
      <c r="P20" s="4">
        <v>2.9</v>
      </c>
      <c r="Q20" s="4">
        <v>2.83</v>
      </c>
      <c r="R20" s="4">
        <v>3.01</v>
      </c>
      <c r="S20" s="4">
        <v>2.83</v>
      </c>
      <c r="T20" s="4">
        <v>3.08</v>
      </c>
      <c r="U20" s="4">
        <v>2.9</v>
      </c>
      <c r="V20" s="4">
        <v>2.71</v>
      </c>
    </row>
    <row r="21" spans="1:22">
      <c r="A21" s="3">
        <v>18</v>
      </c>
      <c r="B21" s="4">
        <v>2.93</v>
      </c>
      <c r="C21" s="4">
        <v>3.01</v>
      </c>
      <c r="D21" s="4">
        <v>3.41</v>
      </c>
      <c r="E21" s="4">
        <v>2.5</v>
      </c>
      <c r="F21" s="4">
        <v>3.01</v>
      </c>
      <c r="G21" s="4">
        <v>3.01</v>
      </c>
      <c r="H21" s="4">
        <v>3.18</v>
      </c>
      <c r="I21" s="4">
        <v>3.41</v>
      </c>
      <c r="J21" s="4">
        <v>2.91</v>
      </c>
      <c r="K21" s="4">
        <v>3.1</v>
      </c>
      <c r="L21" s="4">
        <v>3.61</v>
      </c>
      <c r="M21" s="4">
        <v>3.3</v>
      </c>
      <c r="N21" s="4">
        <v>3.3</v>
      </c>
      <c r="O21" s="4">
        <v>3.01</v>
      </c>
      <c r="P21" s="4">
        <v>2.91</v>
      </c>
      <c r="Q21" s="4">
        <v>2.91</v>
      </c>
      <c r="R21" s="4">
        <v>3.1</v>
      </c>
      <c r="S21" s="4">
        <v>3.18</v>
      </c>
      <c r="T21" s="4">
        <v>3.3</v>
      </c>
      <c r="U21" s="4">
        <v>3.1</v>
      </c>
      <c r="V21" s="4">
        <v>2.7</v>
      </c>
    </row>
    <row r="22" spans="1:22">
      <c r="A22" s="3">
        <v>19</v>
      </c>
      <c r="B22" s="4">
        <v>3.12</v>
      </c>
      <c r="C22" s="4">
        <v>3.12</v>
      </c>
      <c r="D22" s="4">
        <v>2.77</v>
      </c>
      <c r="E22" s="4">
        <v>3.19</v>
      </c>
      <c r="F22" s="4">
        <v>3.12</v>
      </c>
      <c r="G22" s="4">
        <v>3.12</v>
      </c>
      <c r="H22" s="4">
        <v>3.41</v>
      </c>
      <c r="I22" s="4">
        <v>3.51</v>
      </c>
      <c r="J22" s="4">
        <v>3.19</v>
      </c>
      <c r="K22" s="4">
        <v>3.19</v>
      </c>
      <c r="L22" s="4">
        <v>3.72</v>
      </c>
      <c r="M22" s="4">
        <v>3.41</v>
      </c>
      <c r="N22" s="4">
        <v>3.51</v>
      </c>
      <c r="O22" s="4">
        <v>3.3</v>
      </c>
      <c r="P22" s="4">
        <v>3.19</v>
      </c>
      <c r="Q22" s="4">
        <v>3.12</v>
      </c>
      <c r="R22" s="4">
        <v>3.41</v>
      </c>
      <c r="S22" s="4">
        <v>3.01</v>
      </c>
      <c r="T22" s="4">
        <v>3.41</v>
      </c>
      <c r="U22" s="4">
        <v>3.3</v>
      </c>
      <c r="V22" s="4">
        <v>3.01</v>
      </c>
    </row>
    <row r="23" spans="1:22">
      <c r="A23" s="3">
        <v>20</v>
      </c>
      <c r="B23" s="4">
        <v>2.73</v>
      </c>
      <c r="C23" s="4">
        <v>2.8</v>
      </c>
      <c r="D23" s="4">
        <v>2.29</v>
      </c>
      <c r="E23" s="4">
        <v>2.7</v>
      </c>
      <c r="F23" s="4">
        <v>2.8</v>
      </c>
      <c r="G23" s="4">
        <v>2.7</v>
      </c>
      <c r="H23" s="4">
        <v>3.01</v>
      </c>
      <c r="I23" s="4">
        <v>3.32</v>
      </c>
      <c r="J23" s="4">
        <v>2.7</v>
      </c>
      <c r="K23" s="4">
        <v>2.91</v>
      </c>
      <c r="L23" s="4">
        <v>3.32</v>
      </c>
      <c r="M23" s="4">
        <v>3.09</v>
      </c>
      <c r="N23" s="4">
        <v>3.21</v>
      </c>
      <c r="O23" s="4">
        <v>2.8</v>
      </c>
      <c r="P23" s="4">
        <v>2.8</v>
      </c>
      <c r="Q23" s="4">
        <v>2.7</v>
      </c>
      <c r="R23" s="4">
        <v>2.8</v>
      </c>
      <c r="S23" s="4">
        <v>2.91</v>
      </c>
      <c r="T23" s="4">
        <v>3.21</v>
      </c>
      <c r="U23" s="4">
        <v>3.09</v>
      </c>
      <c r="V23" s="4">
        <v>2.6</v>
      </c>
    </row>
    <row r="24" spans="1:22">
      <c r="A24" s="3">
        <v>21</v>
      </c>
      <c r="B24" s="4">
        <v>2.4300000000000002</v>
      </c>
      <c r="C24" s="4">
        <v>2.61</v>
      </c>
      <c r="D24" s="4">
        <v>2.39</v>
      </c>
      <c r="E24" s="4">
        <v>2.71</v>
      </c>
      <c r="F24" s="4">
        <v>2.39</v>
      </c>
      <c r="G24" s="4">
        <v>2.29</v>
      </c>
      <c r="H24" s="4">
        <v>2.61</v>
      </c>
      <c r="I24" s="4">
        <v>3.04</v>
      </c>
      <c r="J24" s="4">
        <v>2.1</v>
      </c>
      <c r="K24" s="4">
        <v>2.5</v>
      </c>
      <c r="L24" s="4">
        <v>3.04</v>
      </c>
      <c r="M24" s="4">
        <v>2.71</v>
      </c>
      <c r="N24" s="4">
        <v>2.8</v>
      </c>
      <c r="O24" s="4">
        <v>2.71</v>
      </c>
      <c r="P24" s="4">
        <v>2.8</v>
      </c>
      <c r="Q24" s="4">
        <v>2.29</v>
      </c>
      <c r="R24" s="4">
        <v>2.5</v>
      </c>
      <c r="S24" s="4">
        <v>2.71</v>
      </c>
      <c r="T24" s="4">
        <v>2.71</v>
      </c>
      <c r="U24" s="4">
        <v>2.8</v>
      </c>
      <c r="V24" s="4">
        <v>2.1</v>
      </c>
    </row>
    <row r="25" spans="1:22">
      <c r="A25" s="3">
        <v>22</v>
      </c>
      <c r="B25" s="4">
        <v>2.82</v>
      </c>
      <c r="C25" s="4">
        <v>2.5</v>
      </c>
      <c r="D25" s="4">
        <v>3</v>
      </c>
      <c r="E25" s="4">
        <v>3</v>
      </c>
      <c r="F25" s="4">
        <v>2.59</v>
      </c>
      <c r="G25" s="4">
        <v>3</v>
      </c>
      <c r="H25" s="4">
        <v>3.2</v>
      </c>
      <c r="I25" s="4">
        <v>3.5</v>
      </c>
      <c r="J25" s="4">
        <v>2.83</v>
      </c>
      <c r="K25" s="4">
        <v>2.89</v>
      </c>
      <c r="L25" s="4">
        <v>3.5</v>
      </c>
      <c r="M25" s="4">
        <v>3.11</v>
      </c>
      <c r="N25" s="4">
        <v>3.2</v>
      </c>
      <c r="O25" s="4">
        <v>2.89</v>
      </c>
      <c r="P25" s="4">
        <v>2.83</v>
      </c>
      <c r="Q25" s="4">
        <v>2.83</v>
      </c>
      <c r="R25" s="4">
        <v>2.89</v>
      </c>
      <c r="S25" s="4">
        <v>3</v>
      </c>
      <c r="T25" s="4">
        <v>3.2</v>
      </c>
      <c r="U25" s="4">
        <v>3.31</v>
      </c>
      <c r="V25" s="4">
        <v>2.83</v>
      </c>
    </row>
    <row r="26" spans="1:22">
      <c r="A26" s="3">
        <v>23</v>
      </c>
      <c r="B26" s="4">
        <v>2.91</v>
      </c>
      <c r="C26" s="4">
        <v>3.21</v>
      </c>
      <c r="D26" s="4">
        <v>2.2999999999999998</v>
      </c>
      <c r="E26" s="4">
        <v>3.28</v>
      </c>
      <c r="F26" s="4">
        <v>2.99</v>
      </c>
      <c r="G26" s="4">
        <v>2.99</v>
      </c>
      <c r="H26" s="4">
        <v>3.1</v>
      </c>
      <c r="I26" s="4">
        <v>3.42</v>
      </c>
      <c r="J26" s="4">
        <v>3.21</v>
      </c>
      <c r="K26" s="4">
        <v>3.21</v>
      </c>
      <c r="L26" s="4">
        <v>3.5</v>
      </c>
      <c r="M26" s="4">
        <v>3.28</v>
      </c>
      <c r="N26" s="4">
        <v>3.42</v>
      </c>
      <c r="O26" s="4">
        <v>3.21</v>
      </c>
      <c r="P26" s="4">
        <v>3.1</v>
      </c>
      <c r="Q26" s="4">
        <v>2.99</v>
      </c>
      <c r="R26" s="4">
        <v>3.21</v>
      </c>
      <c r="S26" s="4">
        <v>3.21</v>
      </c>
      <c r="T26" s="4">
        <v>3.28</v>
      </c>
      <c r="U26" s="4">
        <v>2.92</v>
      </c>
      <c r="V26" s="4">
        <v>2.83</v>
      </c>
    </row>
    <row r="27" spans="1:22">
      <c r="A27" s="3">
        <v>24</v>
      </c>
      <c r="B27" s="4">
        <v>2.0299999999999998</v>
      </c>
      <c r="C27" s="4">
        <v>2.0299999999999998</v>
      </c>
      <c r="D27" s="4">
        <v>1.8</v>
      </c>
      <c r="E27" s="4">
        <v>2.4</v>
      </c>
      <c r="F27" s="4">
        <v>1.8</v>
      </c>
      <c r="G27" s="4">
        <v>1.8</v>
      </c>
      <c r="H27" s="4">
        <v>2.0299999999999998</v>
      </c>
      <c r="I27" s="4">
        <v>2.81</v>
      </c>
      <c r="J27" s="4">
        <v>1.89</v>
      </c>
      <c r="K27" s="4">
        <v>2.0299999999999998</v>
      </c>
      <c r="L27" s="4">
        <v>2.91</v>
      </c>
      <c r="M27" s="4">
        <v>2.2999999999999998</v>
      </c>
      <c r="N27" s="4">
        <v>2.21</v>
      </c>
      <c r="O27" s="4">
        <v>2.0299999999999998</v>
      </c>
      <c r="P27" s="4">
        <v>2.1</v>
      </c>
      <c r="Q27" s="4">
        <v>1.89</v>
      </c>
      <c r="R27" s="4">
        <v>1.89</v>
      </c>
      <c r="S27" s="4">
        <v>2.5099999999999998</v>
      </c>
      <c r="T27" s="4">
        <v>2.2999999999999998</v>
      </c>
      <c r="U27" s="4">
        <v>2.21</v>
      </c>
      <c r="V27" s="4">
        <v>1.8</v>
      </c>
    </row>
    <row r="28" spans="1:22">
      <c r="A28" s="3">
        <v>25</v>
      </c>
      <c r="B28" s="4">
        <v>2.1</v>
      </c>
      <c r="C28" s="4">
        <v>1.79</v>
      </c>
      <c r="D28" s="4">
        <v>2</v>
      </c>
      <c r="E28" s="4">
        <v>2.21</v>
      </c>
      <c r="F28" s="4">
        <v>1.92</v>
      </c>
      <c r="G28" s="4">
        <v>1.92</v>
      </c>
      <c r="H28" s="4">
        <v>2.21</v>
      </c>
      <c r="I28" s="4">
        <v>2.92</v>
      </c>
      <c r="J28" s="4">
        <v>1.79</v>
      </c>
      <c r="K28" s="4">
        <v>2.1</v>
      </c>
      <c r="L28" s="4">
        <v>2.92</v>
      </c>
      <c r="M28" s="4">
        <v>2.2799999999999998</v>
      </c>
      <c r="N28" s="4">
        <v>2.2799999999999998</v>
      </c>
      <c r="O28" s="4">
        <v>2</v>
      </c>
      <c r="P28" s="4">
        <v>2.1</v>
      </c>
      <c r="Q28" s="4">
        <v>2.1</v>
      </c>
      <c r="R28" s="4">
        <v>2</v>
      </c>
      <c r="S28" s="4">
        <v>2.42</v>
      </c>
      <c r="T28" s="4">
        <v>2.5</v>
      </c>
      <c r="U28" s="4">
        <v>2.71</v>
      </c>
      <c r="V28" s="4">
        <v>1.79</v>
      </c>
    </row>
  </sheetData>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968AE-C6C1-4080-A033-D5DCD56C78F3}">
  <dimension ref="A1:E32"/>
  <sheetViews>
    <sheetView workbookViewId="0">
      <selection activeCell="B8" sqref="B8"/>
    </sheetView>
  </sheetViews>
  <sheetFormatPr defaultRowHeight="18.75"/>
  <cols>
    <col min="1" max="1" width="3.5" bestFit="1" customWidth="1"/>
    <col min="2" max="2" width="24.875" customWidth="1"/>
    <col min="3" max="3" width="17.625" customWidth="1"/>
    <col min="4" max="4" width="23.125" style="2" customWidth="1"/>
    <col min="5" max="5" width="25.625" bestFit="1" customWidth="1"/>
  </cols>
  <sheetData>
    <row r="1" spans="1:5">
      <c r="B1" s="10" t="s">
        <v>49</v>
      </c>
      <c r="C1" s="10">
        <v>25</v>
      </c>
    </row>
    <row r="2" spans="1:5">
      <c r="B2" s="10" t="s">
        <v>48</v>
      </c>
      <c r="C2" s="12">
        <f>COUNTA(診断入力!D4:D28)</f>
        <v>0</v>
      </c>
    </row>
    <row r="3" spans="1:5">
      <c r="B3" s="25" t="s">
        <v>50</v>
      </c>
      <c r="C3" s="26">
        <f>100</f>
        <v>100</v>
      </c>
    </row>
    <row r="4" spans="1:5">
      <c r="B4" s="10" t="s">
        <v>87</v>
      </c>
      <c r="C4" s="10" t="str">
        <f>'診断結果1(業種平均比較)'!C5</f>
        <v>「全社業種」</v>
      </c>
      <c r="D4" s="9" t="str">
        <f>HLOOKUP(C4,_基礎データ!B1:V3,2,FALSE)</f>
        <v>自社診断を実施した全ての企業の平均値との比較です。</v>
      </c>
      <c r="E4" s="85">
        <f>HLOOKUP(C4,_基礎データ!B1:V3,3,FALSE)</f>
        <v>1</v>
      </c>
    </row>
    <row r="6" spans="1:5" s="7" customFormat="1">
      <c r="A6" s="21"/>
      <c r="B6" s="21" t="s">
        <v>82</v>
      </c>
      <c r="C6" s="21" t="s">
        <v>77</v>
      </c>
      <c r="D6" s="21" t="s">
        <v>85</v>
      </c>
      <c r="E6" s="21" t="str">
        <f>C4&amp;"の平均スコア"</f>
        <v>「全社業種」の平均スコア</v>
      </c>
    </row>
    <row r="7" spans="1:5">
      <c r="A7" s="17">
        <v>1</v>
      </c>
      <c r="B7" s="17" t="str">
        <f>_診断項目!D13</f>
        <v>1-1 アップデート</v>
      </c>
      <c r="C7" s="17" t="e">
        <f>IF(ISBLANK(診断入力!D4),_定義!$B$4,診断入力!D4)</f>
        <v>#N/A</v>
      </c>
      <c r="D7" s="17" t="e">
        <f>IF(ISBLANK(診断入力!D4),_定義!$B$4,VLOOKUP(診断入力!D4,_診断項目!$A$2:$B$5,2,FALSE))</f>
        <v>#N/A</v>
      </c>
      <c r="E7" s="22" cm="1">
        <f t="array" ref="E7">INDEX(_基礎データ!$B$4:$V$28,_計算!A7,_計算!E$4)</f>
        <v>3.28</v>
      </c>
    </row>
    <row r="8" spans="1:5">
      <c r="A8" s="17">
        <v>2</v>
      </c>
      <c r="B8" s="17" t="str">
        <f>_診断項目!D14</f>
        <v>1-2 ウイルス感染</v>
      </c>
      <c r="C8" s="17" t="e">
        <f>IF(ISBLANK(診断入力!D5),_定義!$B$4,診断入力!D5)</f>
        <v>#N/A</v>
      </c>
      <c r="D8" s="17" t="e">
        <f>IF(ISBLANK(診断入力!D5),_定義!$B$4,VLOOKUP(診断入力!D5,_診断項目!$A$2:$B$5,2,FALSE))</f>
        <v>#N/A</v>
      </c>
      <c r="E8" s="22" cm="1">
        <f t="array" ref="E8">INDEX(_基礎データ!$B$4:$V$28,_計算!A8,_計算!E$4)</f>
        <v>3.39</v>
      </c>
    </row>
    <row r="9" spans="1:5">
      <c r="A9" s="17">
        <v>3</v>
      </c>
      <c r="B9" s="17" t="str">
        <f>_診断項目!D15</f>
        <v>1-3 パスワード</v>
      </c>
      <c r="C9" s="17" t="e">
        <f>IF(ISBLANK(診断入力!D6),_定義!$B$4,診断入力!D6)</f>
        <v>#N/A</v>
      </c>
      <c r="D9" s="17" t="e">
        <f>IF(ISBLANK(診断入力!D6),_定義!$B$4,VLOOKUP(診断入力!D6,_診断項目!$A$2:$B$5,2,FALSE))</f>
        <v>#N/A</v>
      </c>
      <c r="E9" s="22" cm="1">
        <f t="array" ref="E9">INDEX(_基礎データ!$B$4:$V$28,_計算!A9,_計算!E$4)</f>
        <v>2.71</v>
      </c>
    </row>
    <row r="10" spans="1:5">
      <c r="A10" s="17">
        <v>4</v>
      </c>
      <c r="B10" s="17" t="str">
        <f>_診断項目!D16</f>
        <v>1-4 アクセス制御</v>
      </c>
      <c r="C10" s="17" t="e">
        <f>IF(ISBLANK(診断入力!D7),_定義!$B$4,診断入力!D7)</f>
        <v>#N/A</v>
      </c>
      <c r="D10" s="17" t="e">
        <f>IF(ISBLANK(診断入力!D7),_定義!$B$4,VLOOKUP(診断入力!D7,_診断項目!$A$2:$B$5,2,FALSE))</f>
        <v>#N/A</v>
      </c>
      <c r="E10" s="22" cm="1">
        <f t="array" ref="E10">INDEX(_基礎データ!$B$4:$V$28,_計算!A10,_計算!E$4)</f>
        <v>2.89</v>
      </c>
    </row>
    <row r="11" spans="1:5">
      <c r="A11" s="17">
        <v>5</v>
      </c>
      <c r="B11" s="17" t="str">
        <f>_診断項目!D17</f>
        <v>1-5 情報共有</v>
      </c>
      <c r="C11" s="17" t="e">
        <f>IF(ISBLANK(診断入力!D8),_定義!$B$4,診断入力!D8)</f>
        <v>#N/A</v>
      </c>
      <c r="D11" s="17" t="e">
        <f>IF(ISBLANK(診断入力!D8),_定義!$B$4,VLOOKUP(診断入力!D8,_診断項目!$A$2:$B$5,2,FALSE))</f>
        <v>#N/A</v>
      </c>
      <c r="E11" s="22" cm="1">
        <f t="array" ref="E11">INDEX(_基礎データ!$B$4:$V$28,_計算!A11,_計算!E$4)</f>
        <v>2.19</v>
      </c>
    </row>
    <row r="12" spans="1:5">
      <c r="A12" s="17">
        <v>6</v>
      </c>
      <c r="B12" s="17" t="str">
        <f>_診断項目!D18</f>
        <v>2-6 電子メール受信</v>
      </c>
      <c r="C12" s="17" t="e">
        <f>IF(ISBLANK(診断入力!D9),_定義!$B$4,診断入力!D9)</f>
        <v>#N/A</v>
      </c>
      <c r="D12" s="17" t="e">
        <f>IF(ISBLANK(診断入力!D9),_定義!$B$4,VLOOKUP(診断入力!D9,_診断項目!$A$2:$B$5,2,FALSE))</f>
        <v>#N/A</v>
      </c>
      <c r="E12" s="22" cm="1">
        <f t="array" ref="E12">INDEX(_基礎データ!$B$4:$V$28,_計算!A12,_計算!E$4)</f>
        <v>3.16</v>
      </c>
    </row>
    <row r="13" spans="1:5">
      <c r="A13" s="17">
        <v>7</v>
      </c>
      <c r="B13" s="17" t="str">
        <f>_診断項目!D19</f>
        <v>2-7 電子メール送信</v>
      </c>
      <c r="C13" s="17" t="e">
        <f>IF(ISBLANK(診断入力!D10),_定義!$B$4,診断入力!D10)</f>
        <v>#N/A</v>
      </c>
      <c r="D13" s="17" t="e">
        <f>IF(ISBLANK(診断入力!D10),_定義!$B$4,VLOOKUP(診断入力!D10,_診断項目!$A$2:$B$5,2,FALSE))</f>
        <v>#N/A</v>
      </c>
      <c r="E13" s="22" cm="1">
        <f t="array" ref="E13">INDEX(_基礎データ!$B$4:$V$28,_計算!A13,_計算!E$4)</f>
        <v>2.48</v>
      </c>
    </row>
    <row r="14" spans="1:5">
      <c r="A14" s="17">
        <v>8</v>
      </c>
      <c r="B14" s="17" t="str">
        <f>_診断項目!D20</f>
        <v>2-8 添付重要情報の保護</v>
      </c>
      <c r="C14" s="17" t="e">
        <f>IF(ISBLANK(診断入力!D11),_定義!$B$4,診断入力!D11)</f>
        <v>#N/A</v>
      </c>
      <c r="D14" s="17" t="e">
        <f>IF(ISBLANK(診断入力!D11),_定義!$B$4,VLOOKUP(診断入力!D11,_診断項目!$A$2:$B$5,2,FALSE))</f>
        <v>#N/A</v>
      </c>
      <c r="E14" s="22" cm="1">
        <f t="array" ref="E14">INDEX(_基礎データ!$B$4:$V$28,_計算!A14,_計算!E$4)</f>
        <v>2.29</v>
      </c>
    </row>
    <row r="15" spans="1:5">
      <c r="A15" s="17">
        <v>9</v>
      </c>
      <c r="B15" s="17" t="str">
        <f>_診断項目!D21</f>
        <v>2-9 無線LAN</v>
      </c>
      <c r="C15" s="17" t="e">
        <f>IF(ISBLANK(診断入力!D12),_定義!$B$4,診断入力!D12)</f>
        <v>#N/A</v>
      </c>
      <c r="D15" s="17" t="e">
        <f>IF(ISBLANK(診断入力!D12),_定義!$B$4,VLOOKUP(診断入力!D12,_診断項目!$A$2:$B$5,2,FALSE))</f>
        <v>#N/A</v>
      </c>
      <c r="E15" s="22" cm="1">
        <f t="array" ref="E15">INDEX(_基礎データ!$B$4:$V$28,_計算!A15,_計算!E$4)</f>
        <v>2.88</v>
      </c>
    </row>
    <row r="16" spans="1:5">
      <c r="A16" s="17">
        <v>10</v>
      </c>
      <c r="B16" s="17" t="str">
        <f>_診断項目!D22</f>
        <v>2-10 インターネット</v>
      </c>
      <c r="C16" s="17" t="e">
        <f>IF(ISBLANK(診断入力!D13),_定義!$B$4,診断入力!D13)</f>
        <v>#N/A</v>
      </c>
      <c r="D16" s="17" t="e">
        <f>IF(ISBLANK(診断入力!D13),_定義!$B$4,VLOOKUP(診断入力!D13,_診断項目!$A$2:$B$5,2,FALSE))</f>
        <v>#N/A</v>
      </c>
      <c r="E16" s="22" cm="1">
        <f t="array" ref="E16">INDEX(_基礎データ!$B$4:$V$28,_計算!A16,_計算!E$4)</f>
        <v>2.4900000000000002</v>
      </c>
    </row>
    <row r="17" spans="1:5">
      <c r="A17" s="17">
        <v>11</v>
      </c>
      <c r="B17" s="17" t="str">
        <f>_診断項目!D23</f>
        <v>2-11 バックアップ</v>
      </c>
      <c r="C17" s="17" t="e">
        <f>IF(ISBLANK(診断入力!D14),_定義!$B$4,診断入力!D14)</f>
        <v>#N/A</v>
      </c>
      <c r="D17" s="17" t="e">
        <f>IF(ISBLANK(診断入力!D14),_定義!$B$4,VLOOKUP(診断入力!D14,_診断項目!$A$2:$B$5,2,FALSE))</f>
        <v>#N/A</v>
      </c>
      <c r="E17" s="22" cm="1">
        <f t="array" ref="E17">INDEX(_基礎データ!$B$4:$V$28,_計算!A17,_計算!E$4)</f>
        <v>2.99</v>
      </c>
    </row>
    <row r="18" spans="1:5">
      <c r="A18" s="17">
        <v>12</v>
      </c>
      <c r="B18" s="17" t="str">
        <f>_診断項目!D24</f>
        <v>2-12 保管</v>
      </c>
      <c r="C18" s="17" t="e">
        <f>IF(ISBLANK(診断入力!D15),_定義!$B$4,診断入力!D15)</f>
        <v>#N/A</v>
      </c>
      <c r="D18" s="17" t="e">
        <f>IF(ISBLANK(診断入力!D15),_定義!$B$4,VLOOKUP(診断入力!D15,_診断項目!$A$2:$B$5,2,FALSE))</f>
        <v>#N/A</v>
      </c>
      <c r="E18" s="22" cm="1">
        <f t="array" ref="E18">INDEX(_基礎データ!$B$4:$V$28,_計算!A18,_計算!E$4)</f>
        <v>2.81</v>
      </c>
    </row>
    <row r="19" spans="1:5">
      <c r="A19" s="17">
        <v>13</v>
      </c>
      <c r="B19" s="17" t="str">
        <f>_診断項目!D25</f>
        <v>2-13 盗難対策</v>
      </c>
      <c r="C19" s="17" t="e">
        <f>IF(ISBLANK(診断入力!D16),_定義!$B$4,診断入力!D16)</f>
        <v>#N/A</v>
      </c>
      <c r="D19" s="17" t="e">
        <f>IF(ISBLANK(診断入力!D16),_定義!$B$4,VLOOKUP(診断入力!D16,_診断項目!$A$2:$B$5,2,FALSE))</f>
        <v>#N/A</v>
      </c>
      <c r="E19" s="22" cm="1">
        <f t="array" ref="E19">INDEX(_基礎データ!$B$4:$V$28,_計算!A19,_計算!E$4)</f>
        <v>2.5</v>
      </c>
    </row>
    <row r="20" spans="1:5">
      <c r="A20" s="17">
        <v>14</v>
      </c>
      <c r="B20" s="17" t="str">
        <f>_診断項目!D26</f>
        <v>2-14 利用者限定</v>
      </c>
      <c r="C20" s="17" t="e">
        <f>IF(ISBLANK(診断入力!D17),_定義!$B$4,診断入力!D17)</f>
        <v>#N/A</v>
      </c>
      <c r="D20" s="17" t="e">
        <f>IF(ISBLANK(診断入力!D17),_定義!$B$4,VLOOKUP(診断入力!D17,_診断項目!$A$2:$B$5,2,FALSE))</f>
        <v>#N/A</v>
      </c>
      <c r="E20" s="22" cm="1">
        <f t="array" ref="E20">INDEX(_基礎データ!$B$4:$V$28,_計算!A20,_計算!E$4)</f>
        <v>2.41</v>
      </c>
    </row>
    <row r="21" spans="1:5">
      <c r="A21" s="17">
        <v>15</v>
      </c>
      <c r="B21" s="17" t="str">
        <f>_診断項目!D27</f>
        <v>2-15 立ち入り監視</v>
      </c>
      <c r="C21" s="17" t="e">
        <f>IF(ISBLANK(診断入力!D18),_定義!$B$4,診断入力!D18)</f>
        <v>#N/A</v>
      </c>
      <c r="D21" s="17" t="e">
        <f>IF(ISBLANK(診断入力!D18),_定義!$B$4,VLOOKUP(診断入力!D18,_診断項目!$A$2:$B$5,2,FALSE))</f>
        <v>#N/A</v>
      </c>
      <c r="E21" s="22" cm="1">
        <f t="array" ref="E21">INDEX(_基礎データ!$B$4:$V$28,_計算!A21,_計算!E$4)</f>
        <v>3.01</v>
      </c>
    </row>
    <row r="22" spans="1:5">
      <c r="A22" s="17">
        <v>16</v>
      </c>
      <c r="B22" s="17" t="str">
        <f>_診断項目!D28</f>
        <v>2-16 盗難防止</v>
      </c>
      <c r="C22" s="17" t="e">
        <f>IF(ISBLANK(診断入力!D19),_定義!$B$4,診断入力!D19)</f>
        <v>#N/A</v>
      </c>
      <c r="D22" s="17" t="e">
        <f>IF(ISBLANK(診断入力!D19),_定義!$B$4,VLOOKUP(診断入力!D19,_診断項目!$A$2:$B$5,2,FALSE))</f>
        <v>#N/A</v>
      </c>
      <c r="E22" s="22" cm="1">
        <f t="array" ref="E22">INDEX(_基礎データ!$B$4:$V$28,_計算!A22,_計算!E$4)</f>
        <v>2.21</v>
      </c>
    </row>
    <row r="23" spans="1:5">
      <c r="A23" s="17">
        <v>17</v>
      </c>
      <c r="B23" s="17" t="str">
        <f>_診断項目!D29</f>
        <v>2-17 施錠管理</v>
      </c>
      <c r="C23" s="17" t="e">
        <f>IF(ISBLANK(診断入力!D20),_定義!$B$4,診断入力!D20)</f>
        <v>#N/A</v>
      </c>
      <c r="D23" s="17" t="e">
        <f>IF(ISBLANK(診断入力!D20),_定義!$B$4,VLOOKUP(診断入力!D20,_診断項目!$A$2:$B$5,2,FALSE))</f>
        <v>#N/A</v>
      </c>
      <c r="E23" s="22" cm="1">
        <f t="array" ref="E23">INDEX(_基礎データ!$B$4:$V$28,_計算!A23,_計算!E$4)</f>
        <v>2.91</v>
      </c>
    </row>
    <row r="24" spans="1:5">
      <c r="A24" s="17">
        <v>18</v>
      </c>
      <c r="B24" s="17" t="str">
        <f>_診断項目!D30</f>
        <v>2-18 破棄</v>
      </c>
      <c r="C24" s="17" t="e">
        <f>IF(ISBLANK(診断入力!D21),_定義!$B$4,診断入力!D21)</f>
        <v>#N/A</v>
      </c>
      <c r="D24" s="17" t="e">
        <f>IF(ISBLANK(診断入力!D21),_定義!$B$4,VLOOKUP(診断入力!D21,_診断項目!$A$2:$B$5,2,FALSE))</f>
        <v>#N/A</v>
      </c>
      <c r="E24" s="22" cm="1">
        <f t="array" ref="E24">INDEX(_基礎データ!$B$4:$V$28,_計算!A24,_計算!E$4)</f>
        <v>2.93</v>
      </c>
    </row>
    <row r="25" spans="1:5">
      <c r="A25" s="17">
        <v>19</v>
      </c>
      <c r="B25" s="17" t="str">
        <f>_診断項目!D31</f>
        <v>3-19 社内規定周知</v>
      </c>
      <c r="C25" s="17" t="e">
        <f>IF(ISBLANK(診断入力!D22),_定義!$B$4,診断入力!D22)</f>
        <v>#N/A</v>
      </c>
      <c r="D25" s="17" t="e">
        <f>IF(ISBLANK(診断入力!D22),_定義!$B$4,VLOOKUP(診断入力!D22,_診断項目!$A$2:$B$5,2,FALSE))</f>
        <v>#N/A</v>
      </c>
      <c r="E25" s="22" cm="1">
        <f t="array" ref="E25">INDEX(_基礎データ!$B$4:$V$28,_計算!A25,_計算!E$4)</f>
        <v>3.12</v>
      </c>
    </row>
    <row r="26" spans="1:5">
      <c r="A26" s="17">
        <v>20</v>
      </c>
      <c r="B26" s="17" t="str">
        <f>_診断項目!D32</f>
        <v>3-20 意識教育</v>
      </c>
      <c r="C26" s="17" t="e">
        <f>IF(ISBLANK(診断入力!D23),_定義!$B$4,診断入力!D23)</f>
        <v>#N/A</v>
      </c>
      <c r="D26" s="17" t="e">
        <f>IF(ISBLANK(診断入力!D23),_定義!$B$4,VLOOKUP(診断入力!D23,_診断項目!$A$2:$B$5,2,FALSE))</f>
        <v>#N/A</v>
      </c>
      <c r="E26" s="22" cm="1">
        <f t="array" ref="E26">INDEX(_基礎データ!$B$4:$V$28,_計算!A26,_計算!E$4)</f>
        <v>2.73</v>
      </c>
    </row>
    <row r="27" spans="1:5">
      <c r="A27" s="17">
        <v>21</v>
      </c>
      <c r="B27" s="17" t="str">
        <f>_診断項目!D33</f>
        <v>3-21 個人所有</v>
      </c>
      <c r="C27" s="17" t="e">
        <f>IF(ISBLANK(診断入力!D24),_定義!$B$4,診断入力!D24)</f>
        <v>#N/A</v>
      </c>
      <c r="D27" s="17" t="e">
        <f>IF(ISBLANK(診断入力!D24),_定義!$B$4,VLOOKUP(診断入力!D24,_診断項目!$A$2:$B$5,2,FALSE))</f>
        <v>#N/A</v>
      </c>
      <c r="E27" s="22" cm="1">
        <f t="array" ref="E27">INDEX(_基礎データ!$B$4:$V$28,_計算!A27,_計算!E$4)</f>
        <v>2.4300000000000002</v>
      </c>
    </row>
    <row r="28" spans="1:5">
      <c r="A28" s="17">
        <v>22</v>
      </c>
      <c r="B28" s="17" t="str">
        <f>_診断項目!D34</f>
        <v>3-22 取引先</v>
      </c>
      <c r="C28" s="17" t="e">
        <f>IF(ISBLANK(診断入力!D25),_定義!$B$4,診断入力!D25)</f>
        <v>#N/A</v>
      </c>
      <c r="D28" s="17" t="e">
        <f>IF(ISBLANK(診断入力!D25),_定義!$B$4,VLOOKUP(診断入力!D25,_診断項目!$A$2:$B$5,2,FALSE))</f>
        <v>#N/A</v>
      </c>
      <c r="E28" s="22" cm="1">
        <f t="array" ref="E28">INDEX(_基礎データ!$B$4:$V$28,_計算!A28,_計算!E$4)</f>
        <v>2.82</v>
      </c>
    </row>
    <row r="29" spans="1:5">
      <c r="A29" s="17">
        <v>23</v>
      </c>
      <c r="B29" s="17" t="str">
        <f>_診断項目!D35</f>
        <v>3-23 外部サービス</v>
      </c>
      <c r="C29" s="17" t="e">
        <f>IF(ISBLANK(診断入力!D26),_定義!$B$4,診断入力!D26)</f>
        <v>#N/A</v>
      </c>
      <c r="D29" s="17" t="e">
        <f>IF(ISBLANK(診断入力!D26),_定義!$B$4,VLOOKUP(診断入力!D26,_診断項目!$A$2:$B$5,2,FALSE))</f>
        <v>#N/A</v>
      </c>
      <c r="E29" s="22" cm="1">
        <f t="array" ref="E29">INDEX(_基礎データ!$B$4:$V$28,_計算!A29,_計算!E$4)</f>
        <v>2.91</v>
      </c>
    </row>
    <row r="30" spans="1:5">
      <c r="A30" s="17">
        <v>24</v>
      </c>
      <c r="B30" s="17" t="str">
        <f>_診断項目!D36</f>
        <v>3-24 事故対応</v>
      </c>
      <c r="C30" s="17" t="e">
        <f>IF(ISBLANK(診断入力!D27),_定義!$B$4,診断入力!D27)</f>
        <v>#N/A</v>
      </c>
      <c r="D30" s="17" t="e">
        <f>IF(ISBLANK(診断入力!D27),_定義!$B$4,VLOOKUP(診断入力!D27,_診断項目!$A$2:$B$5,2,FALSE))</f>
        <v>#N/A</v>
      </c>
      <c r="E30" s="22" cm="1">
        <f t="array" ref="E30">INDEX(_基礎データ!$B$4:$V$28,_計算!A30,_計算!E$4)</f>
        <v>2.0299999999999998</v>
      </c>
    </row>
    <row r="31" spans="1:5">
      <c r="A31" s="17">
        <v>25</v>
      </c>
      <c r="B31" s="17" t="str">
        <f>_診断項目!D37</f>
        <v>3-25 対策の明確化</v>
      </c>
      <c r="C31" s="17" t="e">
        <f>IF(ISBLANK(診断入力!D28),_定義!$B$4,診断入力!D28)</f>
        <v>#N/A</v>
      </c>
      <c r="D31" s="17" t="e">
        <f>IF(ISBLANK(診断入力!D28),_定義!$B$4,VLOOKUP(診断入力!D28,_診断項目!$A$2:$B$5,2,FALSE))</f>
        <v>#N/A</v>
      </c>
      <c r="E31" s="22" cm="1">
        <f t="array" ref="E31">INDEX(_基礎データ!$B$4:$V$28,_計算!A31,_計算!E$4)</f>
        <v>2.1</v>
      </c>
    </row>
    <row r="32" spans="1:5" ht="63" customHeight="1">
      <c r="A32" s="17"/>
      <c r="B32" s="168" t="s">
        <v>51</v>
      </c>
      <c r="C32" s="169"/>
      <c r="D32" s="21" t="str">
        <f>IF(_計算!C2=C1,SUM(D7:D31),_定義!$C$4)</f>
        <v>全ての診断に回答してください。</v>
      </c>
      <c r="E32" s="17">
        <f>SUM(E7:E31)</f>
        <v>67.669999999999987</v>
      </c>
    </row>
  </sheetData>
  <mergeCells count="1">
    <mergeCell ref="B32:C32"/>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はじめに</vt:lpstr>
      <vt:lpstr>診断入力</vt:lpstr>
      <vt:lpstr>診断結果1(業種平均比較)</vt:lpstr>
      <vt:lpstr>診断結果2(自由比較)</vt:lpstr>
      <vt:lpstr>_リンク</vt:lpstr>
      <vt:lpstr>_診断項目</vt:lpstr>
      <vt:lpstr>_定義</vt:lpstr>
      <vt:lpstr>_基礎データ</vt:lpstr>
      <vt:lpstr>_計算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2024-08-06T01:11:16Z</dcterms:created>
  <dcterms:modified xsi:type="dcterms:W3CDTF">2026-01-27T07:16:58Z</dcterms:modified>
</cp:coreProperties>
</file>